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455" windowWidth="21840" windowHeight="4710" firstSheet="19" activeTab="21"/>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 name="EU-s projekt" sheetId="35" r:id="rId22"/>
  </sheets>
  <externalReferences>
    <externalReference r:id="rId23"/>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19">eng.létszám!$A:$B</definedName>
    <definedName name="_xlnm.Print_Titles" localSheetId="9">'felhalmozás-felújítás'!$A:$C,'felhalmozás-felújítás'!$1:$1</definedName>
    <definedName name="_xlnm.Print_Titles" localSheetId="11">'kiadás 11601'!$A:$A,'kiadás 11601'!$1:$2</definedName>
    <definedName name="_xlnm.Print_Titles" localSheetId="14">'kiadás 11603'!$1:$2</definedName>
    <definedName name="_xlnm.Print_Titles" localSheetId="16">'kiadás 11604 '!$A:$A,'kiadás 11604 '!$1:$2</definedName>
    <definedName name="_xlnm.Print_Titles" localSheetId="13">kiadás11602!$A:$A,kiadás11602!$1:$1</definedName>
    <definedName name="_xlnm.Print_Titles" localSheetId="18">kiadás11605projektek!$A:$A,kiadás11605projektek!$1:$1</definedName>
    <definedName name="_xlnm.Print_Titles" localSheetId="6">mérleg!$B:$B,mérleg!$1:$2</definedName>
    <definedName name="_xlnm.Print_Titles" localSheetId="5">'összesített önk.- köt.-államig.'!$A:$B,'összesített önk.- köt.-államig.'!$1:$2</definedName>
    <definedName name="_xlnm.Print_Titles" localSheetId="7">rendfeladattalterhpézmaradv!$A:$C,rendfeladattalterhpézmaradv!$1:$2</definedName>
    <definedName name="_xlnm.Print_Area" localSheetId="10">'bevétel 11601 cím '!$A$1:$S$13</definedName>
    <definedName name="_xlnm.Print_Area" localSheetId="12">'bevétel 11602'!$A$1:$S$47</definedName>
    <definedName name="_xlnm.Print_Area" localSheetId="15">'bevétel 11604 cím  '!$A$1:$S$8</definedName>
    <definedName name="_xlnm.Print_Area" localSheetId="17">'bevétel 11605 cím  '!$A$1:$S$8</definedName>
    <definedName name="_xlnm.Print_Area" localSheetId="20">céljellegű!$A$1:$AX$21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9">'felhalmozás-felújítás'!$A$1:$U$223</definedName>
    <definedName name="_xlnm.Print_Area" localSheetId="11">'kiadás 11601'!$A$1:$AB$124</definedName>
    <definedName name="_xlnm.Print_Area" localSheetId="14">'kiadás 11603'!$A$1:$Y$18</definedName>
    <definedName name="_xlnm.Print_Area" localSheetId="16">'kiadás 11604 '!$A$1:$AH$63</definedName>
    <definedName name="_xlnm.Print_Area" localSheetId="13">kiadás11602!$A$1:$AE$56</definedName>
    <definedName name="_xlnm.Print_Area" localSheetId="18">kiadás11605projektek!$A$1:$AE$49</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8">tartalékok!$A$1:$K$29</definedName>
  </definedNames>
  <calcPr calcId="145621"/>
</workbook>
</file>

<file path=xl/calcChain.xml><?xml version="1.0" encoding="utf-8"?>
<calcChain xmlns="http://schemas.openxmlformats.org/spreadsheetml/2006/main">
  <c r="S140" i="18" l="1"/>
  <c r="T140" i="18"/>
  <c r="U140" i="18"/>
  <c r="I140" i="18"/>
  <c r="E135" i="18"/>
  <c r="FC10" i="5"/>
  <c r="FX10" i="9"/>
  <c r="FR10" i="9"/>
  <c r="EZ10" i="9"/>
  <c r="EZ9" i="9"/>
  <c r="EZ8" i="9"/>
  <c r="GJ63" i="9"/>
  <c r="GJ10" i="9"/>
  <c r="C19" i="17"/>
  <c r="FX63" i="9" l="1"/>
  <c r="FX68" i="9"/>
  <c r="FU68" i="9"/>
  <c r="FR63" i="9"/>
  <c r="FI63" i="9"/>
  <c r="FI68" i="9"/>
  <c r="FX63" i="5"/>
  <c r="FR63" i="5"/>
  <c r="FR68" i="5"/>
  <c r="FF63" i="5"/>
  <c r="FF68" i="5"/>
  <c r="FC63" i="5"/>
  <c r="FX10" i="5"/>
  <c r="FU19" i="9"/>
  <c r="FR10" i="5"/>
  <c r="FC19" i="5"/>
  <c r="FI10" i="9" l="1"/>
  <c r="FF10" i="5"/>
  <c r="FC9" i="5"/>
  <c r="FC8" i="5"/>
  <c r="F24" i="17" l="1"/>
  <c r="H27" i="17"/>
  <c r="I27" i="17"/>
  <c r="G27" i="17"/>
  <c r="J27" i="17" s="1"/>
  <c r="D27" i="17"/>
  <c r="H26" i="17"/>
  <c r="I26" i="17"/>
  <c r="G26" i="17"/>
  <c r="D25" i="17"/>
  <c r="D26" i="17"/>
  <c r="D28" i="17"/>
  <c r="H15" i="17"/>
  <c r="I15" i="17"/>
  <c r="G15" i="17"/>
  <c r="D15" i="17"/>
  <c r="J15" i="17" l="1"/>
  <c r="J26" i="17"/>
  <c r="BZ16" i="9"/>
  <c r="Z118" i="20"/>
  <c r="AA118" i="20"/>
  <c r="AB118" i="20"/>
  <c r="W118" i="20"/>
  <c r="X118" i="20"/>
  <c r="Y118" i="20" s="1"/>
  <c r="P118" i="20"/>
  <c r="DM10" i="9"/>
  <c r="U13" i="25"/>
  <c r="O44" i="22"/>
  <c r="I21" i="22"/>
  <c r="BZ16" i="5"/>
  <c r="BZ10" i="9"/>
  <c r="AS10" i="9"/>
  <c r="Z37" i="13" l="1"/>
  <c r="V37" i="13"/>
  <c r="AA37" i="13"/>
  <c r="AC37" i="13" s="1"/>
  <c r="Y37" i="13"/>
  <c r="X37" i="13"/>
  <c r="W37" i="13"/>
  <c r="AB37" i="13" s="1"/>
  <c r="U37" i="13"/>
  <c r="T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5" i="13"/>
  <c r="AB6" i="13"/>
  <c r="AB7" i="13"/>
  <c r="AB8" i="13"/>
  <c r="AB9" i="13"/>
  <c r="AB10" i="13"/>
  <c r="AB11" i="13"/>
  <c r="AB12" i="13"/>
  <c r="AB13" i="13"/>
  <c r="AB14" i="13"/>
  <c r="AB15" i="13"/>
  <c r="AB16" i="13"/>
  <c r="AB17" i="13"/>
  <c r="AB18" i="13"/>
  <c r="AB19" i="13"/>
  <c r="AB21" i="13"/>
  <c r="AB22" i="13"/>
  <c r="AB23" i="13"/>
  <c r="AB25" i="13"/>
  <c r="AB26" i="13"/>
  <c r="AB27" i="13"/>
  <c r="AB28" i="13"/>
  <c r="AB29" i="13"/>
  <c r="AB30" i="13"/>
  <c r="AB31" i="13"/>
  <c r="AB32" i="13"/>
  <c r="AB33" i="13"/>
  <c r="AB34" i="13"/>
  <c r="AB35" i="13"/>
  <c r="AB36"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W35" i="13"/>
  <c r="W23" i="13"/>
  <c r="W22" i="13"/>
  <c r="W21" i="13"/>
  <c r="W20" i="13"/>
  <c r="AB20" i="13" s="1"/>
  <c r="W19" i="13"/>
  <c r="W7" i="13"/>
  <c r="W8" i="13"/>
  <c r="W5" i="13" s="1"/>
  <c r="W9" i="13"/>
  <c r="W10" i="13"/>
  <c r="W11" i="13"/>
  <c r="W12" i="13"/>
  <c r="W13" i="13"/>
  <c r="W14" i="13"/>
  <c r="W15" i="13"/>
  <c r="W16" i="13"/>
  <c r="W17" i="13"/>
  <c r="W18" i="13"/>
  <c r="W6" i="13"/>
  <c r="W4" i="13"/>
  <c r="AD36" i="13"/>
  <c r="AD35" i="13"/>
  <c r="AD34" i="13"/>
  <c r="AD33" i="13"/>
  <c r="AD32" i="13"/>
  <c r="AD31" i="13"/>
  <c r="AD30" i="13"/>
  <c r="AD29" i="13"/>
  <c r="AD28" i="13"/>
  <c r="AD27" i="13"/>
  <c r="AD26" i="13"/>
  <c r="AD25" i="13"/>
  <c r="AD23" i="13"/>
  <c r="AD22" i="13"/>
  <c r="AD19" i="13"/>
  <c r="V21" i="13"/>
  <c r="U21" i="13"/>
  <c r="T21" i="13"/>
  <c r="AD8" i="13"/>
  <c r="AD10" i="13"/>
  <c r="AD12" i="13"/>
  <c r="AD14" i="13"/>
  <c r="AD16" i="13"/>
  <c r="AD18" i="13"/>
  <c r="AD7" i="13"/>
  <c r="AD6" i="13"/>
  <c r="AD9" i="13"/>
  <c r="AD11" i="13"/>
  <c r="AD13" i="13"/>
  <c r="AD15" i="13"/>
  <c r="AD17" i="13"/>
  <c r="AD4" i="13"/>
  <c r="Z21" i="13"/>
  <c r="Y21" i="13"/>
  <c r="X21" i="13"/>
  <c r="Z5" i="13"/>
  <c r="Y5" i="13"/>
  <c r="Y24" i="13" s="1"/>
  <c r="V5" i="13"/>
  <c r="U5" i="13"/>
  <c r="S29" i="13"/>
  <c r="S30" i="13"/>
  <c r="S31" i="13"/>
  <c r="S32" i="13"/>
  <c r="S33" i="13"/>
  <c r="S34" i="13"/>
  <c r="S28" i="13"/>
  <c r="L43" i="21"/>
  <c r="AD69" i="5"/>
  <c r="AD37" i="13" l="1"/>
  <c r="AD20" i="13"/>
  <c r="W24" i="13"/>
  <c r="AB24" i="13" s="1"/>
  <c r="V24" i="13"/>
  <c r="U24" i="13"/>
  <c r="Z24" i="13"/>
  <c r="GJ63" i="5"/>
  <c r="GD63" i="5"/>
  <c r="FU63" i="5"/>
  <c r="FL63" i="5"/>
  <c r="ET63" i="5" l="1"/>
  <c r="EQ63" i="5"/>
  <c r="EK63" i="5"/>
  <c r="GV63" i="5"/>
  <c r="GS63" i="5"/>
  <c r="GP63" i="9" l="1"/>
  <c r="GP63" i="5"/>
  <c r="GP19" i="9"/>
  <c r="GP19" i="5"/>
  <c r="EZ63" i="9" l="1"/>
  <c r="EQ63" i="10"/>
  <c r="GG63" i="5"/>
  <c r="FO63" i="5"/>
  <c r="FI63" i="5"/>
  <c r="AD69" i="9" l="1"/>
  <c r="AD66" i="9"/>
  <c r="AD66" i="5"/>
  <c r="F26" i="22" l="1"/>
  <c r="K42" i="22"/>
  <c r="L42" i="22"/>
  <c r="M42" i="22"/>
  <c r="G42" i="22"/>
  <c r="F41" i="21"/>
  <c r="F42" i="21"/>
  <c r="F43" i="21"/>
  <c r="F44" i="21"/>
  <c r="E41" i="21"/>
  <c r="E42" i="21"/>
  <c r="E43" i="21"/>
  <c r="E44" i="21"/>
  <c r="G44" i="21" s="1"/>
  <c r="N44" i="21"/>
  <c r="O44" i="21"/>
  <c r="P44" i="21"/>
  <c r="M44" i="21"/>
  <c r="J44" i="21"/>
  <c r="D44" i="21"/>
  <c r="G43" i="21"/>
  <c r="M43" i="21"/>
  <c r="P43" i="21" s="1"/>
  <c r="J43" i="21"/>
  <c r="D43" i="21"/>
  <c r="Q43" i="21"/>
  <c r="N43" i="21"/>
  <c r="O43" i="21"/>
  <c r="Q21" i="21"/>
  <c r="R21" i="21"/>
  <c r="N21" i="21"/>
  <c r="O21" i="21"/>
  <c r="P21" i="21"/>
  <c r="E21" i="21"/>
  <c r="G21" i="21"/>
  <c r="S21" i="21" s="1"/>
  <c r="D21" i="21"/>
  <c r="N42" i="21"/>
  <c r="O42" i="21"/>
  <c r="M42" i="21"/>
  <c r="J42" i="21"/>
  <c r="D42" i="21"/>
  <c r="E10" i="19"/>
  <c r="Q10" i="19" s="1"/>
  <c r="F10" i="19"/>
  <c r="G10" i="19"/>
  <c r="S10" i="19" s="1"/>
  <c r="R10" i="19"/>
  <c r="N10" i="19"/>
  <c r="O10" i="19"/>
  <c r="P10" i="19"/>
  <c r="D10" i="19"/>
  <c r="N20" i="21"/>
  <c r="O20" i="21"/>
  <c r="R20" i="21" s="1"/>
  <c r="P20" i="21"/>
  <c r="D20" i="21"/>
  <c r="G20" i="21" s="1"/>
  <c r="E20" i="21"/>
  <c r="Q20" i="21" s="1"/>
  <c r="Z44" i="20"/>
  <c r="AA44" i="20"/>
  <c r="AB44" i="20"/>
  <c r="W44" i="20"/>
  <c r="X44" i="20"/>
  <c r="Y44" i="20" s="1"/>
  <c r="P44" i="20"/>
  <c r="X65" i="9"/>
  <c r="Q44" i="21" l="1"/>
  <c r="R43" i="21"/>
  <c r="S43" i="21"/>
  <c r="Q42" i="21"/>
  <c r="P42" i="21"/>
  <c r="S20" i="21"/>
  <c r="I19" i="17"/>
  <c r="S44" i="21" l="1"/>
  <c r="R44" i="21"/>
  <c r="G42" i="21"/>
  <c r="S42" i="21" s="1"/>
  <c r="R42" i="21"/>
  <c r="F28" i="17"/>
  <c r="AF59" i="25" l="1"/>
  <c r="AG59" i="25"/>
  <c r="AH59" i="25"/>
  <c r="AC59" i="25"/>
  <c r="AD59" i="25"/>
  <c r="AE59" i="25"/>
  <c r="G59" i="25"/>
  <c r="J59" i="25"/>
  <c r="P59" i="25" s="1"/>
  <c r="N59" i="25"/>
  <c r="O59" i="25"/>
  <c r="GV9" i="5" l="1"/>
  <c r="GV8" i="5"/>
  <c r="GS9" i="5"/>
  <c r="GS8" i="5"/>
  <c r="GP9" i="5"/>
  <c r="GP8" i="5"/>
  <c r="Z30" i="5" l="1"/>
  <c r="AA30" i="5"/>
  <c r="GG9" i="5" l="1"/>
  <c r="GG8" i="5"/>
  <c r="FX9" i="5"/>
  <c r="FX8" i="5"/>
  <c r="FU9" i="5"/>
  <c r="FU8" i="5"/>
  <c r="FR9" i="5"/>
  <c r="FR8" i="5"/>
  <c r="FL9" i="5"/>
  <c r="FL8" i="5"/>
  <c r="FF9" i="5"/>
  <c r="FF8" i="5"/>
  <c r="EQ9" i="10"/>
  <c r="EQ8" i="10"/>
  <c r="ET9" i="5"/>
  <c r="EQ9" i="5"/>
  <c r="ET8" i="5"/>
  <c r="EQ8" i="5"/>
  <c r="FR9" i="9"/>
  <c r="FR8" i="9"/>
  <c r="FI9" i="9"/>
  <c r="FI8" i="9"/>
  <c r="GA9" i="9" l="1"/>
  <c r="GJ9" i="5"/>
  <c r="GD9" i="5"/>
  <c r="FO9" i="5"/>
  <c r="FI9" i="5"/>
  <c r="GP9" i="9"/>
  <c r="GP8" i="9"/>
  <c r="GA8" i="9"/>
  <c r="GJ8" i="5"/>
  <c r="GD8" i="5"/>
  <c r="FO8" i="5"/>
  <c r="FI8" i="5"/>
  <c r="Z53" i="22" l="1"/>
  <c r="AC53" i="22" s="1"/>
  <c r="AA53" i="22"/>
  <c r="AD53" i="22" s="1"/>
  <c r="P53" i="22"/>
  <c r="AB53" i="22" s="1"/>
  <c r="AE53" i="22" s="1"/>
  <c r="ET10" i="5"/>
  <c r="O16" i="9" l="1"/>
  <c r="F7" i="17"/>
  <c r="EK9" i="5"/>
  <c r="EK8" i="5"/>
  <c r="Y21" i="22" l="1"/>
  <c r="Z35" i="22" l="1"/>
  <c r="AC35" i="22" s="1"/>
  <c r="AA35" i="22"/>
  <c r="AD35" i="22" s="1"/>
  <c r="S35" i="22"/>
  <c r="AB35" i="22" s="1"/>
  <c r="AE35" i="22" s="1"/>
  <c r="R31" i="22"/>
  <c r="R29" i="22"/>
  <c r="AP24" i="9" l="1"/>
  <c r="O24" i="9"/>
  <c r="S217" i="18"/>
  <c r="T217" i="18"/>
  <c r="S218" i="18"/>
  <c r="T218" i="18"/>
  <c r="S219" i="18"/>
  <c r="T219" i="18"/>
  <c r="F219" i="18"/>
  <c r="U219" i="18" s="1"/>
  <c r="I217" i="18"/>
  <c r="U217" i="18" s="1"/>
  <c r="I218" i="18"/>
  <c r="U218" i="18" s="1"/>
  <c r="S202" i="18"/>
  <c r="T202" i="18"/>
  <c r="F202" i="18"/>
  <c r="U202" i="18" s="1"/>
  <c r="S162" i="18"/>
  <c r="T162" i="18"/>
  <c r="F163" i="18"/>
  <c r="U163" i="18" s="1"/>
  <c r="I162" i="18"/>
  <c r="U162" i="18" s="1"/>
  <c r="F183" i="18"/>
  <c r="F184" i="18"/>
  <c r="F185" i="18"/>
  <c r="F186" i="18"/>
  <c r="S183" i="18"/>
  <c r="T183" i="18"/>
  <c r="U183" i="18"/>
  <c r="S184" i="18"/>
  <c r="T184" i="18"/>
  <c r="U184" i="18"/>
  <c r="S185" i="18"/>
  <c r="T185" i="18"/>
  <c r="U185" i="18"/>
  <c r="S186" i="18"/>
  <c r="T186" i="18"/>
  <c r="U186" i="18"/>
  <c r="S177" i="18"/>
  <c r="T177" i="18"/>
  <c r="S178" i="18"/>
  <c r="T178" i="18"/>
  <c r="F177" i="18"/>
  <c r="U177" i="18" s="1"/>
  <c r="F178" i="18"/>
  <c r="U178" i="18" s="1"/>
  <c r="S191" i="18"/>
  <c r="T191" i="18"/>
  <c r="S192" i="18"/>
  <c r="T192" i="18"/>
  <c r="S193" i="18"/>
  <c r="T193" i="18"/>
  <c r="F193" i="18"/>
  <c r="U193" i="18" s="1"/>
  <c r="I191" i="18"/>
  <c r="U191" i="18" s="1"/>
  <c r="I192" i="18"/>
  <c r="U192" i="18" s="1"/>
  <c r="S174" i="18"/>
  <c r="T174" i="18"/>
  <c r="F174" i="18"/>
  <c r="U174" i="18" s="1"/>
  <c r="S173" i="18"/>
  <c r="T173" i="18"/>
  <c r="I173" i="18"/>
  <c r="U173" i="18" s="1"/>
  <c r="S163" i="18"/>
  <c r="T163" i="18"/>
  <c r="S194" i="18"/>
  <c r="T194" i="18"/>
  <c r="S187" i="18"/>
  <c r="T187" i="18"/>
  <c r="S188" i="18"/>
  <c r="T188" i="18"/>
  <c r="T176" i="18"/>
  <c r="S176" i="18"/>
  <c r="I176" i="18"/>
  <c r="T190" i="18"/>
  <c r="S190" i="18"/>
  <c r="I190" i="18"/>
  <c r="F188" i="18"/>
  <c r="U188" i="18" s="1"/>
  <c r="F187" i="18"/>
  <c r="U187" i="18" s="1"/>
  <c r="S156" i="18"/>
  <c r="T156" i="18"/>
  <c r="S157" i="18"/>
  <c r="T157" i="18"/>
  <c r="S158" i="18"/>
  <c r="T158" i="18"/>
  <c r="F156" i="18"/>
  <c r="U156" i="18" s="1"/>
  <c r="F157" i="18"/>
  <c r="U157" i="18" s="1"/>
  <c r="F158" i="18"/>
  <c r="U158" i="18" s="1"/>
  <c r="S150" i="18"/>
  <c r="T150" i="18"/>
  <c r="S151" i="18"/>
  <c r="T151" i="18"/>
  <c r="F150" i="18"/>
  <c r="U150" i="18" s="1"/>
  <c r="F151" i="18"/>
  <c r="U151" i="18" s="1"/>
  <c r="S144" i="18"/>
  <c r="T144" i="18"/>
  <c r="S145" i="18"/>
  <c r="T145" i="18"/>
  <c r="S146" i="18"/>
  <c r="T146" i="18"/>
  <c r="S147" i="18"/>
  <c r="T147" i="18"/>
  <c r="F147" i="18"/>
  <c r="U147" i="18" s="1"/>
  <c r="I144" i="18"/>
  <c r="U144" i="18" s="1"/>
  <c r="I145" i="18"/>
  <c r="U145" i="18" s="1"/>
  <c r="I146" i="18"/>
  <c r="U146" i="18" s="1"/>
  <c r="T135" i="18"/>
  <c r="E127" i="18"/>
  <c r="S129" i="18"/>
  <c r="T129" i="18"/>
  <c r="S130" i="18"/>
  <c r="T130" i="18"/>
  <c r="S131" i="18"/>
  <c r="T131" i="18"/>
  <c r="S132" i="18"/>
  <c r="T132" i="18"/>
  <c r="S133" i="18"/>
  <c r="T133" i="18"/>
  <c r="S134" i="18"/>
  <c r="T134" i="18"/>
  <c r="S135" i="18"/>
  <c r="S136" i="18"/>
  <c r="T136" i="18"/>
  <c r="S137" i="18"/>
  <c r="T137" i="18"/>
  <c r="S138" i="18"/>
  <c r="T138" i="18"/>
  <c r="S139" i="18"/>
  <c r="T139" i="18"/>
  <c r="I139" i="18"/>
  <c r="U139" i="18" s="1"/>
  <c r="F129" i="18"/>
  <c r="U129" i="18" s="1"/>
  <c r="F130" i="18"/>
  <c r="U130" i="18" s="1"/>
  <c r="F131" i="18"/>
  <c r="U131" i="18" s="1"/>
  <c r="F132" i="18"/>
  <c r="U132" i="18" s="1"/>
  <c r="F133" i="18"/>
  <c r="U133" i="18" s="1"/>
  <c r="F134" i="18"/>
  <c r="U134" i="18" s="1"/>
  <c r="F136" i="18"/>
  <c r="U136" i="18" s="1"/>
  <c r="F137" i="18"/>
  <c r="U137" i="18" s="1"/>
  <c r="F138" i="18"/>
  <c r="U138" i="18" s="1"/>
  <c r="S124" i="18"/>
  <c r="T124" i="18"/>
  <c r="S125" i="18"/>
  <c r="T125" i="18"/>
  <c r="F135" i="18" l="1"/>
  <c r="U135" i="18" s="1"/>
  <c r="U190" i="18"/>
  <c r="U176" i="18"/>
  <c r="I124" i="18"/>
  <c r="U124" i="18" s="1"/>
  <c r="F125" i="18"/>
  <c r="U125" i="18" s="1"/>
  <c r="S117" i="18"/>
  <c r="T117" i="18"/>
  <c r="F117" i="18"/>
  <c r="U117" i="18" s="1"/>
  <c r="S110" i="18"/>
  <c r="T110" i="18"/>
  <c r="S111" i="18"/>
  <c r="T111" i="18"/>
  <c r="F110" i="18"/>
  <c r="U110" i="18" s="1"/>
  <c r="F111" i="18"/>
  <c r="U111" i="18" s="1"/>
  <c r="S102" i="18"/>
  <c r="T102" i="18"/>
  <c r="S103" i="18"/>
  <c r="T103" i="18"/>
  <c r="S104" i="18"/>
  <c r="T104" i="18"/>
  <c r="S105" i="18"/>
  <c r="T105" i="18"/>
  <c r="S106" i="18"/>
  <c r="T106" i="18"/>
  <c r="F102" i="18"/>
  <c r="U102" i="18" s="1"/>
  <c r="F103" i="18"/>
  <c r="U103" i="18" s="1"/>
  <c r="F104" i="18"/>
  <c r="U104" i="18" s="1"/>
  <c r="F105" i="18"/>
  <c r="U105" i="18" s="1"/>
  <c r="F106" i="18"/>
  <c r="U106" i="18" s="1"/>
  <c r="S86" i="18"/>
  <c r="T86" i="18"/>
  <c r="S87" i="18"/>
  <c r="T87" i="18"/>
  <c r="S88" i="18"/>
  <c r="T88" i="18"/>
  <c r="S89" i="18"/>
  <c r="T89" i="18"/>
  <c r="S90" i="18"/>
  <c r="T90" i="18"/>
  <c r="S91" i="18"/>
  <c r="T91" i="18"/>
  <c r="S92" i="18"/>
  <c r="T92" i="18"/>
  <c r="S93" i="18"/>
  <c r="T93" i="18"/>
  <c r="S94" i="18"/>
  <c r="T94" i="18"/>
  <c r="F86" i="18"/>
  <c r="U86" i="18" s="1"/>
  <c r="F87" i="18"/>
  <c r="U87" i="18" s="1"/>
  <c r="F88" i="18"/>
  <c r="U88" i="18" s="1"/>
  <c r="F89" i="18"/>
  <c r="U89" i="18" s="1"/>
  <c r="F90" i="18"/>
  <c r="U90" i="18" s="1"/>
  <c r="F91" i="18"/>
  <c r="U91" i="18" s="1"/>
  <c r="F92" i="18"/>
  <c r="U92" i="18" s="1"/>
  <c r="F93" i="18"/>
  <c r="U93" i="18" s="1"/>
  <c r="F94" i="18"/>
  <c r="U94" i="18" s="1"/>
  <c r="S76" i="18"/>
  <c r="T76" i="18"/>
  <c r="S77" i="18"/>
  <c r="T77" i="18"/>
  <c r="I77" i="18"/>
  <c r="U77" i="18" s="1"/>
  <c r="F76" i="18"/>
  <c r="U76" i="18" s="1"/>
  <c r="GV19" i="5"/>
  <c r="GV20" i="5"/>
  <c r="GS19" i="9"/>
  <c r="GP20" i="5"/>
  <c r="GJ19" i="5"/>
  <c r="GD19" i="5"/>
  <c r="FX20" i="9"/>
  <c r="FX20" i="5"/>
  <c r="FX19" i="5"/>
  <c r="FU19" i="5"/>
  <c r="FU20" i="5"/>
  <c r="EH19" i="5"/>
  <c r="EE19" i="5"/>
  <c r="ET19" i="5"/>
  <c r="Q65" i="18"/>
  <c r="K65" i="18"/>
  <c r="AF13" i="25" l="1"/>
  <c r="AC13" i="25"/>
  <c r="AD13" i="25"/>
  <c r="AG13" i="25" s="1"/>
  <c r="V13" i="25"/>
  <c r="AE13" i="25" s="1"/>
  <c r="AH13" i="25" s="1"/>
  <c r="P44" i="22"/>
  <c r="AB44" i="22" s="1"/>
  <c r="AE44" i="22" s="1"/>
  <c r="Z44" i="22"/>
  <c r="AC44" i="22" s="1"/>
  <c r="AA44" i="22"/>
  <c r="AD44" i="22" s="1"/>
  <c r="P43" i="22"/>
  <c r="Z42" i="22"/>
  <c r="AC42" i="22" s="1"/>
  <c r="AA42" i="22"/>
  <c r="AD42" i="22" s="1"/>
  <c r="P42" i="22"/>
  <c r="AB42" i="22" s="1"/>
  <c r="AE42" i="22" s="1"/>
  <c r="Z52" i="22"/>
  <c r="AC52" i="22" s="1"/>
  <c r="AA52" i="22"/>
  <c r="AD52" i="22" s="1"/>
  <c r="S52" i="22"/>
  <c r="AB52" i="22" s="1"/>
  <c r="AE52" i="22" s="1"/>
  <c r="R48" i="22"/>
  <c r="Z34" i="22"/>
  <c r="AC34" i="22" s="1"/>
  <c r="AA34" i="22"/>
  <c r="AD34" i="22" s="1"/>
  <c r="S34" i="22"/>
  <c r="AB34" i="22" s="1"/>
  <c r="AE34" i="22" s="1"/>
  <c r="R33" i="22"/>
  <c r="Z37" i="22"/>
  <c r="AC37" i="22" s="1"/>
  <c r="AA37" i="22"/>
  <c r="AD37" i="22" s="1"/>
  <c r="Y37" i="22"/>
  <c r="AB37" i="22" s="1"/>
  <c r="AE37" i="22" s="1"/>
  <c r="X36" i="22"/>
  <c r="S36" i="22"/>
  <c r="H11" i="20"/>
  <c r="I11" i="20"/>
  <c r="J11" i="20" s="1"/>
  <c r="H12" i="20"/>
  <c r="I12" i="20"/>
  <c r="J12" i="20" s="1"/>
  <c r="H13" i="20"/>
  <c r="I13" i="20"/>
  <c r="H14" i="20"/>
  <c r="I14" i="20"/>
  <c r="J14" i="20" s="1"/>
  <c r="H15" i="20"/>
  <c r="I15" i="20"/>
  <c r="J15" i="20" s="1"/>
  <c r="H16" i="20"/>
  <c r="Z16" i="20" s="1"/>
  <c r="I16" i="20"/>
  <c r="J16" i="20" s="1"/>
  <c r="AB16" i="20" s="1"/>
  <c r="AA16" i="20"/>
  <c r="W16" i="20"/>
  <c r="X16" i="20"/>
  <c r="Y16" i="20" s="1"/>
  <c r="W13" i="20"/>
  <c r="Z13" i="20" s="1"/>
  <c r="N36" i="18"/>
  <c r="M36" i="18"/>
  <c r="Q36" i="18"/>
  <c r="P36" i="18"/>
  <c r="W55" i="20"/>
  <c r="Z55" i="20" s="1"/>
  <c r="X55" i="20"/>
  <c r="Y55" i="20" s="1"/>
  <c r="AB55" i="20" s="1"/>
  <c r="W56" i="20"/>
  <c r="Z56" i="20" s="1"/>
  <c r="X56" i="20"/>
  <c r="AA56" i="20" s="1"/>
  <c r="M55" i="20"/>
  <c r="M56" i="20"/>
  <c r="M117" i="20"/>
  <c r="M119" i="20"/>
  <c r="M116" i="20"/>
  <c r="M115" i="20"/>
  <c r="W117" i="20"/>
  <c r="Z117" i="20" s="1"/>
  <c r="X117" i="20"/>
  <c r="Y117" i="20" s="1"/>
  <c r="AB117" i="20" s="1"/>
  <c r="W119" i="20"/>
  <c r="Z119" i="20" s="1"/>
  <c r="X119" i="20"/>
  <c r="AA119" i="20" s="1"/>
  <c r="P117" i="20"/>
  <c r="P119" i="20"/>
  <c r="Z116" i="20"/>
  <c r="W116" i="20"/>
  <c r="X116" i="20"/>
  <c r="Y116" i="20" s="1"/>
  <c r="AB116" i="20" s="1"/>
  <c r="P116" i="20"/>
  <c r="Z115" i="20"/>
  <c r="W115" i="20"/>
  <c r="X115" i="20"/>
  <c r="Y115" i="20" s="1"/>
  <c r="AB115" i="20" s="1"/>
  <c r="P115" i="20"/>
  <c r="Z42" i="20"/>
  <c r="AA42" i="20"/>
  <c r="AB42" i="20"/>
  <c r="W42" i="20"/>
  <c r="X42" i="20"/>
  <c r="Y42" i="20" s="1"/>
  <c r="P42" i="20"/>
  <c r="P46" i="20"/>
  <c r="Z46" i="20"/>
  <c r="W46" i="20"/>
  <c r="X46" i="20"/>
  <c r="Y46" i="20" s="1"/>
  <c r="AB46" i="20" s="1"/>
  <c r="Z33" i="20"/>
  <c r="AA33" i="20"/>
  <c r="AB33" i="20"/>
  <c r="W33" i="20"/>
  <c r="X33" i="20"/>
  <c r="P33" i="20"/>
  <c r="W79" i="20"/>
  <c r="X79" i="20"/>
  <c r="Y79" i="20" s="1"/>
  <c r="W80" i="20"/>
  <c r="Z80" i="20" s="1"/>
  <c r="X80" i="20"/>
  <c r="W81" i="20"/>
  <c r="X81" i="20"/>
  <c r="Y81" i="20" s="1"/>
  <c r="W82" i="20"/>
  <c r="X82" i="20"/>
  <c r="P79" i="20"/>
  <c r="P80" i="20"/>
  <c r="P81" i="20"/>
  <c r="P82" i="20"/>
  <c r="H79" i="20"/>
  <c r="I79" i="20"/>
  <c r="J79" i="20" s="1"/>
  <c r="H80" i="20"/>
  <c r="I80" i="20"/>
  <c r="J80" i="20" s="1"/>
  <c r="H81" i="20"/>
  <c r="I81" i="20"/>
  <c r="H82" i="20"/>
  <c r="Z82" i="20" s="1"/>
  <c r="I82" i="20"/>
  <c r="J82" i="20" s="1"/>
  <c r="X67" i="20"/>
  <c r="W67" i="20"/>
  <c r="Y67" i="20" s="1"/>
  <c r="P67" i="20"/>
  <c r="I67" i="20"/>
  <c r="H67" i="20"/>
  <c r="G67" i="20"/>
  <c r="D67" i="20"/>
  <c r="DD24" i="9"/>
  <c r="DD22" i="9"/>
  <c r="S18" i="18"/>
  <c r="T18" i="18"/>
  <c r="S19" i="18"/>
  <c r="T19" i="18"/>
  <c r="I19" i="18"/>
  <c r="U19" i="18" s="1"/>
  <c r="I18" i="18"/>
  <c r="U18" i="18" s="1"/>
  <c r="AP20" i="9"/>
  <c r="BH19" i="9"/>
  <c r="AP19" i="9"/>
  <c r="S43" i="18"/>
  <c r="T43" i="18"/>
  <c r="F43" i="18"/>
  <c r="U43" i="18" s="1"/>
  <c r="S34" i="18"/>
  <c r="T34" i="18"/>
  <c r="S29" i="18"/>
  <c r="T29" i="18"/>
  <c r="U29" i="18"/>
  <c r="S30" i="18"/>
  <c r="T30" i="18"/>
  <c r="S31" i="18"/>
  <c r="T31" i="18"/>
  <c r="F34" i="18"/>
  <c r="U34" i="18" s="1"/>
  <c r="F30" i="18"/>
  <c r="U30" i="18" s="1"/>
  <c r="F31" i="18"/>
  <c r="U31" i="18" s="1"/>
  <c r="S14" i="18"/>
  <c r="T14" i="18"/>
  <c r="S15" i="18"/>
  <c r="T15" i="18"/>
  <c r="S16" i="18"/>
  <c r="T16" i="18"/>
  <c r="S17" i="18"/>
  <c r="T17" i="18"/>
  <c r="F14" i="18"/>
  <c r="U14" i="18" s="1"/>
  <c r="F15" i="18"/>
  <c r="U15" i="18" s="1"/>
  <c r="F16" i="18"/>
  <c r="U16" i="18" s="1"/>
  <c r="F17" i="18"/>
  <c r="U17" i="18" s="1"/>
  <c r="S20" i="18"/>
  <c r="T20" i="18"/>
  <c r="S21" i="18"/>
  <c r="T21" i="18"/>
  <c r="R10" i="18"/>
  <c r="R11" i="18"/>
  <c r="R12" i="18"/>
  <c r="R13" i="18"/>
  <c r="R20" i="18"/>
  <c r="U20" i="18" s="1"/>
  <c r="R21" i="18"/>
  <c r="U21" i="18" s="1"/>
  <c r="R22" i="18"/>
  <c r="R23" i="18"/>
  <c r="R24" i="18"/>
  <c r="R25" i="18"/>
  <c r="R26" i="18"/>
  <c r="R27" i="18"/>
  <c r="T9" i="18"/>
  <c r="T8" i="18"/>
  <c r="R8" i="18"/>
  <c r="U8" i="18" s="1"/>
  <c r="R9" i="18"/>
  <c r="U9" i="18" s="1"/>
  <c r="Z81" i="20" l="1"/>
  <c r="Z79" i="20"/>
  <c r="Y56" i="20"/>
  <c r="AB56" i="20" s="1"/>
  <c r="AA82" i="20"/>
  <c r="AA55" i="20"/>
  <c r="J13" i="20"/>
  <c r="Y119" i="20"/>
  <c r="AB119" i="20" s="1"/>
  <c r="AA117" i="20"/>
  <c r="AA116" i="20"/>
  <c r="AA115" i="20"/>
  <c r="AA46" i="20"/>
  <c r="AA80" i="20"/>
  <c r="AB79" i="20"/>
  <c r="J67" i="20"/>
  <c r="J81" i="20"/>
  <c r="AB81" i="20" s="1"/>
  <c r="Y33" i="20"/>
  <c r="Y82" i="20"/>
  <c r="AB82" i="20" s="1"/>
  <c r="AA81" i="20"/>
  <c r="Y80" i="20"/>
  <c r="AB80" i="20" s="1"/>
  <c r="AA79" i="20"/>
  <c r="AA67" i="20"/>
  <c r="AB67" i="20"/>
  <c r="Z67" i="20"/>
  <c r="J54" i="22"/>
  <c r="J51" i="22"/>
  <c r="J50" i="22"/>
  <c r="J49" i="22"/>
  <c r="M49" i="22" s="1"/>
  <c r="J48" i="22"/>
  <c r="J47" i="22"/>
  <c r="M47" i="22" s="1"/>
  <c r="J46" i="22"/>
  <c r="M46" i="22" s="1"/>
  <c r="J45" i="22"/>
  <c r="J43" i="22"/>
  <c r="J41" i="22"/>
  <c r="M41" i="22" s="1"/>
  <c r="J40" i="22"/>
  <c r="J39" i="22"/>
  <c r="J38" i="22"/>
  <c r="M38" i="22" s="1"/>
  <c r="J36" i="22"/>
  <c r="M36" i="22" s="1"/>
  <c r="J33" i="22"/>
  <c r="M33" i="22" s="1"/>
  <c r="J32" i="22"/>
  <c r="J31" i="22"/>
  <c r="M31" i="22" s="1"/>
  <c r="J30" i="22"/>
  <c r="M30" i="22" s="1"/>
  <c r="J29" i="22"/>
  <c r="M29" i="22" s="1"/>
  <c r="J28" i="22"/>
  <c r="J27" i="22"/>
  <c r="J26" i="22"/>
  <c r="J25" i="22"/>
  <c r="J24" i="22"/>
  <c r="H55" i="22"/>
  <c r="CE16" i="9" s="1"/>
  <c r="I55" i="22"/>
  <c r="CF16" i="9" s="1"/>
  <c r="H22" i="22"/>
  <c r="CE16" i="5" s="1"/>
  <c r="I22" i="22"/>
  <c r="CF16" i="5" s="1"/>
  <c r="J4" i="22"/>
  <c r="J5" i="22"/>
  <c r="J6" i="22"/>
  <c r="J7" i="22"/>
  <c r="J8" i="22"/>
  <c r="J9" i="22"/>
  <c r="M9" i="22" s="1"/>
  <c r="J10" i="22"/>
  <c r="J11" i="22"/>
  <c r="J12" i="22"/>
  <c r="J13" i="22"/>
  <c r="J14" i="22"/>
  <c r="J15" i="22"/>
  <c r="M15" i="22" s="1"/>
  <c r="J16" i="22"/>
  <c r="M16" i="22" s="1"/>
  <c r="J17" i="22"/>
  <c r="J18" i="22"/>
  <c r="J19" i="22"/>
  <c r="J20" i="22"/>
  <c r="J21" i="22"/>
  <c r="J3" i="22"/>
  <c r="L3" i="22"/>
  <c r="L4" i="22"/>
  <c r="M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M32" i="22"/>
  <c r="L33" i="22"/>
  <c r="L36" i="22"/>
  <c r="L38" i="22"/>
  <c r="L39" i="22"/>
  <c r="M39" i="22"/>
  <c r="L40" i="22"/>
  <c r="L41" i="22"/>
  <c r="L43" i="22"/>
  <c r="L45" i="22"/>
  <c r="L46" i="22"/>
  <c r="L47" i="22"/>
  <c r="L48" i="22"/>
  <c r="M48" i="22"/>
  <c r="L49" i="22"/>
  <c r="L50" i="22"/>
  <c r="L51" i="22"/>
  <c r="L54" i="22"/>
  <c r="K4" i="22"/>
  <c r="K7" i="22"/>
  <c r="K8" i="22"/>
  <c r="K9" i="22"/>
  <c r="K10" i="22"/>
  <c r="K15" i="22"/>
  <c r="K16" i="22"/>
  <c r="K17" i="22"/>
  <c r="K19" i="22"/>
  <c r="K20" i="22"/>
  <c r="K21" i="22"/>
  <c r="K23" i="22"/>
  <c r="K24" i="22"/>
  <c r="K25" i="22"/>
  <c r="K27" i="22"/>
  <c r="K28" i="22"/>
  <c r="K29" i="22"/>
  <c r="K30" i="22"/>
  <c r="K31" i="22"/>
  <c r="K32" i="22"/>
  <c r="K33" i="22"/>
  <c r="K36" i="22"/>
  <c r="K38" i="22"/>
  <c r="K39" i="22"/>
  <c r="K40" i="22"/>
  <c r="K41" i="22"/>
  <c r="K43" i="22"/>
  <c r="K45" i="22"/>
  <c r="K46" i="22"/>
  <c r="K47" i="22"/>
  <c r="K48" i="22"/>
  <c r="K49" i="22"/>
  <c r="K50" i="22"/>
  <c r="K51" i="22"/>
  <c r="K54" i="22"/>
  <c r="K3" i="22"/>
  <c r="F6" i="22"/>
  <c r="L6" i="22" s="1"/>
  <c r="G110" i="20"/>
  <c r="G111" i="20"/>
  <c r="G112" i="20"/>
  <c r="G113" i="20"/>
  <c r="G114" i="20"/>
  <c r="G120" i="20"/>
  <c r="G121" i="20"/>
  <c r="G103" i="20"/>
  <c r="G104" i="20"/>
  <c r="G105" i="20"/>
  <c r="G71" i="20"/>
  <c r="G72" i="20"/>
  <c r="G73" i="20"/>
  <c r="G74" i="20"/>
  <c r="G75" i="20"/>
  <c r="G76" i="20"/>
  <c r="G77" i="20"/>
  <c r="G78" i="20"/>
  <c r="G83" i="20"/>
  <c r="G84" i="20"/>
  <c r="G85" i="20"/>
  <c r="H110" i="20"/>
  <c r="I110" i="20"/>
  <c r="H111" i="20"/>
  <c r="I111" i="20"/>
  <c r="H112" i="20"/>
  <c r="I112" i="20"/>
  <c r="H113" i="20"/>
  <c r="I113" i="20"/>
  <c r="H114" i="20"/>
  <c r="I114" i="20"/>
  <c r="H120" i="20"/>
  <c r="I120" i="20"/>
  <c r="J120" i="20"/>
  <c r="H121" i="20"/>
  <c r="I121" i="20"/>
  <c r="J121" i="20" s="1"/>
  <c r="H84" i="20"/>
  <c r="I84" i="20"/>
  <c r="J84" i="20" s="1"/>
  <c r="H85" i="20"/>
  <c r="I85" i="20"/>
  <c r="J85" i="20" s="1"/>
  <c r="H72" i="20"/>
  <c r="I72" i="20"/>
  <c r="H73" i="20"/>
  <c r="I73" i="20"/>
  <c r="J73" i="20" s="1"/>
  <c r="H74" i="20"/>
  <c r="I74" i="20"/>
  <c r="H75" i="20"/>
  <c r="I75" i="20"/>
  <c r="H76" i="20"/>
  <c r="I76" i="20"/>
  <c r="H77" i="20"/>
  <c r="I77" i="20"/>
  <c r="J77" i="20" s="1"/>
  <c r="H78" i="20"/>
  <c r="I78" i="20"/>
  <c r="H71" i="20"/>
  <c r="I71" i="20"/>
  <c r="W24" i="20"/>
  <c r="X24" i="20"/>
  <c r="AA24" i="20" s="1"/>
  <c r="H24" i="20"/>
  <c r="I24" i="20"/>
  <c r="D24" i="20"/>
  <c r="GV9" i="9"/>
  <c r="GV8" i="9"/>
  <c r="GV10" i="9"/>
  <c r="GV10" i="5"/>
  <c r="GS10" i="5"/>
  <c r="GP10" i="9"/>
  <c r="GP10" i="5"/>
  <c r="J78" i="20" l="1"/>
  <c r="H56" i="22"/>
  <c r="J55" i="22"/>
  <c r="CG16" i="9" s="1"/>
  <c r="J22" i="22"/>
  <c r="Z24" i="20"/>
  <c r="J75" i="20"/>
  <c r="J74" i="20"/>
  <c r="J113" i="20"/>
  <c r="J112" i="20"/>
  <c r="J111" i="20"/>
  <c r="J110" i="20"/>
  <c r="J71" i="20"/>
  <c r="J24" i="20"/>
  <c r="Y24" i="20"/>
  <c r="AB24" i="20" s="1"/>
  <c r="J76" i="20"/>
  <c r="J72" i="20"/>
  <c r="J114" i="20"/>
  <c r="I56" i="22"/>
  <c r="GD10" i="9"/>
  <c r="GD10" i="5"/>
  <c r="GG10" i="5"/>
  <c r="FU10" i="5"/>
  <c r="FO10" i="5"/>
  <c r="FL10" i="5"/>
  <c r="FI10" i="5"/>
  <c r="EK10" i="5"/>
  <c r="DP16" i="9"/>
  <c r="BT16" i="9"/>
  <c r="BH10" i="5"/>
  <c r="BB10" i="9"/>
  <c r="AJ10" i="9"/>
  <c r="O15" i="9"/>
  <c r="C9" i="5"/>
  <c r="C8" i="5"/>
  <c r="J56" i="22" l="1"/>
  <c r="CG16" i="5"/>
  <c r="AD31" i="9"/>
  <c r="AC46" i="27"/>
  <c r="AD46" i="27"/>
  <c r="AE46" i="27"/>
  <c r="Z46" i="27"/>
  <c r="AA46" i="27"/>
  <c r="AB46" i="27"/>
  <c r="J46" i="27"/>
  <c r="P46" i="27" s="1"/>
  <c r="N46" i="27"/>
  <c r="O46" i="27"/>
  <c r="C10" i="9"/>
  <c r="C8" i="9"/>
  <c r="Y51" i="22" l="1"/>
  <c r="AB51" i="22" s="1"/>
  <c r="Z51" i="22"/>
  <c r="AC51" i="22" s="1"/>
  <c r="AA51" i="22"/>
  <c r="AD51" i="22"/>
  <c r="D51" i="22"/>
  <c r="M51" i="22" s="1"/>
  <c r="AE51" i="22" l="1"/>
  <c r="S42" i="18"/>
  <c r="T42" i="18"/>
  <c r="R42" i="18"/>
  <c r="U42" i="18" s="1"/>
  <c r="S7" i="18"/>
  <c r="T7" i="18"/>
  <c r="R7" i="18"/>
  <c r="U7" i="18" s="1"/>
  <c r="BZ24" i="9"/>
  <c r="EK34" i="5"/>
  <c r="M121" i="20"/>
  <c r="W121" i="20"/>
  <c r="Z121" i="20" s="1"/>
  <c r="X121" i="20"/>
  <c r="C8" i="17"/>
  <c r="C17" i="17"/>
  <c r="P83" i="20"/>
  <c r="P84" i="20"/>
  <c r="P85" i="20"/>
  <c r="W84" i="20"/>
  <c r="Z84" i="20" s="1"/>
  <c r="X84" i="20"/>
  <c r="AA84" i="20" s="1"/>
  <c r="Y84" i="20"/>
  <c r="AB84" i="20" s="1"/>
  <c r="W85" i="20"/>
  <c r="Z85" i="20" s="1"/>
  <c r="X85" i="20"/>
  <c r="Y85" i="20" s="1"/>
  <c r="AB85" i="20" s="1"/>
  <c r="Y121" i="20" l="1"/>
  <c r="AB121" i="20" s="1"/>
  <c r="AA121" i="20"/>
  <c r="AA85" i="20"/>
  <c r="ET9" i="9"/>
  <c r="ET8" i="9"/>
  <c r="F5" i="17" l="1"/>
  <c r="CL16" i="9"/>
  <c r="CK16" i="9"/>
  <c r="O4" i="25"/>
  <c r="P4" i="25"/>
  <c r="O5" i="25"/>
  <c r="O6" i="25"/>
  <c r="O11" i="25"/>
  <c r="P11" i="25"/>
  <c r="O12" i="25"/>
  <c r="O15" i="25"/>
  <c r="O16" i="25"/>
  <c r="O18" i="25"/>
  <c r="O19" i="25"/>
  <c r="O21" i="25"/>
  <c r="O22" i="25"/>
  <c r="O24" i="25"/>
  <c r="O25" i="25"/>
  <c r="O27" i="25"/>
  <c r="O28" i="25"/>
  <c r="O30" i="25"/>
  <c r="O32" i="25"/>
  <c r="O33" i="25"/>
  <c r="O35" i="25"/>
  <c r="O36" i="25"/>
  <c r="O38" i="25"/>
  <c r="O39" i="25"/>
  <c r="O40" i="25"/>
  <c r="O41" i="25"/>
  <c r="O42" i="25"/>
  <c r="O44" i="25"/>
  <c r="O46" i="25"/>
  <c r="O48" i="25"/>
  <c r="O49" i="25"/>
  <c r="O51" i="25"/>
  <c r="O53" i="25"/>
  <c r="O55" i="25"/>
  <c r="O56" i="25"/>
  <c r="O57" i="25"/>
  <c r="O58" i="25"/>
  <c r="O60" i="25"/>
  <c r="O61" i="25"/>
  <c r="N62" i="25"/>
  <c r="N61" i="25"/>
  <c r="N60" i="25"/>
  <c r="N58" i="25"/>
  <c r="N57" i="25"/>
  <c r="N56" i="25"/>
  <c r="N55" i="25"/>
  <c r="N53" i="25"/>
  <c r="N51" i="25"/>
  <c r="N49" i="25"/>
  <c r="N48" i="25"/>
  <c r="N46" i="25"/>
  <c r="N44" i="25"/>
  <c r="N42" i="25"/>
  <c r="N41" i="25"/>
  <c r="N40" i="25"/>
  <c r="N39" i="25"/>
  <c r="N38" i="25"/>
  <c r="N36" i="25"/>
  <c r="N35" i="25"/>
  <c r="N33" i="25"/>
  <c r="N32" i="25"/>
  <c r="N30" i="25"/>
  <c r="N28" i="25"/>
  <c r="N27" i="25"/>
  <c r="N25" i="25"/>
  <c r="N24" i="25"/>
  <c r="N22" i="25"/>
  <c r="N21" i="25"/>
  <c r="N19" i="25"/>
  <c r="N18" i="25"/>
  <c r="N16" i="25"/>
  <c r="N15" i="25"/>
  <c r="N12" i="25"/>
  <c r="N11" i="25"/>
  <c r="N6" i="25"/>
  <c r="N5" i="25"/>
  <c r="N4" i="25"/>
  <c r="K63" i="25"/>
  <c r="L62" i="25"/>
  <c r="L63" i="25" s="1"/>
  <c r="K62" i="25"/>
  <c r="L7" i="25"/>
  <c r="K7" i="25"/>
  <c r="M61" i="25"/>
  <c r="M60" i="25"/>
  <c r="M58" i="25"/>
  <c r="M57" i="25"/>
  <c r="M56" i="25"/>
  <c r="M55" i="25"/>
  <c r="M53" i="25"/>
  <c r="M51" i="25"/>
  <c r="M49" i="25"/>
  <c r="M48" i="25"/>
  <c r="M46" i="25"/>
  <c r="M44" i="25"/>
  <c r="M42" i="25"/>
  <c r="M41" i="25"/>
  <c r="M40" i="25"/>
  <c r="M39" i="25"/>
  <c r="M38" i="25"/>
  <c r="M36" i="25"/>
  <c r="M35" i="25"/>
  <c r="M33" i="25"/>
  <c r="M32" i="25"/>
  <c r="M30" i="25"/>
  <c r="M28" i="25"/>
  <c r="M27" i="25"/>
  <c r="M26" i="25"/>
  <c r="M25" i="25"/>
  <c r="M24" i="25"/>
  <c r="M22" i="25"/>
  <c r="M21" i="25"/>
  <c r="M19" i="25"/>
  <c r="M18" i="25"/>
  <c r="M16" i="25"/>
  <c r="M15" i="25"/>
  <c r="M12" i="25"/>
  <c r="M11" i="25"/>
  <c r="M6" i="25"/>
  <c r="M5" i="25"/>
  <c r="M4" i="25"/>
  <c r="AD60" i="25"/>
  <c r="AC60" i="25"/>
  <c r="AF60" i="25" s="1"/>
  <c r="AB60" i="25"/>
  <c r="Y60" i="25"/>
  <c r="V60" i="25"/>
  <c r="S60" i="25"/>
  <c r="AE60" i="25" s="1"/>
  <c r="J60" i="25"/>
  <c r="G60" i="25"/>
  <c r="D60" i="25"/>
  <c r="F11" i="17"/>
  <c r="P60" i="25" l="1"/>
  <c r="AH60" i="25" s="1"/>
  <c r="AG60" i="25"/>
  <c r="M7" i="25"/>
  <c r="M62" i="25"/>
  <c r="R6" i="18"/>
  <c r="U6" i="18" s="1"/>
  <c r="S6" i="18"/>
  <c r="T6" i="18"/>
  <c r="F4" i="17"/>
  <c r="W83" i="20"/>
  <c r="Z83" i="20" s="1"/>
  <c r="X83" i="20"/>
  <c r="I83" i="20"/>
  <c r="AA83" i="20" s="1"/>
  <c r="H83" i="20"/>
  <c r="D83" i="20"/>
  <c r="X13" i="20"/>
  <c r="M13" i="20"/>
  <c r="W11" i="20"/>
  <c r="Z11" i="20" s="1"/>
  <c r="X11" i="20"/>
  <c r="AA11" i="20" s="1"/>
  <c r="M11" i="20"/>
  <c r="C9" i="9"/>
  <c r="D12" i="20"/>
  <c r="D14" i="20"/>
  <c r="D15" i="20"/>
  <c r="D16" i="20"/>
  <c r="I48" i="27"/>
  <c r="M120" i="20"/>
  <c r="W120" i="20"/>
  <c r="Z120" i="20" s="1"/>
  <c r="X120" i="20"/>
  <c r="AA120" i="20" s="1"/>
  <c r="Y13" i="20" l="1"/>
  <c r="AB13" i="20" s="1"/>
  <c r="AA13" i="20"/>
  <c r="M63" i="25"/>
  <c r="CM16" i="9"/>
  <c r="J83" i="20"/>
  <c r="Y83" i="20"/>
  <c r="Y120" i="20"/>
  <c r="AB120" i="20" s="1"/>
  <c r="Y11" i="20"/>
  <c r="AB11" i="20" s="1"/>
  <c r="F6" i="17"/>
  <c r="O15" i="20"/>
  <c r="DP16" i="5"/>
  <c r="C14" i="17"/>
  <c r="CX10" i="5"/>
  <c r="O74" i="20"/>
  <c r="W43" i="20"/>
  <c r="Z43" i="20" s="1"/>
  <c r="X43" i="20"/>
  <c r="W45" i="20"/>
  <c r="Z45" i="20" s="1"/>
  <c r="X45" i="20"/>
  <c r="AA45" i="20" s="1"/>
  <c r="P43" i="20"/>
  <c r="P45" i="20"/>
  <c r="AB83" i="20" l="1"/>
  <c r="Y43" i="20"/>
  <c r="AB43" i="20" s="1"/>
  <c r="Y45" i="20"/>
  <c r="AB45" i="20" s="1"/>
  <c r="AA43" i="20"/>
  <c r="S49" i="22"/>
  <c r="AB49" i="22" s="1"/>
  <c r="AE49" i="22" s="1"/>
  <c r="S48" i="22"/>
  <c r="AB48" i="22" s="1"/>
  <c r="AE48" i="22" s="1"/>
  <c r="S47" i="22"/>
  <c r="AB47" i="22" s="1"/>
  <c r="AE47" i="22" s="1"/>
  <c r="S46" i="22"/>
  <c r="AB46" i="22" s="1"/>
  <c r="AE46" i="22" s="1"/>
  <c r="Z46" i="22"/>
  <c r="AC46" i="22" s="1"/>
  <c r="AA46" i="22"/>
  <c r="AD46" i="22" s="1"/>
  <c r="Z47" i="22"/>
  <c r="AC47" i="22" s="1"/>
  <c r="AA47" i="22"/>
  <c r="AD47" i="22" s="1"/>
  <c r="Z48" i="22"/>
  <c r="AC48" i="22" s="1"/>
  <c r="AA48" i="22"/>
  <c r="AD48" i="22" s="1"/>
  <c r="Z49" i="22"/>
  <c r="AC49" i="22" s="1"/>
  <c r="AA49" i="22"/>
  <c r="AD49" i="22" s="1"/>
  <c r="S9" i="22"/>
  <c r="AB9" i="22" s="1"/>
  <c r="AE9" i="22" s="1"/>
  <c r="AC9" i="22"/>
  <c r="Z9" i="22"/>
  <c r="AA9" i="22"/>
  <c r="AD9" i="22" s="1"/>
  <c r="Z41" i="22"/>
  <c r="AC41" i="22" s="1"/>
  <c r="AA41" i="22"/>
  <c r="AD41" i="22" s="1"/>
  <c r="AB41" i="22"/>
  <c r="AE41" i="22" s="1"/>
  <c r="P41" i="22"/>
  <c r="Z45" i="22"/>
  <c r="AC45" i="22" s="1"/>
  <c r="AA45" i="22"/>
  <c r="AD45" i="22" s="1"/>
  <c r="AB45" i="22"/>
  <c r="Z50" i="22"/>
  <c r="AC50" i="22" s="1"/>
  <c r="AA50" i="22"/>
  <c r="AD50" i="22" s="1"/>
  <c r="AB50" i="22"/>
  <c r="G50" i="22"/>
  <c r="M50" i="22" s="1"/>
  <c r="G45" i="22"/>
  <c r="M45" i="22" s="1"/>
  <c r="AC43" i="22"/>
  <c r="Z43" i="22"/>
  <c r="AA43" i="22"/>
  <c r="AD43" i="22" s="1"/>
  <c r="AB43" i="22"/>
  <c r="G43" i="22"/>
  <c r="Z36" i="22"/>
  <c r="AC36" i="22" s="1"/>
  <c r="AA36" i="22"/>
  <c r="AD36" i="22" s="1"/>
  <c r="Y36" i="22"/>
  <c r="AB36" i="22" s="1"/>
  <c r="AE36" i="22" s="1"/>
  <c r="M43" i="22" l="1"/>
  <c r="AE43" i="22" s="1"/>
  <c r="AE45" i="22"/>
  <c r="AE50" i="22"/>
  <c r="W112" i="20"/>
  <c r="Z112" i="20" s="1"/>
  <c r="X112" i="20"/>
  <c r="W113" i="20"/>
  <c r="Z113" i="20" s="1"/>
  <c r="X113" i="20"/>
  <c r="AA113" i="20" s="1"/>
  <c r="P113" i="20"/>
  <c r="P112" i="20"/>
  <c r="P114" i="20"/>
  <c r="W114" i="20"/>
  <c r="Z114" i="20" s="1"/>
  <c r="X114" i="20"/>
  <c r="O70" i="20"/>
  <c r="Y112" i="20" l="1"/>
  <c r="AB112" i="20" s="1"/>
  <c r="AA112" i="20"/>
  <c r="Y114" i="20"/>
  <c r="AB114" i="20" s="1"/>
  <c r="Y113" i="20"/>
  <c r="AB113" i="20" s="1"/>
  <c r="AA114" i="20"/>
  <c r="W78" i="20"/>
  <c r="Z78" i="20" s="1"/>
  <c r="X78" i="20"/>
  <c r="P78" i="20"/>
  <c r="W49" i="20"/>
  <c r="Z49" i="20" s="1"/>
  <c r="X49" i="20"/>
  <c r="Y49" i="20" s="1"/>
  <c r="AB49" i="20" s="1"/>
  <c r="P49" i="20"/>
  <c r="W41" i="20"/>
  <c r="Z41" i="20" s="1"/>
  <c r="X41" i="20"/>
  <c r="P41" i="20"/>
  <c r="W77" i="20"/>
  <c r="Z77" i="20" s="1"/>
  <c r="X77" i="20"/>
  <c r="P77" i="20"/>
  <c r="W76" i="20"/>
  <c r="Z76" i="20" s="1"/>
  <c r="X76" i="20"/>
  <c r="Y76" i="20" s="1"/>
  <c r="AB76" i="20" s="1"/>
  <c r="P76" i="20"/>
  <c r="Y41" i="20" l="1"/>
  <c r="AB41" i="20" s="1"/>
  <c r="Y78" i="20"/>
  <c r="AB78" i="20" s="1"/>
  <c r="AA76" i="20"/>
  <c r="Y77" i="20"/>
  <c r="AB77" i="20" s="1"/>
  <c r="AA77" i="20"/>
  <c r="AA78" i="20"/>
  <c r="AA49" i="20"/>
  <c r="AA41" i="20"/>
  <c r="W75" i="20"/>
  <c r="Z75" i="20" s="1"/>
  <c r="X75" i="20"/>
  <c r="P75" i="20"/>
  <c r="W110" i="20"/>
  <c r="Z110" i="20" s="1"/>
  <c r="X110" i="20"/>
  <c r="P111" i="20"/>
  <c r="P110" i="20"/>
  <c r="P74" i="20"/>
  <c r="W74" i="20"/>
  <c r="Z74" i="20" s="1"/>
  <c r="X74" i="20"/>
  <c r="W91" i="20"/>
  <c r="Z91" i="20" s="1"/>
  <c r="X91" i="20"/>
  <c r="Y91" i="20" s="1"/>
  <c r="AB91" i="20" s="1"/>
  <c r="P91" i="20"/>
  <c r="W73" i="20"/>
  <c r="Z73" i="20" s="1"/>
  <c r="X73" i="20"/>
  <c r="P73" i="20"/>
  <c r="P40" i="20"/>
  <c r="W40" i="20"/>
  <c r="Z40" i="20" s="1"/>
  <c r="X40" i="20"/>
  <c r="AA40" i="20" s="1"/>
  <c r="P39" i="20"/>
  <c r="W39" i="20"/>
  <c r="Z39" i="20" s="1"/>
  <c r="X39" i="20"/>
  <c r="W32" i="20"/>
  <c r="Z32" i="20" s="1"/>
  <c r="X32" i="20"/>
  <c r="AA32" i="20" s="1"/>
  <c r="Y32" i="20"/>
  <c r="AB32" i="20" s="1"/>
  <c r="W71" i="20"/>
  <c r="X71" i="20"/>
  <c r="W72" i="20"/>
  <c r="Z72" i="20" s="1"/>
  <c r="X72" i="20"/>
  <c r="Z71" i="20"/>
  <c r="P71" i="20"/>
  <c r="P72" i="20"/>
  <c r="P32" i="20"/>
  <c r="Y39" i="20" l="1"/>
  <c r="AB39" i="20" s="1"/>
  <c r="Y73" i="20"/>
  <c r="AB73" i="20" s="1"/>
  <c r="AA73" i="20"/>
  <c r="Y74" i="20"/>
  <c r="AB74" i="20" s="1"/>
  <c r="Y110" i="20"/>
  <c r="AB110" i="20" s="1"/>
  <c r="Y75" i="20"/>
  <c r="AB75" i="20" s="1"/>
  <c r="AA75" i="20"/>
  <c r="AA110" i="20"/>
  <c r="AA74" i="20"/>
  <c r="AA91" i="20"/>
  <c r="Y72" i="20"/>
  <c r="AB72" i="20" s="1"/>
  <c r="Y71" i="20"/>
  <c r="AB71" i="20" s="1"/>
  <c r="Y40" i="20"/>
  <c r="AB40" i="20" s="1"/>
  <c r="AA39" i="20"/>
  <c r="AA71" i="20"/>
  <c r="AA72" i="20"/>
  <c r="W15" i="20"/>
  <c r="Z15" i="20" s="1"/>
  <c r="X15" i="20"/>
  <c r="AA15" i="20" s="1"/>
  <c r="P15" i="20"/>
  <c r="P14" i="20"/>
  <c r="X70" i="20"/>
  <c r="W70" i="20"/>
  <c r="V70" i="20"/>
  <c r="S70" i="20"/>
  <c r="P70" i="20"/>
  <c r="M70" i="20"/>
  <c r="I70" i="20"/>
  <c r="H70" i="20"/>
  <c r="G70" i="20"/>
  <c r="X22" i="20"/>
  <c r="AA22" i="20" s="1"/>
  <c r="W22" i="20"/>
  <c r="Z22" i="20" s="1"/>
  <c r="M22" i="20"/>
  <c r="M111" i="20"/>
  <c r="W111" i="20"/>
  <c r="Z111" i="20" s="1"/>
  <c r="X111" i="20"/>
  <c r="W97" i="20"/>
  <c r="Z97" i="20" s="1"/>
  <c r="X97" i="20"/>
  <c r="AA97" i="20" s="1"/>
  <c r="Y97" i="20"/>
  <c r="AB97" i="20" s="1"/>
  <c r="P97" i="20"/>
  <c r="M97" i="20"/>
  <c r="W105" i="20"/>
  <c r="Z105" i="20" s="1"/>
  <c r="X105" i="20"/>
  <c r="AA105" i="20" s="1"/>
  <c r="M105" i="20"/>
  <c r="W104" i="20"/>
  <c r="Y104" i="20" s="1"/>
  <c r="AB104" i="20" s="1"/>
  <c r="X104" i="20"/>
  <c r="AA104" i="20" s="1"/>
  <c r="M104" i="20"/>
  <c r="Y111" i="20" l="1"/>
  <c r="AB111" i="20" s="1"/>
  <c r="AA111" i="20"/>
  <c r="AA70" i="20"/>
  <c r="Z104" i="20"/>
  <c r="Y105" i="20"/>
  <c r="AB105" i="20" s="1"/>
  <c r="J70" i="20"/>
  <c r="Z70" i="20"/>
  <c r="Y15" i="20"/>
  <c r="AB15" i="20" s="1"/>
  <c r="Y70" i="20"/>
  <c r="Y22" i="20"/>
  <c r="AB22" i="20" s="1"/>
  <c r="W103" i="20"/>
  <c r="X103" i="20"/>
  <c r="M103" i="20"/>
  <c r="H103" i="20"/>
  <c r="Z103" i="20" s="1"/>
  <c r="I103" i="20"/>
  <c r="W12" i="20"/>
  <c r="Z12" i="20" s="1"/>
  <c r="X12" i="20"/>
  <c r="W14" i="20"/>
  <c r="Z14" i="20" s="1"/>
  <c r="X14" i="20"/>
  <c r="AA14" i="20" s="1"/>
  <c r="M12" i="20"/>
  <c r="M14" i="20"/>
  <c r="V10" i="20"/>
  <c r="S10" i="20"/>
  <c r="W10" i="20"/>
  <c r="X10" i="20"/>
  <c r="M10" i="20"/>
  <c r="H10" i="20"/>
  <c r="I10" i="20"/>
  <c r="D10" i="20"/>
  <c r="X109" i="20"/>
  <c r="W109" i="20"/>
  <c r="V109" i="20"/>
  <c r="S109" i="20"/>
  <c r="P109" i="20"/>
  <c r="M109" i="20"/>
  <c r="I109" i="20"/>
  <c r="H109" i="20"/>
  <c r="G109" i="20"/>
  <c r="D109" i="20"/>
  <c r="X9" i="20"/>
  <c r="W9" i="20"/>
  <c r="V9" i="20"/>
  <c r="S9" i="20"/>
  <c r="P9" i="20"/>
  <c r="M9" i="20"/>
  <c r="I9" i="20"/>
  <c r="AA9" i="20" s="1"/>
  <c r="G9" i="20"/>
  <c r="H9" i="20"/>
  <c r="J9" i="20" s="1"/>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7" i="20"/>
  <c r="I48" i="20"/>
  <c r="I50" i="20"/>
  <c r="I51" i="20"/>
  <c r="I52" i="20"/>
  <c r="I53" i="20"/>
  <c r="I54" i="20"/>
  <c r="I57" i="20"/>
  <c r="I58" i="20"/>
  <c r="I59" i="20"/>
  <c r="I60" i="20"/>
  <c r="I61" i="20"/>
  <c r="I62" i="20"/>
  <c r="I63" i="20"/>
  <c r="I64" i="20"/>
  <c r="I65" i="20"/>
  <c r="I66" i="20"/>
  <c r="I68" i="20"/>
  <c r="I69" i="20"/>
  <c r="I86" i="20"/>
  <c r="I87" i="20"/>
  <c r="I88" i="20"/>
  <c r="I89" i="20"/>
  <c r="I90" i="20"/>
  <c r="I92" i="20"/>
  <c r="I93" i="20"/>
  <c r="I94" i="20"/>
  <c r="I95" i="20"/>
  <c r="I96" i="20"/>
  <c r="I98" i="20"/>
  <c r="I99" i="20"/>
  <c r="I100" i="20"/>
  <c r="I101" i="20"/>
  <c r="I102" i="20"/>
  <c r="I106" i="20"/>
  <c r="I107" i="20"/>
  <c r="I108" i="20"/>
  <c r="I122" i="20"/>
  <c r="I4" i="20"/>
  <c r="I5" i="20"/>
  <c r="I6" i="20"/>
  <c r="I17" i="20"/>
  <c r="H5" i="20"/>
  <c r="D5" i="20"/>
  <c r="Y103" i="20" l="1"/>
  <c r="Z10" i="20"/>
  <c r="AB70" i="20"/>
  <c r="J10" i="20"/>
  <c r="Y10" i="20"/>
  <c r="J103" i="20"/>
  <c r="AB103" i="20" s="1"/>
  <c r="J109" i="20"/>
  <c r="AA109" i="20"/>
  <c r="Z109" i="20"/>
  <c r="Y12" i="20"/>
  <c r="AB12" i="20" s="1"/>
  <c r="AA103" i="20"/>
  <c r="Y14" i="20"/>
  <c r="AB14" i="20" s="1"/>
  <c r="AA12" i="20"/>
  <c r="Z7" i="20"/>
  <c r="AA10" i="20"/>
  <c r="Y109" i="20"/>
  <c r="J5" i="20"/>
  <c r="J8" i="20"/>
  <c r="Z9" i="20"/>
  <c r="Z8" i="20"/>
  <c r="Y7" i="20"/>
  <c r="AB7" i="20" s="1"/>
  <c r="Y8" i="20"/>
  <c r="AB8" i="20" s="1"/>
  <c r="Y9" i="20"/>
  <c r="AB9" i="20" s="1"/>
  <c r="D7" i="20"/>
  <c r="D8" i="20"/>
  <c r="D9" i="20"/>
  <c r="AD31" i="5"/>
  <c r="AB10" i="20" l="1"/>
  <c r="AB109" i="20"/>
  <c r="EK10" i="9"/>
  <c r="S154" i="18" l="1"/>
  <c r="T154" i="18"/>
  <c r="S155" i="18"/>
  <c r="T155" i="18"/>
  <c r="F155" i="18"/>
  <c r="U155" i="18" s="1"/>
  <c r="U154" i="18"/>
  <c r="S181" i="18"/>
  <c r="T181" i="18"/>
  <c r="S182" i="18"/>
  <c r="T182" i="18"/>
  <c r="S189" i="18"/>
  <c r="T189" i="18"/>
  <c r="I182" i="18"/>
  <c r="I189" i="18"/>
  <c r="I181" i="18"/>
  <c r="S172" i="18"/>
  <c r="T172" i="18"/>
  <c r="I168" i="18"/>
  <c r="I169" i="18"/>
  <c r="I170" i="18"/>
  <c r="I171" i="18"/>
  <c r="I172" i="18"/>
  <c r="I175" i="18"/>
  <c r="I179" i="18"/>
  <c r="F172" i="18"/>
  <c r="S168" i="18"/>
  <c r="T168" i="18"/>
  <c r="S169" i="18"/>
  <c r="T169" i="18"/>
  <c r="F168" i="18"/>
  <c r="U168" i="18" s="1"/>
  <c r="F169" i="18"/>
  <c r="U169" i="18" s="1"/>
  <c r="S165" i="18"/>
  <c r="T165" i="18"/>
  <c r="S166" i="18"/>
  <c r="T166" i="18"/>
  <c r="I165" i="18"/>
  <c r="I166" i="18"/>
  <c r="F165" i="18"/>
  <c r="U165" i="18" s="1"/>
  <c r="F166" i="18"/>
  <c r="U166" i="18" s="1"/>
  <c r="U182" i="18" l="1"/>
  <c r="U189" i="18"/>
  <c r="U181" i="18"/>
  <c r="U172" i="18"/>
  <c r="AB20" i="22" l="1"/>
  <c r="AA20" i="22"/>
  <c r="Z20" i="22"/>
  <c r="G20" i="22"/>
  <c r="M20" i="22" s="1"/>
  <c r="AD5" i="27"/>
  <c r="AD6" i="27"/>
  <c r="AD7" i="27"/>
  <c r="AD8" i="27"/>
  <c r="AC5" i="27"/>
  <c r="AC7" i="27"/>
  <c r="AD4" i="27"/>
  <c r="AC4" i="27"/>
  <c r="C49" i="27"/>
  <c r="D49" i="27"/>
  <c r="E49" i="27"/>
  <c r="F49" i="27"/>
  <c r="G49" i="27"/>
  <c r="H49" i="27"/>
  <c r="K49" i="27"/>
  <c r="L49" i="27"/>
  <c r="M49" i="27"/>
  <c r="Q49" i="27"/>
  <c r="R49" i="27"/>
  <c r="T49" i="27"/>
  <c r="U49" i="27"/>
  <c r="W49" i="27"/>
  <c r="X49" i="27"/>
  <c r="B49" i="27"/>
  <c r="O5" i="27"/>
  <c r="P5" i="27"/>
  <c r="AE5" i="27" s="1"/>
  <c r="O6" i="27"/>
  <c r="O7" i="27"/>
  <c r="P7" i="27"/>
  <c r="AE7" i="27" s="1"/>
  <c r="O8" i="27"/>
  <c r="N5" i="27"/>
  <c r="N6" i="27"/>
  <c r="AC6" i="27" s="1"/>
  <c r="N7" i="27"/>
  <c r="N8" i="27"/>
  <c r="AC8" i="27" s="1"/>
  <c r="O4" i="27"/>
  <c r="N4" i="27"/>
  <c r="J8" i="27"/>
  <c r="P8" i="27" s="1"/>
  <c r="AE8" i="27" s="1"/>
  <c r="J7" i="27"/>
  <c r="J6" i="27"/>
  <c r="P6" i="27" s="1"/>
  <c r="AE6" i="27" s="1"/>
  <c r="J5" i="27"/>
  <c r="C4" i="27"/>
  <c r="D4" i="27"/>
  <c r="E4" i="27"/>
  <c r="F4" i="27"/>
  <c r="G4" i="27"/>
  <c r="H4" i="27"/>
  <c r="I4" i="27"/>
  <c r="K4" i="27"/>
  <c r="L4" i="27"/>
  <c r="M4" i="27"/>
  <c r="Q4" i="27"/>
  <c r="R4" i="27"/>
  <c r="S4" i="27"/>
  <c r="T4" i="27"/>
  <c r="U4" i="27"/>
  <c r="V4" i="27"/>
  <c r="W4" i="27"/>
  <c r="X4" i="27"/>
  <c r="Y4" i="27"/>
  <c r="Z4" i="27"/>
  <c r="AA4" i="27"/>
  <c r="AB4" i="27"/>
  <c r="B4" i="27"/>
  <c r="C62" i="25"/>
  <c r="E62" i="25"/>
  <c r="F62" i="25"/>
  <c r="H62" i="25"/>
  <c r="I62" i="25"/>
  <c r="O62" i="25" s="1"/>
  <c r="Q62" i="25"/>
  <c r="R62" i="25"/>
  <c r="T62" i="25"/>
  <c r="U62" i="25"/>
  <c r="W62" i="25"/>
  <c r="X62" i="25"/>
  <c r="Z62" i="25"/>
  <c r="AA62" i="25"/>
  <c r="B62" i="25"/>
  <c r="O48" i="27"/>
  <c r="N48" i="27"/>
  <c r="J48" i="27"/>
  <c r="P48" i="27" s="1"/>
  <c r="AD61" i="25"/>
  <c r="AB61" i="25"/>
  <c r="Y61" i="25"/>
  <c r="V61" i="25"/>
  <c r="AC61" i="25"/>
  <c r="AF61" i="25" s="1"/>
  <c r="J61" i="25"/>
  <c r="P61" i="25" s="1"/>
  <c r="G61" i="25"/>
  <c r="D61" i="25"/>
  <c r="AG61" i="25" l="1"/>
  <c r="AD20" i="22"/>
  <c r="AC20" i="22"/>
  <c r="AE20" i="22"/>
  <c r="J4" i="27"/>
  <c r="P4" i="27" s="1"/>
  <c r="AE4" i="27" s="1"/>
  <c r="S61" i="25"/>
  <c r="AE61" i="25" s="1"/>
  <c r="AH61" i="25" s="1"/>
  <c r="S197" i="18"/>
  <c r="T197" i="18"/>
  <c r="S198" i="18"/>
  <c r="T198" i="18"/>
  <c r="S199" i="18"/>
  <c r="T199" i="18"/>
  <c r="S200" i="18"/>
  <c r="T200" i="18"/>
  <c r="S201" i="18"/>
  <c r="T201" i="18"/>
  <c r="F197" i="18"/>
  <c r="U197" i="18" s="1"/>
  <c r="F198" i="18"/>
  <c r="U198" i="18" s="1"/>
  <c r="F199" i="18"/>
  <c r="U199" i="18" s="1"/>
  <c r="F200" i="18"/>
  <c r="U200" i="18" s="1"/>
  <c r="F201" i="18"/>
  <c r="U201" i="18" s="1"/>
  <c r="X108" i="20"/>
  <c r="AA108" i="20" s="1"/>
  <c r="W108" i="20"/>
  <c r="V108" i="20"/>
  <c r="S108" i="20"/>
  <c r="P108" i="20"/>
  <c r="M108" i="20"/>
  <c r="H108" i="20"/>
  <c r="J108" i="20" s="1"/>
  <c r="G108" i="20"/>
  <c r="D108" i="20"/>
  <c r="R40" i="18"/>
  <c r="R41"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Z108" i="20" l="1"/>
  <c r="Y108" i="20"/>
  <c r="AB108" i="20" s="1"/>
  <c r="GI52" i="10"/>
  <c r="GI27" i="10" s="1"/>
  <c r="GF6" i="10"/>
  <c r="GF52" i="10"/>
  <c r="GF27" i="10" s="1"/>
  <c r="GC26" i="10"/>
  <c r="GC6" i="10" s="1"/>
  <c r="FW52" i="10"/>
  <c r="FW27" i="10" s="1"/>
  <c r="FN52" i="10"/>
  <c r="FN27" i="10" s="1"/>
  <c r="EQ9" i="9"/>
  <c r="EQ8" i="9"/>
  <c r="AD31" i="10"/>
  <c r="S75" i="18"/>
  <c r="T75" i="18"/>
  <c r="F75" i="18"/>
  <c r="U75" i="18" s="1"/>
  <c r="S66" i="18"/>
  <c r="T66" i="18"/>
  <c r="U66" i="18"/>
  <c r="T65" i="18"/>
  <c r="S65" i="18"/>
  <c r="R65" i="18"/>
  <c r="L65" i="18"/>
  <c r="S63" i="18"/>
  <c r="T63" i="18"/>
  <c r="F63" i="18"/>
  <c r="U63" i="18" s="1"/>
  <c r="C18" i="23"/>
  <c r="D18" i="23"/>
  <c r="E18" i="23"/>
  <c r="F18" i="23"/>
  <c r="G18" i="23"/>
  <c r="H18" i="23"/>
  <c r="I18" i="23"/>
  <c r="J18" i="23"/>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K17" i="23"/>
  <c r="L17" i="23"/>
  <c r="N17" i="23"/>
  <c r="O17" i="23"/>
  <c r="Q17" i="23"/>
  <c r="R17" i="23"/>
  <c r="B17" i="23"/>
  <c r="S26" i="18"/>
  <c r="T26" i="18"/>
  <c r="S41" i="18"/>
  <c r="T41" i="18"/>
  <c r="U41" i="18"/>
  <c r="F26" i="18"/>
  <c r="U26" i="18" s="1"/>
  <c r="T5" i="18"/>
  <c r="S5" i="18"/>
  <c r="R5" i="18"/>
  <c r="U5" i="18" s="1"/>
  <c r="H122" i="20"/>
  <c r="H107" i="20"/>
  <c r="H106" i="20"/>
  <c r="H102" i="20"/>
  <c r="H101" i="20"/>
  <c r="H100" i="20"/>
  <c r="H99" i="20"/>
  <c r="H98" i="20"/>
  <c r="H96" i="20"/>
  <c r="H95" i="20"/>
  <c r="H94" i="20"/>
  <c r="H93" i="20"/>
  <c r="H92" i="20"/>
  <c r="H90" i="20"/>
  <c r="H89" i="20"/>
  <c r="H88" i="20"/>
  <c r="H87" i="20"/>
  <c r="H86" i="20"/>
  <c r="H69" i="20"/>
  <c r="H68" i="20"/>
  <c r="H66" i="20"/>
  <c r="H65" i="20"/>
  <c r="H64" i="20"/>
  <c r="H63" i="20"/>
  <c r="H62" i="20"/>
  <c r="H61" i="20"/>
  <c r="H60" i="20"/>
  <c r="H59" i="20"/>
  <c r="H58" i="20"/>
  <c r="H57" i="20"/>
  <c r="H54" i="20"/>
  <c r="H53" i="20"/>
  <c r="H52" i="20"/>
  <c r="H51" i="20"/>
  <c r="H50" i="20"/>
  <c r="H48" i="20"/>
  <c r="H47" i="20"/>
  <c r="H38" i="20"/>
  <c r="H37" i="20"/>
  <c r="H36" i="20"/>
  <c r="H35" i="20"/>
  <c r="H34" i="20"/>
  <c r="H31" i="20"/>
  <c r="H30" i="20"/>
  <c r="H29" i="20"/>
  <c r="H28" i="20"/>
  <c r="H27" i="20"/>
  <c r="H26" i="20"/>
  <c r="H25" i="20"/>
  <c r="H23" i="20"/>
  <c r="H6" i="20"/>
  <c r="H4" i="20"/>
  <c r="F123" i="20"/>
  <c r="BQ16" i="9" s="1"/>
  <c r="E123" i="20"/>
  <c r="BP16" i="9" s="1"/>
  <c r="G122" i="20"/>
  <c r="G107" i="20"/>
  <c r="G106" i="20"/>
  <c r="G102" i="20"/>
  <c r="G101" i="20"/>
  <c r="G100" i="20"/>
  <c r="G99" i="20"/>
  <c r="G98" i="20"/>
  <c r="G96" i="20"/>
  <c r="G95" i="20"/>
  <c r="G94" i="20"/>
  <c r="G93" i="20"/>
  <c r="G92" i="20"/>
  <c r="G90" i="20"/>
  <c r="G89" i="20"/>
  <c r="G88" i="20"/>
  <c r="G87" i="20"/>
  <c r="G86" i="20"/>
  <c r="G69" i="20"/>
  <c r="G68" i="20"/>
  <c r="G66" i="20"/>
  <c r="G65" i="20"/>
  <c r="G64" i="20"/>
  <c r="G63" i="20"/>
  <c r="G62" i="20"/>
  <c r="G61" i="20"/>
  <c r="G60" i="20"/>
  <c r="G59" i="20"/>
  <c r="G58" i="20"/>
  <c r="G57" i="20"/>
  <c r="G54" i="20"/>
  <c r="G53" i="20"/>
  <c r="G52" i="20"/>
  <c r="G51" i="20"/>
  <c r="G50" i="20"/>
  <c r="G48" i="20"/>
  <c r="G47"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24" i="20"/>
  <c r="BQ16" i="5"/>
  <c r="U65" i="18"/>
  <c r="G123" i="20"/>
  <c r="BR16" i="9" s="1"/>
  <c r="V15" i="23"/>
  <c r="Y15" i="23" s="1"/>
  <c r="V14" i="23"/>
  <c r="Y14" i="23" s="1"/>
  <c r="V13" i="23"/>
  <c r="Y13" i="23" s="1"/>
  <c r="V16" i="23"/>
  <c r="Y16" i="23" s="1"/>
  <c r="E124" i="20"/>
  <c r="G124" i="20" l="1"/>
  <c r="EK9" i="9"/>
  <c r="EK8" i="9"/>
  <c r="EH10" i="5"/>
  <c r="EH9" i="5"/>
  <c r="EH8" i="5"/>
  <c r="EE10" i="5" l="1"/>
  <c r="DY9" i="10"/>
  <c r="DY8" i="10"/>
  <c r="DV9" i="10"/>
  <c r="DV8" i="10"/>
  <c r="AD13" i="5"/>
  <c r="AD13" i="10"/>
  <c r="AD13" i="9"/>
  <c r="AW20" i="15" l="1"/>
  <c r="AW19" i="15"/>
  <c r="AZ19" i="15" s="1"/>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P21" i="15" s="1"/>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Z3" i="15"/>
  <c r="AY4" i="15"/>
  <c r="AY5" i="15"/>
  <c r="AY6" i="15"/>
  <c r="AY7" i="15"/>
  <c r="AY8" i="15"/>
  <c r="AY9" i="15"/>
  <c r="AY10" i="15"/>
  <c r="AY11" i="15"/>
  <c r="AY12" i="15"/>
  <c r="AY13" i="15"/>
  <c r="AY14" i="15"/>
  <c r="AY15" i="15"/>
  <c r="AY16" i="15"/>
  <c r="AY17" i="15"/>
  <c r="AY18" i="15"/>
  <c r="AY19" i="15"/>
  <c r="AY20" i="15"/>
  <c r="M21" i="15"/>
  <c r="J3" i="15"/>
  <c r="G3" i="15"/>
  <c r="AY21" i="15"/>
  <c r="C21" i="15"/>
  <c r="D21" i="15"/>
  <c r="E21" i="15"/>
  <c r="F21" i="15"/>
  <c r="G21" i="15"/>
  <c r="H21" i="15"/>
  <c r="I21" i="15"/>
  <c r="J21" i="15"/>
  <c r="K21" i="15"/>
  <c r="L21" i="15"/>
  <c r="N21" i="15"/>
  <c r="O21"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21" i="15" l="1"/>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45" i="9" l="1"/>
  <c r="CP45" i="9"/>
  <c r="CO34" i="9"/>
  <c r="CP34" i="9"/>
  <c r="CL46" i="9"/>
  <c r="CM46" i="9"/>
  <c r="CL45" i="9"/>
  <c r="CM45" i="9"/>
  <c r="CL24" i="9"/>
  <c r="CL23" i="9"/>
  <c r="CL20" i="9"/>
  <c r="CL19" i="9"/>
  <c r="CL10" i="9"/>
  <c r="CL9" i="9"/>
  <c r="CL8" i="9"/>
  <c r="CI24" i="9"/>
  <c r="CI23" i="9"/>
  <c r="CI19" i="9"/>
  <c r="CI20" i="9"/>
  <c r="CI10" i="9"/>
  <c r="CF45" i="9"/>
  <c r="BQ46" i="9"/>
  <c r="AA48" i="27"/>
  <c r="AA34" i="27"/>
  <c r="AA35" i="27"/>
  <c r="AA36" i="27"/>
  <c r="AA37" i="27"/>
  <c r="AB37" i="27"/>
  <c r="AA38" i="27"/>
  <c r="AB38" i="27"/>
  <c r="AA39" i="27"/>
  <c r="AB39" i="27"/>
  <c r="AA40" i="27"/>
  <c r="AB40" i="27"/>
  <c r="AA41" i="27"/>
  <c r="AA42" i="27"/>
  <c r="AA43" i="27"/>
  <c r="AA44" i="27"/>
  <c r="AB44" i="27"/>
  <c r="AA45" i="27"/>
  <c r="AB45" i="27"/>
  <c r="AA47" i="27"/>
  <c r="AB47" i="27"/>
  <c r="AA11" i="27"/>
  <c r="AB11" i="27"/>
  <c r="AA12" i="27"/>
  <c r="AA13" i="27"/>
  <c r="AA14" i="27"/>
  <c r="AA15" i="27"/>
  <c r="AA16" i="27"/>
  <c r="AB16" i="27"/>
  <c r="AA17" i="27"/>
  <c r="AB17" i="27"/>
  <c r="AA18" i="27"/>
  <c r="AA19" i="27"/>
  <c r="AB19" i="27"/>
  <c r="AA20" i="27"/>
  <c r="AB20" i="27"/>
  <c r="AA21" i="27"/>
  <c r="AB21" i="27"/>
  <c r="AA22" i="27"/>
  <c r="AA23" i="27"/>
  <c r="AA24" i="27"/>
  <c r="AA25" i="27"/>
  <c r="AB25" i="27"/>
  <c r="AA26" i="27"/>
  <c r="AA27" i="27"/>
  <c r="AB27" i="27"/>
  <c r="AA28" i="27"/>
  <c r="AA29" i="27"/>
  <c r="AA30" i="27"/>
  <c r="AB30" i="27"/>
  <c r="AA31" i="27"/>
  <c r="AB31" i="27"/>
  <c r="Z48" i="27"/>
  <c r="Z47" i="27"/>
  <c r="Z45" i="27"/>
  <c r="Z44" i="27"/>
  <c r="Z43" i="27"/>
  <c r="Z42" i="27"/>
  <c r="Z41" i="27"/>
  <c r="Z40" i="27"/>
  <c r="Z39" i="27"/>
  <c r="Z38" i="27"/>
  <c r="Z37" i="27"/>
  <c r="Z36" i="27"/>
  <c r="Z35" i="27"/>
  <c r="Z12" i="27"/>
  <c r="Z13" i="27"/>
  <c r="Z14" i="27"/>
  <c r="Z15" i="27"/>
  <c r="Z16" i="27"/>
  <c r="Z17" i="27"/>
  <c r="Z18" i="27"/>
  <c r="Z19" i="27"/>
  <c r="Z20" i="27"/>
  <c r="Z21" i="27"/>
  <c r="Z22" i="27"/>
  <c r="Z23" i="27"/>
  <c r="Z24" i="27"/>
  <c r="Z25" i="27"/>
  <c r="Z26" i="27"/>
  <c r="Z27" i="27"/>
  <c r="Z28" i="27"/>
  <c r="Z29" i="27"/>
  <c r="Z30" i="27"/>
  <c r="Z31" i="27"/>
  <c r="Z11" i="27"/>
  <c r="Y29" i="27"/>
  <c r="AB29" i="27" s="1"/>
  <c r="Y28" i="27"/>
  <c r="AB28" i="27" s="1"/>
  <c r="AE28" i="27" s="1"/>
  <c r="Y18" i="27"/>
  <c r="AB18" i="27" s="1"/>
  <c r="Y17" i="27"/>
  <c r="AA9" i="27"/>
  <c r="X9" i="27"/>
  <c r="Y9" i="27"/>
  <c r="Y49" i="27" s="1"/>
  <c r="U9" i="27"/>
  <c r="R9" i="27"/>
  <c r="S9" i="27"/>
  <c r="V43" i="27"/>
  <c r="AB43" i="27" s="1"/>
  <c r="V42" i="27"/>
  <c r="AB42" i="27" s="1"/>
  <c r="V41" i="27"/>
  <c r="AB41" i="27" s="1"/>
  <c r="V36" i="27"/>
  <c r="AB36" i="27" s="1"/>
  <c r="V35" i="27"/>
  <c r="AB35" i="27" s="1"/>
  <c r="U32" i="27"/>
  <c r="V12" i="27"/>
  <c r="AB12" i="27" s="1"/>
  <c r="AE12" i="27" s="1"/>
  <c r="V13" i="27"/>
  <c r="AB13" i="27" s="1"/>
  <c r="V14" i="27"/>
  <c r="AB14" i="27" s="1"/>
  <c r="AE14" i="27" s="1"/>
  <c r="V15" i="27"/>
  <c r="AB15" i="27" s="1"/>
  <c r="V22" i="27"/>
  <c r="AB22" i="27" s="1"/>
  <c r="AE22" i="27" s="1"/>
  <c r="V23" i="27"/>
  <c r="AB23" i="27" s="1"/>
  <c r="V24" i="27"/>
  <c r="AB24" i="27" s="1"/>
  <c r="AE24" i="27" s="1"/>
  <c r="V26" i="27"/>
  <c r="AB26" i="27" s="1"/>
  <c r="V11" i="27"/>
  <c r="S48" i="27"/>
  <c r="O34" i="27"/>
  <c r="P34" i="27"/>
  <c r="O35" i="27"/>
  <c r="P35" i="27"/>
  <c r="O36" i="27"/>
  <c r="P36" i="27"/>
  <c r="O37" i="27"/>
  <c r="O38" i="27"/>
  <c r="O39" i="27"/>
  <c r="O40" i="27"/>
  <c r="P40" i="27"/>
  <c r="O41" i="27"/>
  <c r="P41" i="27"/>
  <c r="O42" i="27"/>
  <c r="P42" i="27"/>
  <c r="O43" i="27"/>
  <c r="P43" i="27"/>
  <c r="O44" i="27"/>
  <c r="O45" i="27"/>
  <c r="O47" i="27"/>
  <c r="N35" i="27"/>
  <c r="N36" i="27"/>
  <c r="N37" i="27"/>
  <c r="N38" i="27"/>
  <c r="N39" i="27"/>
  <c r="N40" i="27"/>
  <c r="N41" i="27"/>
  <c r="N42" i="27"/>
  <c r="N43" i="27"/>
  <c r="N44" i="27"/>
  <c r="N45" i="27"/>
  <c r="N47" i="27"/>
  <c r="N34" i="27"/>
  <c r="O11" i="27"/>
  <c r="P11" i="27"/>
  <c r="O12" i="27"/>
  <c r="P12" i="27"/>
  <c r="O13" i="27"/>
  <c r="P13" i="27"/>
  <c r="O14" i="27"/>
  <c r="P14" i="27"/>
  <c r="O15" i="27"/>
  <c r="P15" i="27"/>
  <c r="O16" i="27"/>
  <c r="O17" i="27"/>
  <c r="P17" i="27"/>
  <c r="O18" i="27"/>
  <c r="P18" i="27"/>
  <c r="O19" i="27"/>
  <c r="O20" i="27"/>
  <c r="O21" i="27"/>
  <c r="P21" i="27"/>
  <c r="O22" i="27"/>
  <c r="P22" i="27"/>
  <c r="O23" i="27"/>
  <c r="P23" i="27"/>
  <c r="O24" i="27"/>
  <c r="P24" i="27"/>
  <c r="O25" i="27"/>
  <c r="P25" i="27"/>
  <c r="O26" i="27"/>
  <c r="O27" i="27"/>
  <c r="P27" i="27"/>
  <c r="O28" i="27"/>
  <c r="P28" i="27"/>
  <c r="O29" i="27"/>
  <c r="P29" i="27"/>
  <c r="O30" i="27"/>
  <c r="O31" i="27"/>
  <c r="N12" i="27"/>
  <c r="N13" i="27"/>
  <c r="N14" i="27"/>
  <c r="N15" i="27"/>
  <c r="N16" i="27"/>
  <c r="N17" i="27"/>
  <c r="N18" i="27"/>
  <c r="N19" i="27"/>
  <c r="N20" i="27"/>
  <c r="N21" i="27"/>
  <c r="N22" i="27"/>
  <c r="N23" i="27"/>
  <c r="N24" i="27"/>
  <c r="N25" i="27"/>
  <c r="N26" i="27"/>
  <c r="N27" i="27"/>
  <c r="N28" i="27"/>
  <c r="N29" i="27"/>
  <c r="N30" i="27"/>
  <c r="N31" i="27"/>
  <c r="N11" i="27"/>
  <c r="M30" i="27"/>
  <c r="P30" i="27" s="1"/>
  <c r="M19" i="27"/>
  <c r="J47" i="27"/>
  <c r="P47" i="27" s="1"/>
  <c r="J45" i="27"/>
  <c r="P45" i="27" s="1"/>
  <c r="AE45" i="27" s="1"/>
  <c r="J44" i="27"/>
  <c r="P44" i="27" s="1"/>
  <c r="J39" i="27"/>
  <c r="P39" i="27" s="1"/>
  <c r="AE39" i="27" s="1"/>
  <c r="J38" i="27"/>
  <c r="P38" i="27" s="1"/>
  <c r="J37" i="27"/>
  <c r="P37" i="27" s="1"/>
  <c r="J16" i="27"/>
  <c r="P16" i="27" s="1"/>
  <c r="J20" i="27"/>
  <c r="J26" i="27"/>
  <c r="P26" i="27" s="1"/>
  <c r="J31" i="27"/>
  <c r="P31" i="27" s="1"/>
  <c r="C32" i="27"/>
  <c r="D32" i="27"/>
  <c r="E32" i="27"/>
  <c r="F32" i="27"/>
  <c r="G32" i="27"/>
  <c r="H32" i="27"/>
  <c r="I32" i="27"/>
  <c r="I49" i="27" s="1"/>
  <c r="J32" i="27"/>
  <c r="K32" i="27"/>
  <c r="L32" i="27"/>
  <c r="M32" i="27"/>
  <c r="O32" i="27"/>
  <c r="Q32" i="27"/>
  <c r="R32" i="27"/>
  <c r="S32" i="27"/>
  <c r="W32" i="27"/>
  <c r="X32" i="27"/>
  <c r="Y32" i="27"/>
  <c r="AA32" i="27"/>
  <c r="AA3" i="27"/>
  <c r="Z3" i="27"/>
  <c r="Y3" i="27"/>
  <c r="V3" i="27"/>
  <c r="S3" i="27"/>
  <c r="O3" i="27"/>
  <c r="C9" i="27"/>
  <c r="D9" i="27"/>
  <c r="F9" i="27"/>
  <c r="G9" i="27"/>
  <c r="I9" i="27"/>
  <c r="CO10" i="9" s="1"/>
  <c r="L9" i="27"/>
  <c r="O9" i="27"/>
  <c r="N3" i="27"/>
  <c r="M3" i="27"/>
  <c r="J3" i="27"/>
  <c r="G3" i="27"/>
  <c r="D3" i="27"/>
  <c r="R8" i="26"/>
  <c r="S8" i="26"/>
  <c r="R7" i="26"/>
  <c r="S7" i="26"/>
  <c r="R5" i="26"/>
  <c r="S5" i="26"/>
  <c r="R6" i="26"/>
  <c r="S6" i="26"/>
  <c r="R3" i="26"/>
  <c r="S3" i="26"/>
  <c r="O5" i="26"/>
  <c r="P5" i="26"/>
  <c r="O6" i="26"/>
  <c r="P6" i="26"/>
  <c r="F5" i="26"/>
  <c r="G5" i="26"/>
  <c r="F6" i="26"/>
  <c r="G6" i="26"/>
  <c r="M6" i="26"/>
  <c r="M5" i="26"/>
  <c r="J6" i="26"/>
  <c r="J5" i="26"/>
  <c r="D6" i="26"/>
  <c r="D5" i="26"/>
  <c r="O7" i="26"/>
  <c r="P7" i="26"/>
  <c r="O8" i="26"/>
  <c r="P8" i="26"/>
  <c r="N6" i="26"/>
  <c r="N5" i="26"/>
  <c r="N3" i="26"/>
  <c r="I7" i="26"/>
  <c r="J7" i="26"/>
  <c r="J8" i="26" s="1"/>
  <c r="K7" i="26"/>
  <c r="L7" i="26"/>
  <c r="L8" i="26" s="1"/>
  <c r="M7" i="26"/>
  <c r="M8" i="26" s="1"/>
  <c r="I8" i="26"/>
  <c r="K8" i="26"/>
  <c r="C7" i="26"/>
  <c r="D7" i="26"/>
  <c r="C8" i="26"/>
  <c r="D8" i="26"/>
  <c r="F7" i="26"/>
  <c r="F8" i="26" s="1"/>
  <c r="G7" i="26"/>
  <c r="G8" i="26" s="1"/>
  <c r="E6" i="26"/>
  <c r="E5" i="26"/>
  <c r="E3" i="26"/>
  <c r="D3" i="26"/>
  <c r="H52" i="18"/>
  <c r="E52" i="18"/>
  <c r="G12" i="25"/>
  <c r="G14" i="25"/>
  <c r="G15" i="25"/>
  <c r="G16" i="25"/>
  <c r="G17" i="25"/>
  <c r="G18" i="25"/>
  <c r="G19" i="25"/>
  <c r="G20" i="25"/>
  <c r="G21" i="25"/>
  <c r="G22" i="25"/>
  <c r="G23" i="25"/>
  <c r="G24" i="25"/>
  <c r="G25" i="25"/>
  <c r="G26" i="25"/>
  <c r="G27" i="25"/>
  <c r="G28" i="25"/>
  <c r="G29" i="25"/>
  <c r="G30" i="25"/>
  <c r="G31" i="25"/>
  <c r="G32" i="25"/>
  <c r="G33" i="25"/>
  <c r="G35" i="25"/>
  <c r="G36" i="25"/>
  <c r="G37" i="25"/>
  <c r="G38" i="25"/>
  <c r="G39" i="25"/>
  <c r="G40" i="25"/>
  <c r="G41" i="25"/>
  <c r="G42" i="25"/>
  <c r="G43" i="25"/>
  <c r="G44" i="25"/>
  <c r="G45" i="25"/>
  <c r="G46" i="25"/>
  <c r="G47" i="25"/>
  <c r="G48" i="25"/>
  <c r="G49" i="25"/>
  <c r="G50" i="25"/>
  <c r="G51" i="25"/>
  <c r="G52" i="25"/>
  <c r="G53" i="25"/>
  <c r="G54" i="25"/>
  <c r="G55" i="25"/>
  <c r="G56" i="25"/>
  <c r="G57" i="25"/>
  <c r="G58" i="25"/>
  <c r="G11" i="25"/>
  <c r="AG30" i="25"/>
  <c r="AG44" i="25"/>
  <c r="AG46" i="25"/>
  <c r="AG51" i="25"/>
  <c r="AG53" i="25"/>
  <c r="AD11" i="25"/>
  <c r="AE11" i="25"/>
  <c r="AD12" i="25"/>
  <c r="AG12" i="25" s="1"/>
  <c r="AD15" i="25"/>
  <c r="AG15" i="25" s="1"/>
  <c r="AD16" i="25"/>
  <c r="AG16" i="25" s="1"/>
  <c r="AD18" i="25"/>
  <c r="AG18" i="25" s="1"/>
  <c r="AD19" i="25"/>
  <c r="AG19" i="25" s="1"/>
  <c r="AD21" i="25"/>
  <c r="AG21" i="25" s="1"/>
  <c r="AD22" i="25"/>
  <c r="AG22" i="25" s="1"/>
  <c r="AD24" i="25"/>
  <c r="AG24" i="25" s="1"/>
  <c r="AD25" i="25"/>
  <c r="AG25" i="25" s="1"/>
  <c r="AD26" i="25"/>
  <c r="AG26" i="25" s="1"/>
  <c r="AD27" i="25"/>
  <c r="AG27" i="25" s="1"/>
  <c r="AD28" i="25"/>
  <c r="AG28" i="25" s="1"/>
  <c r="AD30" i="25"/>
  <c r="AD32" i="25"/>
  <c r="AG32" i="25" s="1"/>
  <c r="AD33" i="25"/>
  <c r="AG33" i="25" s="1"/>
  <c r="AD35" i="25"/>
  <c r="AG35" i="25" s="1"/>
  <c r="AD36" i="25"/>
  <c r="AG36" i="25" s="1"/>
  <c r="AD38" i="25"/>
  <c r="AG38" i="25" s="1"/>
  <c r="AD39" i="25"/>
  <c r="AG39" i="25" s="1"/>
  <c r="AD40" i="25"/>
  <c r="AG40" i="25" s="1"/>
  <c r="AD41" i="25"/>
  <c r="AG41" i="25" s="1"/>
  <c r="AD42" i="25"/>
  <c r="AG42" i="25" s="1"/>
  <c r="AD44" i="25"/>
  <c r="AD46" i="25"/>
  <c r="AD48" i="25"/>
  <c r="AG48" i="25" s="1"/>
  <c r="AD49" i="25"/>
  <c r="AG49" i="25" s="1"/>
  <c r="AD51" i="25"/>
  <c r="AD53" i="25"/>
  <c r="AD55" i="25"/>
  <c r="AG55" i="25" s="1"/>
  <c r="AD56" i="25"/>
  <c r="AG56" i="25" s="1"/>
  <c r="AD57" i="25"/>
  <c r="AG57" i="25" s="1"/>
  <c r="AD58" i="25"/>
  <c r="AG58" i="25" s="1"/>
  <c r="AB58" i="25"/>
  <c r="AB57" i="25"/>
  <c r="AB56" i="25"/>
  <c r="AB55" i="25"/>
  <c r="AB53" i="25"/>
  <c r="AB51" i="25"/>
  <c r="AB49" i="25"/>
  <c r="AB48" i="25"/>
  <c r="AB46" i="25"/>
  <c r="AB44" i="25"/>
  <c r="AB42" i="25"/>
  <c r="AB41" i="25"/>
  <c r="AB40" i="25"/>
  <c r="AB39" i="25"/>
  <c r="AB38" i="25"/>
  <c r="AB36" i="25"/>
  <c r="AB35" i="25"/>
  <c r="AB33" i="25"/>
  <c r="AB32" i="25"/>
  <c r="AB30" i="25"/>
  <c r="AB28" i="25"/>
  <c r="AB27" i="25"/>
  <c r="AB26" i="25"/>
  <c r="AB25" i="25"/>
  <c r="AB24" i="25"/>
  <c r="AB22" i="25"/>
  <c r="AB21" i="25"/>
  <c r="AB19" i="25"/>
  <c r="AB18" i="25"/>
  <c r="AB16" i="25"/>
  <c r="AB15" i="25"/>
  <c r="AB12" i="25"/>
  <c r="AB11" i="25"/>
  <c r="Y58" i="25"/>
  <c r="Y57" i="25"/>
  <c r="Y56" i="25"/>
  <c r="Y55" i="25"/>
  <c r="Y53" i="25"/>
  <c r="Y51" i="25"/>
  <c r="Y49" i="25"/>
  <c r="Y48" i="25"/>
  <c r="Y46" i="25"/>
  <c r="Y44" i="25"/>
  <c r="Y42" i="25"/>
  <c r="Y41" i="25"/>
  <c r="Y40" i="25"/>
  <c r="Y39" i="25"/>
  <c r="Y38" i="25"/>
  <c r="Y36" i="25"/>
  <c r="Y35" i="25"/>
  <c r="Y33" i="25"/>
  <c r="Y32" i="25"/>
  <c r="Y30" i="25"/>
  <c r="Y28" i="25"/>
  <c r="Y27" i="25"/>
  <c r="Y26" i="25"/>
  <c r="Y25" i="25"/>
  <c r="Y24" i="25"/>
  <c r="Y22" i="25"/>
  <c r="Y21" i="25"/>
  <c r="Y19" i="25"/>
  <c r="Y18" i="25"/>
  <c r="Y16" i="25"/>
  <c r="Y15" i="25"/>
  <c r="Y12" i="25"/>
  <c r="Y11" i="25"/>
  <c r="V58" i="25"/>
  <c r="V57" i="25"/>
  <c r="V56" i="25"/>
  <c r="V55" i="25"/>
  <c r="V53" i="25"/>
  <c r="V51" i="25"/>
  <c r="V49" i="25"/>
  <c r="V48" i="25"/>
  <c r="V46" i="25"/>
  <c r="V44" i="25"/>
  <c r="V42" i="25"/>
  <c r="V41" i="25"/>
  <c r="V40" i="25"/>
  <c r="V39" i="25"/>
  <c r="V38" i="25"/>
  <c r="V36" i="25"/>
  <c r="V35" i="25"/>
  <c r="V33" i="25"/>
  <c r="V32" i="25"/>
  <c r="V30" i="25"/>
  <c r="V28" i="25"/>
  <c r="V27" i="25"/>
  <c r="V26" i="25"/>
  <c r="V25" i="25"/>
  <c r="V24" i="25"/>
  <c r="V22" i="25"/>
  <c r="V21" i="25"/>
  <c r="V19" i="25"/>
  <c r="V18" i="25"/>
  <c r="V16" i="25"/>
  <c r="V15" i="25"/>
  <c r="V12" i="25"/>
  <c r="V11" i="25"/>
  <c r="S58" i="25"/>
  <c r="S57" i="25"/>
  <c r="AE57" i="25" s="1"/>
  <c r="S56" i="25"/>
  <c r="S55" i="25"/>
  <c r="AE55" i="25" s="1"/>
  <c r="S53" i="25"/>
  <c r="S51" i="25"/>
  <c r="AE51" i="25" s="1"/>
  <c r="S49" i="25"/>
  <c r="S48" i="25"/>
  <c r="AE48" i="25" s="1"/>
  <c r="S46" i="25"/>
  <c r="S44" i="25"/>
  <c r="AE44" i="25" s="1"/>
  <c r="S42" i="25"/>
  <c r="S41" i="25"/>
  <c r="AE41" i="25" s="1"/>
  <c r="S40" i="25"/>
  <c r="S39" i="25"/>
  <c r="AE39" i="25" s="1"/>
  <c r="S38" i="25"/>
  <c r="S36" i="25"/>
  <c r="AE36" i="25" s="1"/>
  <c r="S35" i="25"/>
  <c r="S33" i="25"/>
  <c r="AE33" i="25" s="1"/>
  <c r="S32" i="25"/>
  <c r="S30" i="25"/>
  <c r="AE30" i="25" s="1"/>
  <c r="S28" i="25"/>
  <c r="S27" i="25"/>
  <c r="AE27" i="25" s="1"/>
  <c r="S26" i="25"/>
  <c r="S25" i="25"/>
  <c r="AE25" i="25" s="1"/>
  <c r="S24" i="25"/>
  <c r="S22" i="25"/>
  <c r="AE22" i="25" s="1"/>
  <c r="S21" i="25"/>
  <c r="S19" i="25"/>
  <c r="AE19" i="25" s="1"/>
  <c r="S18" i="25"/>
  <c r="S16" i="25"/>
  <c r="AE16" i="25" s="1"/>
  <c r="S15" i="25"/>
  <c r="S12" i="25"/>
  <c r="S11" i="25"/>
  <c r="J58" i="25"/>
  <c r="J57" i="25"/>
  <c r="J56" i="25"/>
  <c r="J55" i="25"/>
  <c r="J53" i="25"/>
  <c r="J51" i="25"/>
  <c r="J49" i="25"/>
  <c r="J48" i="25"/>
  <c r="J46" i="25"/>
  <c r="J44" i="25"/>
  <c r="J42" i="25"/>
  <c r="J41" i="25"/>
  <c r="J40" i="25"/>
  <c r="J39" i="25"/>
  <c r="J38" i="25"/>
  <c r="J36" i="25"/>
  <c r="J35" i="25"/>
  <c r="J33" i="25"/>
  <c r="J32" i="25"/>
  <c r="J30" i="25"/>
  <c r="J28" i="25"/>
  <c r="J27" i="25"/>
  <c r="J26" i="25"/>
  <c r="J25" i="25"/>
  <c r="J24" i="25"/>
  <c r="J22" i="25"/>
  <c r="J21" i="25"/>
  <c r="J19" i="25"/>
  <c r="J18" i="25"/>
  <c r="J16" i="25"/>
  <c r="J15" i="25"/>
  <c r="J12" i="25"/>
  <c r="J11" i="25"/>
  <c r="J62" i="25" l="1"/>
  <c r="AE15" i="25"/>
  <c r="AE18" i="25"/>
  <c r="AE21" i="25"/>
  <c r="AE24" i="25"/>
  <c r="AE26" i="25"/>
  <c r="AE28" i="25"/>
  <c r="AE32" i="25"/>
  <c r="AE35" i="25"/>
  <c r="AE38" i="25"/>
  <c r="AE40" i="25"/>
  <c r="AE42" i="25"/>
  <c r="AE46" i="25"/>
  <c r="AE49" i="25"/>
  <c r="AE53" i="25"/>
  <c r="AE56" i="25"/>
  <c r="AE58" i="25"/>
  <c r="V62" i="25"/>
  <c r="AB62" i="25"/>
  <c r="O49" i="27"/>
  <c r="AE43" i="27"/>
  <c r="AE41" i="27"/>
  <c r="AE26" i="27"/>
  <c r="AE23" i="27"/>
  <c r="AE15" i="27"/>
  <c r="AE13" i="27"/>
  <c r="AE36" i="27"/>
  <c r="AE42" i="27"/>
  <c r="AE25" i="27"/>
  <c r="AD23" i="27"/>
  <c r="AD22" i="27"/>
  <c r="AD21" i="27"/>
  <c r="AD19" i="27"/>
  <c r="AE17" i="27"/>
  <c r="AE11" i="27"/>
  <c r="AE47" i="27"/>
  <c r="AE44" i="27"/>
  <c r="AD42" i="27"/>
  <c r="AD41" i="27"/>
  <c r="AD40" i="27"/>
  <c r="AD39" i="27"/>
  <c r="AD38" i="27"/>
  <c r="AD37" i="27"/>
  <c r="AD34" i="27"/>
  <c r="AE18" i="27"/>
  <c r="AE29" i="27"/>
  <c r="AD31" i="27"/>
  <c r="AE27" i="27"/>
  <c r="AD26" i="27"/>
  <c r="AD25" i="27"/>
  <c r="AD24" i="27"/>
  <c r="AE21" i="27"/>
  <c r="AD18" i="27"/>
  <c r="AD17" i="27"/>
  <c r="AD47" i="27"/>
  <c r="AD45" i="27"/>
  <c r="AD44" i="27"/>
  <c r="AD43" i="27"/>
  <c r="AE40" i="27"/>
  <c r="AE38" i="27"/>
  <c r="AD36" i="27"/>
  <c r="AD35" i="27"/>
  <c r="AH11" i="25"/>
  <c r="AE12" i="25"/>
  <c r="AE62" i="25" s="1"/>
  <c r="S62" i="25"/>
  <c r="Y62" i="25"/>
  <c r="AG11" i="25"/>
  <c r="AG62" i="25" s="1"/>
  <c r="AD62" i="25"/>
  <c r="G62" i="25"/>
  <c r="AB48" i="27"/>
  <c r="S49" i="27"/>
  <c r="AD48" i="27"/>
  <c r="AA49" i="27"/>
  <c r="CP19" i="9"/>
  <c r="F55" i="18"/>
  <c r="CP24" i="9"/>
  <c r="R55" i="18"/>
  <c r="AB3" i="27"/>
  <c r="P20" i="27"/>
  <c r="J9" i="27"/>
  <c r="J49" i="27" s="1"/>
  <c r="CP10" i="9" s="1"/>
  <c r="P19" i="27"/>
  <c r="M9" i="27"/>
  <c r="P32" i="27"/>
  <c r="V9" i="27"/>
  <c r="AD30" i="27"/>
  <c r="AD29" i="27"/>
  <c r="AD28" i="27"/>
  <c r="AD27" i="27"/>
  <c r="AD20" i="27"/>
  <c r="AD16" i="27"/>
  <c r="AD15" i="27"/>
  <c r="AD14" i="27"/>
  <c r="AD13" i="27"/>
  <c r="AD12" i="27"/>
  <c r="AD11" i="27"/>
  <c r="AD32" i="27"/>
  <c r="CO16" i="9"/>
  <c r="P9" i="27"/>
  <c r="AB9" i="27"/>
  <c r="AE31" i="27"/>
  <c r="AE30" i="27"/>
  <c r="AE20" i="27"/>
  <c r="AE19" i="27"/>
  <c r="AE16" i="27"/>
  <c r="AE37" i="27"/>
  <c r="AE35" i="27"/>
  <c r="CP16" i="9"/>
  <c r="P3" i="27"/>
  <c r="P49" i="27" s="1"/>
  <c r="AD3" i="27"/>
  <c r="CM24" i="9"/>
  <c r="D12" i="25"/>
  <c r="P12" i="25" s="1"/>
  <c r="D15" i="25"/>
  <c r="D16" i="25"/>
  <c r="D18" i="25"/>
  <c r="D19" i="25"/>
  <c r="D21" i="25"/>
  <c r="D22" i="25"/>
  <c r="D24" i="25"/>
  <c r="D25" i="25"/>
  <c r="D26" i="25"/>
  <c r="AH26" i="25" s="1"/>
  <c r="D27" i="25"/>
  <c r="D28" i="25"/>
  <c r="D30" i="25"/>
  <c r="D32" i="25"/>
  <c r="D33" i="25"/>
  <c r="D35" i="25"/>
  <c r="D36" i="25"/>
  <c r="D38" i="25"/>
  <c r="D39" i="25"/>
  <c r="D40" i="25"/>
  <c r="D41" i="25"/>
  <c r="D42" i="25"/>
  <c r="D44" i="25"/>
  <c r="D46" i="25"/>
  <c r="D48" i="25"/>
  <c r="D49" i="25"/>
  <c r="D51" i="25"/>
  <c r="D53" i="25"/>
  <c r="D55" i="25"/>
  <c r="P55" i="25" s="1"/>
  <c r="AH55" i="25" s="1"/>
  <c r="D56" i="25"/>
  <c r="P56" i="25" s="1"/>
  <c r="AH56" i="25" s="1"/>
  <c r="D57" i="25"/>
  <c r="P57" i="25" s="1"/>
  <c r="AH57" i="25" s="1"/>
  <c r="D58" i="25"/>
  <c r="P58" i="25" s="1"/>
  <c r="AH58" i="25" s="1"/>
  <c r="D11" i="25"/>
  <c r="Q7" i="25"/>
  <c r="Q63" i="25" s="1"/>
  <c r="R7" i="25"/>
  <c r="R63" i="25" s="1"/>
  <c r="T7" i="25"/>
  <c r="T63" i="25" s="1"/>
  <c r="U7" i="25"/>
  <c r="U63" i="25" s="1"/>
  <c r="W7" i="25"/>
  <c r="W63" i="25" s="1"/>
  <c r="X7" i="25"/>
  <c r="X63" i="25" s="1"/>
  <c r="Z7" i="25"/>
  <c r="Z63" i="25" s="1"/>
  <c r="AA7" i="25"/>
  <c r="AA63" i="25" s="1"/>
  <c r="C7" i="25"/>
  <c r="C63" i="25" s="1"/>
  <c r="E7" i="25"/>
  <c r="E63" i="25" s="1"/>
  <c r="F7" i="25"/>
  <c r="F63" i="25" s="1"/>
  <c r="H7" i="25"/>
  <c r="H63" i="25" s="1"/>
  <c r="I7" i="25"/>
  <c r="I63" i="25" s="1"/>
  <c r="AD4" i="25"/>
  <c r="AE4" i="25"/>
  <c r="AD5" i="25"/>
  <c r="AD6" i="25"/>
  <c r="AB6" i="25"/>
  <c r="AB5" i="25"/>
  <c r="AB4" i="25"/>
  <c r="Y6" i="25"/>
  <c r="Y5" i="25"/>
  <c r="Y7" i="25" s="1"/>
  <c r="Y4" i="25"/>
  <c r="V6" i="25"/>
  <c r="V5" i="25"/>
  <c r="V4" i="25"/>
  <c r="S6" i="25"/>
  <c r="S5" i="25"/>
  <c r="S7" i="25" s="1"/>
  <c r="S4" i="25"/>
  <c r="J6" i="25"/>
  <c r="J5" i="25"/>
  <c r="J4" i="25"/>
  <c r="G6" i="25"/>
  <c r="G5" i="25"/>
  <c r="G7" i="25" s="1"/>
  <c r="G4" i="25"/>
  <c r="D5" i="25"/>
  <c r="D6" i="25"/>
  <c r="P6" i="25" s="1"/>
  <c r="D4" i="25"/>
  <c r="O4" i="24"/>
  <c r="P4" i="24"/>
  <c r="L4" i="24"/>
  <c r="M4" i="24"/>
  <c r="I4" i="24"/>
  <c r="J4" i="24"/>
  <c r="B7" i="25"/>
  <c r="AC5" i="25"/>
  <c r="AC7" i="25" s="1"/>
  <c r="AC6" i="25"/>
  <c r="AC4" i="25"/>
  <c r="C7" i="24"/>
  <c r="CL34" i="9" s="1"/>
  <c r="O7" i="24"/>
  <c r="P7" i="24"/>
  <c r="O6" i="24"/>
  <c r="P6" i="24"/>
  <c r="N6" i="24"/>
  <c r="L7" i="24"/>
  <c r="M7" i="24"/>
  <c r="I7" i="24"/>
  <c r="J7" i="24"/>
  <c r="M6" i="24"/>
  <c r="J6" i="24"/>
  <c r="F6" i="24"/>
  <c r="F7" i="24" s="1"/>
  <c r="F8" i="24" s="1"/>
  <c r="G6" i="24"/>
  <c r="G7" i="24" s="1"/>
  <c r="G8" i="24" s="1"/>
  <c r="D6" i="24"/>
  <c r="D7" i="24" s="1"/>
  <c r="O8" i="24"/>
  <c r="P8" i="24"/>
  <c r="L8" i="24"/>
  <c r="I8" i="24"/>
  <c r="C8" i="24"/>
  <c r="R6" i="24"/>
  <c r="R7" i="24" s="1"/>
  <c r="R8" i="24" s="1"/>
  <c r="R4" i="24"/>
  <c r="S4" i="24"/>
  <c r="R3" i="24"/>
  <c r="S3" i="24"/>
  <c r="O3" i="24"/>
  <c r="P3" i="24"/>
  <c r="N3" i="24"/>
  <c r="M3" i="24"/>
  <c r="J3" i="24"/>
  <c r="E3" i="24"/>
  <c r="C4" i="24"/>
  <c r="D3" i="24"/>
  <c r="G3" i="24" s="1"/>
  <c r="G4" i="24" s="1"/>
  <c r="Q49" i="18"/>
  <c r="H49" i="18"/>
  <c r="E49" i="18"/>
  <c r="N49" i="18"/>
  <c r="R18" i="23"/>
  <c r="O18" i="23"/>
  <c r="S9" i="23"/>
  <c r="S8" i="23"/>
  <c r="S7" i="23"/>
  <c r="P9" i="23"/>
  <c r="P8" i="23"/>
  <c r="P7" i="23"/>
  <c r="V7" i="23" s="1"/>
  <c r="J9" i="23"/>
  <c r="J8" i="23"/>
  <c r="J7" i="23"/>
  <c r="G9" i="23"/>
  <c r="G8" i="23"/>
  <c r="G7" i="23"/>
  <c r="D9" i="23"/>
  <c r="D8" i="23"/>
  <c r="D7" i="23"/>
  <c r="U7" i="23"/>
  <c r="U8" i="23"/>
  <c r="X8" i="23" s="1"/>
  <c r="U9" i="23"/>
  <c r="X9" i="23" s="1"/>
  <c r="T9" i="23"/>
  <c r="T8" i="23"/>
  <c r="T7" i="23"/>
  <c r="T17" i="23" s="1"/>
  <c r="L18" i="23"/>
  <c r="M8" i="23"/>
  <c r="M17" i="23" s="1"/>
  <c r="M9" i="23"/>
  <c r="M7" i="23"/>
  <c r="X4" i="23"/>
  <c r="Y4" i="23"/>
  <c r="U4" i="23"/>
  <c r="V4" i="23"/>
  <c r="T4" i="23"/>
  <c r="S4" i="23"/>
  <c r="P4" i="23"/>
  <c r="M4" i="23"/>
  <c r="J4" i="23"/>
  <c r="D4" i="23"/>
  <c r="F4" i="23"/>
  <c r="G4" i="23"/>
  <c r="F5" i="23"/>
  <c r="G5" i="23"/>
  <c r="H5" i="23"/>
  <c r="I5" i="23"/>
  <c r="J5" i="23"/>
  <c r="K5" i="23"/>
  <c r="L5" i="23"/>
  <c r="M5" i="23"/>
  <c r="N5" i="23"/>
  <c r="O5" i="23"/>
  <c r="P5" i="23"/>
  <c r="Q5" i="23"/>
  <c r="R5" i="23"/>
  <c r="S5" i="23"/>
  <c r="U5" i="23"/>
  <c r="V5" i="23"/>
  <c r="X5" i="23"/>
  <c r="Y5" i="23"/>
  <c r="C5" i="23"/>
  <c r="D5" i="23"/>
  <c r="E4" i="23"/>
  <c r="E5" i="23"/>
  <c r="CM34" i="9" l="1"/>
  <c r="D8" i="24"/>
  <c r="D7" i="25"/>
  <c r="P5" i="25"/>
  <c r="P51" i="25"/>
  <c r="AH51" i="25" s="1"/>
  <c r="P48" i="25"/>
  <c r="AH48" i="25" s="1"/>
  <c r="P44" i="25"/>
  <c r="AH44" i="25" s="1"/>
  <c r="P41" i="25"/>
  <c r="AH41" i="25" s="1"/>
  <c r="P39" i="25"/>
  <c r="AH39" i="25" s="1"/>
  <c r="P36" i="25"/>
  <c r="AH36" i="25" s="1"/>
  <c r="P33" i="25"/>
  <c r="AH33" i="25" s="1"/>
  <c r="P30" i="25"/>
  <c r="AH30" i="25" s="1"/>
  <c r="P27" i="25"/>
  <c r="AH27" i="25" s="1"/>
  <c r="P25" i="25"/>
  <c r="AH25" i="25" s="1"/>
  <c r="P22" i="25"/>
  <c r="AH22" i="25" s="1"/>
  <c r="P19" i="25"/>
  <c r="AH19" i="25" s="1"/>
  <c r="P16" i="25"/>
  <c r="AH16" i="25" s="1"/>
  <c r="P53" i="25"/>
  <c r="AH53" i="25" s="1"/>
  <c r="P49" i="25"/>
  <c r="AH49" i="25" s="1"/>
  <c r="P46" i="25"/>
  <c r="AH46" i="25" s="1"/>
  <c r="P42" i="25"/>
  <c r="AH42" i="25" s="1"/>
  <c r="P40" i="25"/>
  <c r="AH40" i="25" s="1"/>
  <c r="P38" i="25"/>
  <c r="AH38" i="25" s="1"/>
  <c r="P35" i="25"/>
  <c r="AH35" i="25" s="1"/>
  <c r="P32" i="25"/>
  <c r="AH32" i="25" s="1"/>
  <c r="P28" i="25"/>
  <c r="AH28" i="25" s="1"/>
  <c r="P24" i="25"/>
  <c r="AH24" i="25" s="1"/>
  <c r="P21" i="25"/>
  <c r="AH21" i="25" s="1"/>
  <c r="P18" i="25"/>
  <c r="AH18" i="25" s="1"/>
  <c r="P15" i="25"/>
  <c r="AH15" i="25" s="1"/>
  <c r="AE9" i="27"/>
  <c r="O7" i="25"/>
  <c r="AG5" i="25"/>
  <c r="AD7" i="25"/>
  <c r="AD63" i="25" s="1"/>
  <c r="D62" i="25"/>
  <c r="P62" i="25" s="1"/>
  <c r="J7" i="25"/>
  <c r="AE6" i="25"/>
  <c r="AH6" i="25" s="1"/>
  <c r="V7" i="25"/>
  <c r="V63" i="25" s="1"/>
  <c r="AB7" i="25"/>
  <c r="AB63" i="25" s="1"/>
  <c r="AG6" i="25"/>
  <c r="AE48" i="27"/>
  <c r="H55" i="18"/>
  <c r="CO20" i="9"/>
  <c r="AD9" i="27"/>
  <c r="AD49" i="27" s="1"/>
  <c r="CO24" i="9"/>
  <c r="Q55" i="18"/>
  <c r="E55" i="18"/>
  <c r="CO19" i="9"/>
  <c r="AE3" i="27"/>
  <c r="P7" i="25"/>
  <c r="AE5" i="25"/>
  <c r="AH4" i="25"/>
  <c r="Y63" i="25"/>
  <c r="CM23" i="9"/>
  <c r="S63" i="25"/>
  <c r="CM19" i="9"/>
  <c r="F52" i="18"/>
  <c r="O63" i="25"/>
  <c r="G63" i="25"/>
  <c r="CM9" i="9"/>
  <c r="AG4" i="25"/>
  <c r="D63" i="25"/>
  <c r="CM8" i="9"/>
  <c r="CM20" i="9"/>
  <c r="I52" i="18"/>
  <c r="J63" i="25"/>
  <c r="CM10" i="9"/>
  <c r="V9" i="23"/>
  <c r="Y9" i="23" s="1"/>
  <c r="J17" i="23"/>
  <c r="CJ19" i="9" s="1"/>
  <c r="S17" i="23"/>
  <c r="CJ24" i="9" s="1"/>
  <c r="X7" i="23"/>
  <c r="X17" i="23" s="1"/>
  <c r="X18" i="23" s="1"/>
  <c r="U17" i="23"/>
  <c r="U18" i="23" s="1"/>
  <c r="D17" i="23"/>
  <c r="CJ10" i="9" s="1"/>
  <c r="G17" i="23"/>
  <c r="P17" i="23"/>
  <c r="R49" i="18"/>
  <c r="CJ20" i="9"/>
  <c r="M18" i="23"/>
  <c r="I49"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38" i="22"/>
  <c r="AD38" i="22" s="1"/>
  <c r="AA39" i="22"/>
  <c r="AD39" i="22" s="1"/>
  <c r="AA40" i="22"/>
  <c r="AB40" i="22"/>
  <c r="AA54" i="22"/>
  <c r="AB54" i="22"/>
  <c r="Z25" i="22"/>
  <c r="Z26" i="22"/>
  <c r="Z27" i="22"/>
  <c r="Z28" i="22"/>
  <c r="Z32" i="22"/>
  <c r="Z33" i="22"/>
  <c r="Z38" i="22"/>
  <c r="Z39" i="22"/>
  <c r="Z40" i="22"/>
  <c r="Z54" i="22"/>
  <c r="Z24" i="22"/>
  <c r="X55" i="22"/>
  <c r="CF24" i="9" s="1"/>
  <c r="Y39" i="22"/>
  <c r="AB39" i="22" s="1"/>
  <c r="AE39" i="22" s="1"/>
  <c r="U55" i="22"/>
  <c r="CF23" i="9" s="1"/>
  <c r="V55" i="22"/>
  <c r="CG23" i="9" s="1"/>
  <c r="R55" i="22"/>
  <c r="CF20" i="9" s="1"/>
  <c r="S32" i="22"/>
  <c r="AB32" i="22" s="1"/>
  <c r="AE32" i="22" s="1"/>
  <c r="S33" i="22"/>
  <c r="AB33" i="22" s="1"/>
  <c r="AE33" i="22" s="1"/>
  <c r="S38" i="22"/>
  <c r="AB38" i="22" s="1"/>
  <c r="AE38" i="22" s="1"/>
  <c r="O55" i="22"/>
  <c r="CF19" i="9" s="1"/>
  <c r="P27" i="22"/>
  <c r="AB27" i="22" s="1"/>
  <c r="AE27" i="22" s="1"/>
  <c r="F55" i="22"/>
  <c r="G25" i="22"/>
  <c r="M25" i="22" s="1"/>
  <c r="G28" i="22"/>
  <c r="M28" i="22" s="1"/>
  <c r="G40" i="22"/>
  <c r="M40" i="22" s="1"/>
  <c r="G54" i="22"/>
  <c r="M54"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5" i="22"/>
  <c r="CF9" i="9" s="1"/>
  <c r="D55" i="22"/>
  <c r="CG9" i="9" s="1"/>
  <c r="C22" i="22"/>
  <c r="CF9" i="5" s="1"/>
  <c r="D17" i="22"/>
  <c r="M17" i="22" s="1"/>
  <c r="E3" i="21"/>
  <c r="O25" i="21"/>
  <c r="O26" i="21"/>
  <c r="O27" i="21"/>
  <c r="O28" i="21"/>
  <c r="O29" i="21"/>
  <c r="O30" i="21"/>
  <c r="O31" i="21"/>
  <c r="O32" i="21"/>
  <c r="O33" i="21"/>
  <c r="O34" i="21"/>
  <c r="O35" i="21"/>
  <c r="O36" i="21"/>
  <c r="O37" i="21"/>
  <c r="O38" i="21"/>
  <c r="O39" i="21"/>
  <c r="O40" i="21"/>
  <c r="O41" i="21"/>
  <c r="O45" i="21"/>
  <c r="N25" i="21"/>
  <c r="L46" i="21"/>
  <c r="CF46" i="9" s="1"/>
  <c r="M26" i="21"/>
  <c r="M27" i="21"/>
  <c r="M28" i="21"/>
  <c r="M29" i="21"/>
  <c r="M30" i="21"/>
  <c r="M31" i="21"/>
  <c r="M32" i="21"/>
  <c r="M33" i="21"/>
  <c r="M34" i="21"/>
  <c r="M35" i="21"/>
  <c r="M36" i="21"/>
  <c r="M37" i="21"/>
  <c r="M38" i="21"/>
  <c r="M39" i="21"/>
  <c r="M40" i="21"/>
  <c r="M41" i="21"/>
  <c r="M45" i="21"/>
  <c r="M25" i="21"/>
  <c r="I46" i="21"/>
  <c r="I47"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5" i="21"/>
  <c r="P45" i="21" s="1"/>
  <c r="J25" i="21"/>
  <c r="P25" i="21" s="1"/>
  <c r="F25" i="21"/>
  <c r="F26" i="21"/>
  <c r="F27" i="21"/>
  <c r="F28" i="21"/>
  <c r="F29" i="21"/>
  <c r="F30" i="21"/>
  <c r="F31" i="21"/>
  <c r="F32" i="21"/>
  <c r="F33" i="21"/>
  <c r="F34" i="21"/>
  <c r="F35" i="21"/>
  <c r="F36" i="21"/>
  <c r="F37" i="21"/>
  <c r="F38" i="21"/>
  <c r="F39" i="21"/>
  <c r="R39" i="21" s="1"/>
  <c r="F40" i="21"/>
  <c r="F45" i="21"/>
  <c r="E26" i="21"/>
  <c r="E27" i="21"/>
  <c r="E28" i="21"/>
  <c r="E29" i="21"/>
  <c r="E30" i="21"/>
  <c r="E31" i="21"/>
  <c r="E32" i="21"/>
  <c r="E33" i="21"/>
  <c r="E34" i="21"/>
  <c r="E35" i="21"/>
  <c r="E36" i="21"/>
  <c r="E37" i="21"/>
  <c r="E38" i="21"/>
  <c r="E39" i="21"/>
  <c r="E40" i="21"/>
  <c r="E45" i="21"/>
  <c r="E25" i="21"/>
  <c r="C46" i="21"/>
  <c r="CF36" i="9" s="1"/>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5" i="21"/>
  <c r="G45" i="21" s="1"/>
  <c r="D25" i="21"/>
  <c r="G25" i="21" s="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L47" i="21" s="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F23" i="21" s="1"/>
  <c r="E4" i="21"/>
  <c r="E5" i="21"/>
  <c r="E6" i="21"/>
  <c r="E7" i="21"/>
  <c r="E8" i="21"/>
  <c r="E9" i="21"/>
  <c r="E10" i="21"/>
  <c r="E11" i="21"/>
  <c r="E12" i="21"/>
  <c r="E13" i="21"/>
  <c r="E14" i="21"/>
  <c r="E15" i="21"/>
  <c r="E16" i="21"/>
  <c r="E17" i="21"/>
  <c r="E18" i="21"/>
  <c r="E19" i="21"/>
  <c r="E22" i="21"/>
  <c r="X23" i="20"/>
  <c r="AA23" i="20" s="1"/>
  <c r="X25" i="20"/>
  <c r="X26" i="20"/>
  <c r="AA26" i="20" s="1"/>
  <c r="X27" i="20"/>
  <c r="AA27" i="20" s="1"/>
  <c r="X28" i="20"/>
  <c r="AA28" i="20" s="1"/>
  <c r="X29" i="20"/>
  <c r="AA29" i="20" s="1"/>
  <c r="X30" i="20"/>
  <c r="AA30" i="20" s="1"/>
  <c r="X31" i="20"/>
  <c r="AA31" i="20" s="1"/>
  <c r="X34" i="20"/>
  <c r="AA34" i="20" s="1"/>
  <c r="X35" i="20"/>
  <c r="AA35" i="20" s="1"/>
  <c r="X36" i="20"/>
  <c r="X37" i="20"/>
  <c r="AA37" i="20" s="1"/>
  <c r="X38" i="20"/>
  <c r="AA38" i="20" s="1"/>
  <c r="X47" i="20"/>
  <c r="AA47" i="20" s="1"/>
  <c r="X48" i="20"/>
  <c r="X50" i="20"/>
  <c r="AA50" i="20" s="1"/>
  <c r="X51" i="20"/>
  <c r="AA51" i="20" s="1"/>
  <c r="X52" i="20"/>
  <c r="AA52" i="20" s="1"/>
  <c r="X53" i="20"/>
  <c r="AA53" i="20" s="1"/>
  <c r="X54" i="20"/>
  <c r="AA54" i="20" s="1"/>
  <c r="X57" i="20"/>
  <c r="AA57" i="20" s="1"/>
  <c r="X58" i="20"/>
  <c r="AA58" i="20" s="1"/>
  <c r="X59" i="20"/>
  <c r="X60" i="20"/>
  <c r="AA60" i="20" s="1"/>
  <c r="X61" i="20"/>
  <c r="AA61" i="20" s="1"/>
  <c r="X62" i="20"/>
  <c r="AA62" i="20" s="1"/>
  <c r="X63" i="20"/>
  <c r="AA63" i="20" s="1"/>
  <c r="X64" i="20"/>
  <c r="AA64" i="20" s="1"/>
  <c r="X65" i="20"/>
  <c r="AA65" i="20" s="1"/>
  <c r="X66" i="20"/>
  <c r="AA66" i="20" s="1"/>
  <c r="X68" i="20"/>
  <c r="AA68" i="20" s="1"/>
  <c r="X69" i="20"/>
  <c r="AA69" i="20" s="1"/>
  <c r="X86" i="20"/>
  <c r="AA86" i="20" s="1"/>
  <c r="X87" i="20"/>
  <c r="AA87" i="20" s="1"/>
  <c r="X88" i="20"/>
  <c r="AA88" i="20" s="1"/>
  <c r="X89" i="20"/>
  <c r="AA89" i="20" s="1"/>
  <c r="X90" i="20"/>
  <c r="AA90" i="20" s="1"/>
  <c r="X92" i="20"/>
  <c r="AA92" i="20" s="1"/>
  <c r="X93" i="20"/>
  <c r="AA93" i="20" s="1"/>
  <c r="X94" i="20"/>
  <c r="AA94" i="20" s="1"/>
  <c r="X95" i="20"/>
  <c r="AA95" i="20" s="1"/>
  <c r="X96" i="20"/>
  <c r="AA96" i="20" s="1"/>
  <c r="X98" i="20"/>
  <c r="AA98" i="20" s="1"/>
  <c r="X99" i="20"/>
  <c r="AA99" i="20" s="1"/>
  <c r="X100" i="20"/>
  <c r="AA100" i="20" s="1"/>
  <c r="X101" i="20"/>
  <c r="AA101" i="20" s="1"/>
  <c r="X102" i="20"/>
  <c r="AA102" i="20" s="1"/>
  <c r="X106" i="20"/>
  <c r="AA106" i="20" s="1"/>
  <c r="X107" i="20"/>
  <c r="AA107" i="20" s="1"/>
  <c r="X122" i="20"/>
  <c r="AA122" i="20" s="1"/>
  <c r="X4" i="20"/>
  <c r="X6" i="20"/>
  <c r="X17" i="20"/>
  <c r="W122" i="20"/>
  <c r="W107" i="20"/>
  <c r="Y107" i="20" s="1"/>
  <c r="W106" i="20"/>
  <c r="W102" i="20"/>
  <c r="Y102" i="20" s="1"/>
  <c r="W101" i="20"/>
  <c r="W100" i="20"/>
  <c r="Y100" i="20" s="1"/>
  <c r="W99" i="20"/>
  <c r="W98" i="20"/>
  <c r="Y98" i="20" s="1"/>
  <c r="W96" i="20"/>
  <c r="W95" i="20"/>
  <c r="Y95" i="20" s="1"/>
  <c r="W94" i="20"/>
  <c r="W93" i="20"/>
  <c r="Y93" i="20" s="1"/>
  <c r="W92" i="20"/>
  <c r="W90" i="20"/>
  <c r="Y90" i="20" s="1"/>
  <c r="W89" i="20"/>
  <c r="W88" i="20"/>
  <c r="Y88" i="20" s="1"/>
  <c r="W87" i="20"/>
  <c r="W86" i="20"/>
  <c r="Y86" i="20" s="1"/>
  <c r="W69" i="20"/>
  <c r="W68" i="20"/>
  <c r="Y68" i="20" s="1"/>
  <c r="W66" i="20"/>
  <c r="W65" i="20"/>
  <c r="Y65" i="20" s="1"/>
  <c r="W64" i="20"/>
  <c r="W63" i="20"/>
  <c r="Y63" i="20" s="1"/>
  <c r="W62" i="20"/>
  <c r="W61" i="20"/>
  <c r="Y61" i="20" s="1"/>
  <c r="W60" i="20"/>
  <c r="W59" i="20"/>
  <c r="Y59" i="20" s="1"/>
  <c r="W58" i="20"/>
  <c r="W57" i="20"/>
  <c r="Y57" i="20" s="1"/>
  <c r="W54" i="20"/>
  <c r="W53" i="20"/>
  <c r="Y53" i="20" s="1"/>
  <c r="W52" i="20"/>
  <c r="W51" i="20"/>
  <c r="Y51" i="20" s="1"/>
  <c r="W50" i="20"/>
  <c r="W48" i="20"/>
  <c r="Y48" i="20" s="1"/>
  <c r="W47" i="20"/>
  <c r="W38" i="20"/>
  <c r="Y38" i="20" s="1"/>
  <c r="W37" i="20"/>
  <c r="W36" i="20"/>
  <c r="Y36" i="20" s="1"/>
  <c r="W35" i="20"/>
  <c r="W34" i="20"/>
  <c r="W31" i="20"/>
  <c r="W30" i="20"/>
  <c r="Y30" i="20" s="1"/>
  <c r="W28" i="20"/>
  <c r="W27" i="20"/>
  <c r="W26" i="20"/>
  <c r="W23" i="20"/>
  <c r="Y23" i="20" s="1"/>
  <c r="W6" i="20"/>
  <c r="Y6" i="20" s="1"/>
  <c r="W17" i="20"/>
  <c r="W4" i="20"/>
  <c r="AA4" i="20"/>
  <c r="AA6" i="20"/>
  <c r="AA17" i="20"/>
  <c r="J95" i="20"/>
  <c r="C123" i="20"/>
  <c r="L123" i="20"/>
  <c r="BQ19" i="9" s="1"/>
  <c r="O123" i="20"/>
  <c r="BQ20" i="9" s="1"/>
  <c r="Q123" i="20"/>
  <c r="R123" i="20"/>
  <c r="BQ23" i="9" s="1"/>
  <c r="T123" i="20"/>
  <c r="U123" i="20"/>
  <c r="BQ24" i="9" s="1"/>
  <c r="K18" i="20"/>
  <c r="L18" i="20"/>
  <c r="N18" i="20"/>
  <c r="O18" i="20"/>
  <c r="Q18" i="20"/>
  <c r="Q124" i="20" s="1"/>
  <c r="R18" i="20"/>
  <c r="T18" i="20"/>
  <c r="T124" i="20" s="1"/>
  <c r="U18" i="20"/>
  <c r="C18" i="20"/>
  <c r="Y4" i="20"/>
  <c r="V122" i="20"/>
  <c r="V107" i="20"/>
  <c r="V106" i="20"/>
  <c r="V102" i="20"/>
  <c r="V101" i="20"/>
  <c r="V100" i="20"/>
  <c r="V99" i="20"/>
  <c r="V98" i="20"/>
  <c r="V96" i="20"/>
  <c r="V95" i="20"/>
  <c r="V94" i="20"/>
  <c r="V93" i="20"/>
  <c r="V92" i="20"/>
  <c r="V90" i="20"/>
  <c r="V89" i="20"/>
  <c r="V88" i="20"/>
  <c r="V87" i="20"/>
  <c r="V86" i="20"/>
  <c r="V69" i="20"/>
  <c r="V68" i="20"/>
  <c r="V66" i="20"/>
  <c r="V65" i="20"/>
  <c r="V64" i="20"/>
  <c r="V63" i="20"/>
  <c r="V62" i="20"/>
  <c r="V61" i="20"/>
  <c r="V60" i="20"/>
  <c r="V59" i="20"/>
  <c r="V58" i="20"/>
  <c r="V57" i="20"/>
  <c r="V54" i="20"/>
  <c r="V53" i="20"/>
  <c r="V52" i="20"/>
  <c r="V51" i="20"/>
  <c r="V50" i="20"/>
  <c r="V48" i="20"/>
  <c r="V47" i="20"/>
  <c r="V38" i="20"/>
  <c r="V37" i="20"/>
  <c r="V36" i="20"/>
  <c r="V35" i="20"/>
  <c r="V34" i="20"/>
  <c r="V31" i="20"/>
  <c r="V30" i="20"/>
  <c r="V29" i="20"/>
  <c r="V28" i="20"/>
  <c r="V27" i="20"/>
  <c r="V26" i="20"/>
  <c r="V25" i="20"/>
  <c r="V23" i="20"/>
  <c r="V17" i="20"/>
  <c r="V6" i="20"/>
  <c r="V4" i="20"/>
  <c r="S122" i="20"/>
  <c r="S107" i="20"/>
  <c r="S106" i="20"/>
  <c r="S102" i="20"/>
  <c r="S101" i="20"/>
  <c r="S100" i="20"/>
  <c r="S99" i="20"/>
  <c r="S98" i="20"/>
  <c r="S96" i="20"/>
  <c r="S95" i="20"/>
  <c r="S94" i="20"/>
  <c r="S93" i="20"/>
  <c r="S92" i="20"/>
  <c r="S90" i="20"/>
  <c r="S89" i="20"/>
  <c r="S88" i="20"/>
  <c r="S87" i="20"/>
  <c r="S86" i="20"/>
  <c r="S69" i="20"/>
  <c r="S68" i="20"/>
  <c r="S66" i="20"/>
  <c r="S65" i="20"/>
  <c r="S64" i="20"/>
  <c r="S63" i="20"/>
  <c r="S62" i="20"/>
  <c r="S61" i="20"/>
  <c r="S60" i="20"/>
  <c r="S59" i="20"/>
  <c r="S58" i="20"/>
  <c r="S57" i="20"/>
  <c r="S54" i="20"/>
  <c r="S53" i="20"/>
  <c r="S52" i="20"/>
  <c r="S51" i="20"/>
  <c r="S50" i="20"/>
  <c r="S48" i="20"/>
  <c r="S47" i="20"/>
  <c r="S38" i="20"/>
  <c r="S37" i="20"/>
  <c r="S36" i="20"/>
  <c r="S35" i="20"/>
  <c r="S34" i="20"/>
  <c r="S31" i="20"/>
  <c r="S30" i="20"/>
  <c r="S29" i="20"/>
  <c r="S28" i="20"/>
  <c r="S27" i="20"/>
  <c r="S26" i="20"/>
  <c r="S25" i="20"/>
  <c r="S23" i="20"/>
  <c r="S17" i="20"/>
  <c r="S6" i="20"/>
  <c r="S4" i="20"/>
  <c r="P122" i="20"/>
  <c r="P107" i="20"/>
  <c r="P106" i="20"/>
  <c r="P102" i="20"/>
  <c r="P101" i="20"/>
  <c r="P100" i="20"/>
  <c r="P99" i="20"/>
  <c r="P98" i="20"/>
  <c r="P96" i="20"/>
  <c r="P95" i="20"/>
  <c r="P94" i="20"/>
  <c r="P93" i="20"/>
  <c r="P92" i="20"/>
  <c r="P90" i="20"/>
  <c r="P89" i="20"/>
  <c r="P88" i="20"/>
  <c r="P87" i="20"/>
  <c r="P86" i="20"/>
  <c r="P69" i="20"/>
  <c r="P68" i="20"/>
  <c r="P66" i="20"/>
  <c r="P65" i="20"/>
  <c r="P64" i="20"/>
  <c r="P63" i="20"/>
  <c r="P62" i="20"/>
  <c r="P61" i="20"/>
  <c r="P60" i="20"/>
  <c r="P59" i="20"/>
  <c r="P58" i="20"/>
  <c r="P57" i="20"/>
  <c r="P54" i="20"/>
  <c r="P53" i="20"/>
  <c r="P52" i="20"/>
  <c r="P51" i="20"/>
  <c r="P50" i="20"/>
  <c r="P48" i="20"/>
  <c r="P47" i="20"/>
  <c r="P38" i="20"/>
  <c r="P37" i="20"/>
  <c r="P36" i="20"/>
  <c r="P35" i="20"/>
  <c r="P34" i="20"/>
  <c r="P31" i="20"/>
  <c r="P30" i="20"/>
  <c r="P29" i="20"/>
  <c r="P28" i="20"/>
  <c r="P27" i="20"/>
  <c r="P26" i="20"/>
  <c r="P23" i="20"/>
  <c r="P17" i="20"/>
  <c r="P6" i="20"/>
  <c r="P4" i="20"/>
  <c r="M122" i="20"/>
  <c r="M107" i="20"/>
  <c r="M106" i="20"/>
  <c r="M102" i="20"/>
  <c r="M101" i="20"/>
  <c r="M100" i="20"/>
  <c r="M99" i="20"/>
  <c r="M98" i="20"/>
  <c r="M96" i="20"/>
  <c r="M95" i="20"/>
  <c r="M94" i="20"/>
  <c r="M93" i="20"/>
  <c r="M92" i="20"/>
  <c r="M90" i="20"/>
  <c r="M89" i="20"/>
  <c r="M88" i="20"/>
  <c r="M87" i="20"/>
  <c r="M86" i="20"/>
  <c r="M69" i="20"/>
  <c r="M68" i="20"/>
  <c r="M66" i="20"/>
  <c r="M65" i="20"/>
  <c r="M64" i="20"/>
  <c r="M63" i="20"/>
  <c r="M62" i="20"/>
  <c r="M61" i="20"/>
  <c r="M60" i="20"/>
  <c r="M59" i="20"/>
  <c r="M58" i="20"/>
  <c r="M57" i="20"/>
  <c r="M54" i="20"/>
  <c r="M53" i="20"/>
  <c r="M52" i="20"/>
  <c r="M51" i="20"/>
  <c r="M50" i="20"/>
  <c r="M48" i="20"/>
  <c r="M47" i="20"/>
  <c r="M38" i="20"/>
  <c r="M37" i="20"/>
  <c r="M36" i="20"/>
  <c r="M35" i="20"/>
  <c r="M34" i="20"/>
  <c r="M31" i="20"/>
  <c r="M30" i="20"/>
  <c r="M28" i="20"/>
  <c r="M27" i="20"/>
  <c r="M26" i="20"/>
  <c r="M25" i="20"/>
  <c r="M23" i="20"/>
  <c r="M17" i="20"/>
  <c r="M6" i="20"/>
  <c r="M4" i="20"/>
  <c r="J60" i="20"/>
  <c r="J57" i="20"/>
  <c r="J54" i="20"/>
  <c r="J53" i="20"/>
  <c r="J50" i="20"/>
  <c r="J47" i="20"/>
  <c r="J38" i="20"/>
  <c r="J34" i="20"/>
  <c r="J6" i="20"/>
  <c r="J4" i="20"/>
  <c r="D6" i="20"/>
  <c r="D23" i="20"/>
  <c r="D25" i="20"/>
  <c r="D26" i="20"/>
  <c r="D27" i="20"/>
  <c r="D28" i="20"/>
  <c r="D29" i="20"/>
  <c r="D30" i="20"/>
  <c r="D31" i="20"/>
  <c r="D34" i="20"/>
  <c r="D35" i="20"/>
  <c r="D36" i="20"/>
  <c r="D37" i="20"/>
  <c r="D38" i="20"/>
  <c r="D47" i="20"/>
  <c r="D48" i="20"/>
  <c r="D50" i="20"/>
  <c r="D51" i="20"/>
  <c r="D52" i="20"/>
  <c r="D53" i="20"/>
  <c r="D54" i="20"/>
  <c r="D57" i="20"/>
  <c r="D58" i="20"/>
  <c r="D59" i="20"/>
  <c r="D60" i="20"/>
  <c r="D61" i="20"/>
  <c r="D62" i="20"/>
  <c r="D63" i="20"/>
  <c r="D64" i="20"/>
  <c r="D65" i="20"/>
  <c r="D66" i="20"/>
  <c r="D68" i="20"/>
  <c r="D69" i="20"/>
  <c r="D86" i="20"/>
  <c r="D87" i="20"/>
  <c r="D88" i="20"/>
  <c r="D89" i="20"/>
  <c r="D90" i="20"/>
  <c r="D92" i="20"/>
  <c r="D93" i="20"/>
  <c r="D94" i="20"/>
  <c r="D95" i="20"/>
  <c r="D96" i="20"/>
  <c r="D98" i="20"/>
  <c r="D99" i="20"/>
  <c r="D100" i="20"/>
  <c r="D101" i="20"/>
  <c r="D102" i="20"/>
  <c r="D106" i="20"/>
  <c r="D107" i="20"/>
  <c r="D122"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T4" i="18"/>
  <c r="T10" i="18"/>
  <c r="U10" i="18"/>
  <c r="T11" i="18"/>
  <c r="T12" i="18"/>
  <c r="T13" i="18"/>
  <c r="T22" i="18"/>
  <c r="T23" i="18"/>
  <c r="T24" i="18"/>
  <c r="T25" i="18"/>
  <c r="T27" i="18"/>
  <c r="T28" i="18"/>
  <c r="T32" i="18"/>
  <c r="T33" i="18"/>
  <c r="T35" i="18"/>
  <c r="T38" i="18"/>
  <c r="T39" i="18"/>
  <c r="T40" i="18"/>
  <c r="T44" i="18"/>
  <c r="T47" i="18"/>
  <c r="T48" i="18"/>
  <c r="T50" i="18"/>
  <c r="T51" i="18"/>
  <c r="T53" i="18"/>
  <c r="T54" i="18"/>
  <c r="T56" i="18"/>
  <c r="T57" i="18"/>
  <c r="T58" i="18"/>
  <c r="T59" i="18"/>
  <c r="T60" i="18"/>
  <c r="T61" i="18"/>
  <c r="T62" i="18"/>
  <c r="T64" i="18"/>
  <c r="T67" i="18"/>
  <c r="T69" i="18"/>
  <c r="U69" i="18"/>
  <c r="T70" i="18"/>
  <c r="U70" i="18"/>
  <c r="T71" i="18"/>
  <c r="U71" i="18"/>
  <c r="T72" i="18"/>
  <c r="T73" i="18"/>
  <c r="T74" i="18"/>
  <c r="T78" i="18"/>
  <c r="T79" i="18"/>
  <c r="T80" i="18"/>
  <c r="T81" i="18"/>
  <c r="T82" i="18"/>
  <c r="T83" i="18"/>
  <c r="T84" i="18"/>
  <c r="T85" i="18"/>
  <c r="T95" i="18"/>
  <c r="T96" i="18"/>
  <c r="T97" i="18"/>
  <c r="T98" i="18"/>
  <c r="T99" i="18"/>
  <c r="T100" i="18"/>
  <c r="T101" i="18"/>
  <c r="T107" i="18"/>
  <c r="T108" i="18"/>
  <c r="T109" i="18"/>
  <c r="T112" i="18"/>
  <c r="T113" i="18"/>
  <c r="T114" i="18"/>
  <c r="T115" i="18"/>
  <c r="T116" i="18"/>
  <c r="T118" i="18"/>
  <c r="T119" i="18"/>
  <c r="T120" i="18"/>
  <c r="T121" i="18"/>
  <c r="T122" i="18"/>
  <c r="T123" i="18"/>
  <c r="T126" i="18"/>
  <c r="T127" i="18"/>
  <c r="T128" i="18"/>
  <c r="T141" i="18"/>
  <c r="T142" i="18"/>
  <c r="T143" i="18"/>
  <c r="T148" i="18"/>
  <c r="T149" i="18"/>
  <c r="T152" i="18"/>
  <c r="T153" i="18"/>
  <c r="T159" i="18"/>
  <c r="T160" i="18"/>
  <c r="T161" i="18"/>
  <c r="T164" i="18"/>
  <c r="T167" i="18"/>
  <c r="T170" i="18"/>
  <c r="T171" i="18"/>
  <c r="T175" i="18"/>
  <c r="T179" i="18"/>
  <c r="T180" i="18"/>
  <c r="T195" i="18"/>
  <c r="T196" i="18"/>
  <c r="T203" i="18"/>
  <c r="T204" i="18"/>
  <c r="T205" i="18"/>
  <c r="T206" i="18"/>
  <c r="T207" i="18"/>
  <c r="T208" i="18"/>
  <c r="T209" i="18"/>
  <c r="T210" i="18"/>
  <c r="T211" i="18"/>
  <c r="T212" i="18"/>
  <c r="T213" i="18"/>
  <c r="T214" i="18"/>
  <c r="T215" i="18"/>
  <c r="T216" i="18"/>
  <c r="T220" i="18"/>
  <c r="T221" i="18"/>
  <c r="S4" i="18"/>
  <c r="Q222" i="18"/>
  <c r="R222" i="18"/>
  <c r="R67" i="18"/>
  <c r="R28" i="18"/>
  <c r="R4" i="18"/>
  <c r="U4" i="18" s="1"/>
  <c r="N222" i="18"/>
  <c r="O222" i="18"/>
  <c r="K222" i="18"/>
  <c r="L222" i="18"/>
  <c r="L67" i="18"/>
  <c r="L68" i="18" s="1"/>
  <c r="H222" i="18"/>
  <c r="I216" i="18"/>
  <c r="U216" i="18" s="1"/>
  <c r="I212" i="18"/>
  <c r="I211" i="18"/>
  <c r="U211" i="18" s="1"/>
  <c r="I210" i="18"/>
  <c r="I209" i="18"/>
  <c r="I208" i="18"/>
  <c r="I206" i="18"/>
  <c r="I204" i="18"/>
  <c r="I194" i="18"/>
  <c r="I167" i="18"/>
  <c r="I164" i="18"/>
  <c r="I143" i="18"/>
  <c r="I98" i="18"/>
  <c r="I74" i="18"/>
  <c r="T52" i="18"/>
  <c r="E222" i="18"/>
  <c r="F73" i="18"/>
  <c r="U73" i="18" s="1"/>
  <c r="U78" i="18"/>
  <c r="F79" i="18"/>
  <c r="U79" i="18" s="1"/>
  <c r="F80" i="18"/>
  <c r="U80" i="18" s="1"/>
  <c r="F81" i="18"/>
  <c r="U81" i="18" s="1"/>
  <c r="F82" i="18"/>
  <c r="U82" i="18" s="1"/>
  <c r="F83" i="18"/>
  <c r="U83" i="18" s="1"/>
  <c r="F84" i="18"/>
  <c r="U84" i="18" s="1"/>
  <c r="F85" i="18"/>
  <c r="U85" i="18" s="1"/>
  <c r="U95" i="18"/>
  <c r="F96" i="18"/>
  <c r="U96" i="18" s="1"/>
  <c r="U97" i="18"/>
  <c r="U98" i="18"/>
  <c r="F99" i="18"/>
  <c r="U99" i="18" s="1"/>
  <c r="U100" i="18"/>
  <c r="F101" i="18"/>
  <c r="U101" i="18" s="1"/>
  <c r="U107" i="18"/>
  <c r="U108" i="18"/>
  <c r="F109" i="18"/>
  <c r="U109" i="18" s="1"/>
  <c r="U112" i="18"/>
  <c r="F113" i="18"/>
  <c r="U113" i="18" s="1"/>
  <c r="U114" i="18"/>
  <c r="F115" i="18"/>
  <c r="U115" i="18" s="1"/>
  <c r="F116" i="18"/>
  <c r="U116" i="18" s="1"/>
  <c r="U118" i="18"/>
  <c r="F119" i="18"/>
  <c r="U119" i="18" s="1"/>
  <c r="U120" i="18"/>
  <c r="F121" i="18"/>
  <c r="U121" i="18" s="1"/>
  <c r="U122" i="18"/>
  <c r="F123" i="18"/>
  <c r="U123" i="18" s="1"/>
  <c r="U126" i="18"/>
  <c r="F127" i="18"/>
  <c r="U127" i="18" s="1"/>
  <c r="F128" i="18"/>
  <c r="U128" i="18" s="1"/>
  <c r="U141" i="18"/>
  <c r="F142" i="18"/>
  <c r="U142" i="18" s="1"/>
  <c r="U148" i="18"/>
  <c r="F149" i="18"/>
  <c r="U149" i="18" s="1"/>
  <c r="U152" i="18"/>
  <c r="F153" i="18"/>
  <c r="U153" i="18" s="1"/>
  <c r="U159" i="18"/>
  <c r="F160" i="18"/>
  <c r="U160" i="18" s="1"/>
  <c r="F161" i="18"/>
  <c r="U161" i="18" s="1"/>
  <c r="F170" i="18"/>
  <c r="U170" i="18" s="1"/>
  <c r="F171" i="18"/>
  <c r="U171" i="18" s="1"/>
  <c r="F175" i="18"/>
  <c r="U175" i="18" s="1"/>
  <c r="F179" i="18"/>
  <c r="U179" i="18" s="1"/>
  <c r="U195" i="18"/>
  <c r="F196" i="18"/>
  <c r="U196" i="18" s="1"/>
  <c r="U203" i="18"/>
  <c r="F205" i="18"/>
  <c r="U205" i="18" s="1"/>
  <c r="F206" i="18"/>
  <c r="U206" i="18" s="1"/>
  <c r="F207" i="18"/>
  <c r="U207" i="18" s="1"/>
  <c r="U209" i="18"/>
  <c r="F213" i="18"/>
  <c r="U213" i="18" s="1"/>
  <c r="F214" i="18"/>
  <c r="U214" i="18" s="1"/>
  <c r="F215" i="18"/>
  <c r="U215" i="18" s="1"/>
  <c r="F220" i="18"/>
  <c r="U220" i="18" s="1"/>
  <c r="F221" i="18"/>
  <c r="U221" i="18" s="1"/>
  <c r="F72" i="18"/>
  <c r="U72" i="18" s="1"/>
  <c r="J68" i="18"/>
  <c r="K68" i="18"/>
  <c r="K223" i="18" s="1"/>
  <c r="F12" i="18"/>
  <c r="U12" i="18" s="1"/>
  <c r="F13" i="18"/>
  <c r="U13" i="18" s="1"/>
  <c r="U22" i="18"/>
  <c r="F23" i="18"/>
  <c r="U23" i="18" s="1"/>
  <c r="F24" i="18"/>
  <c r="U24" i="18" s="1"/>
  <c r="F25" i="18"/>
  <c r="U25" i="18" s="1"/>
  <c r="U27" i="18"/>
  <c r="U32" i="18"/>
  <c r="F33" i="18"/>
  <c r="U33" i="18" s="1"/>
  <c r="U35" i="18"/>
  <c r="U38" i="18"/>
  <c r="F40" i="18"/>
  <c r="U40" i="18" s="1"/>
  <c r="U44" i="18"/>
  <c r="U47" i="18"/>
  <c r="U48" i="18"/>
  <c r="U50" i="18"/>
  <c r="U51" i="18"/>
  <c r="U53" i="18"/>
  <c r="U54" i="18"/>
  <c r="U56" i="18"/>
  <c r="F57" i="18"/>
  <c r="U57" i="18" s="1"/>
  <c r="F58" i="18"/>
  <c r="U58" i="18" s="1"/>
  <c r="U59" i="18"/>
  <c r="F60" i="18"/>
  <c r="U60" i="18" s="1"/>
  <c r="F61" i="18"/>
  <c r="U61" i="18" s="1"/>
  <c r="F62" i="18"/>
  <c r="U62" i="18" s="1"/>
  <c r="U64" i="18"/>
  <c r="F67" i="18"/>
  <c r="F11" i="18"/>
  <c r="U11" i="18" s="1"/>
  <c r="I24" i="17"/>
  <c r="I25" i="17"/>
  <c r="I28" i="17"/>
  <c r="H25" i="17"/>
  <c r="H24" i="17"/>
  <c r="F29" i="17"/>
  <c r="U25" i="9" s="1"/>
  <c r="G25" i="17"/>
  <c r="J25" i="17" s="1"/>
  <c r="G24" i="17"/>
  <c r="C29" i="17"/>
  <c r="D24" i="17"/>
  <c r="D29"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J9" i="17" s="1"/>
  <c r="D10" i="17"/>
  <c r="D11" i="17"/>
  <c r="D12" i="17"/>
  <c r="D13" i="17"/>
  <c r="J13" i="17" s="1"/>
  <c r="D16" i="17"/>
  <c r="D4" i="17"/>
  <c r="J4" i="17" l="1"/>
  <c r="J12" i="17"/>
  <c r="J10" i="17"/>
  <c r="J6" i="17"/>
  <c r="J16" i="17"/>
  <c r="J7" i="17"/>
  <c r="J5" i="17"/>
  <c r="Y55"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5" i="21"/>
  <c r="R45" i="21"/>
  <c r="S25" i="21"/>
  <c r="S41" i="21"/>
  <c r="S37" i="21"/>
  <c r="S35" i="21"/>
  <c r="S33" i="21"/>
  <c r="S31" i="21"/>
  <c r="S29" i="21"/>
  <c r="S27" i="21"/>
  <c r="D23" i="21"/>
  <c r="CG36" i="5" s="1"/>
  <c r="S15" i="21"/>
  <c r="S13" i="21"/>
  <c r="S11" i="21"/>
  <c r="S9" i="21"/>
  <c r="S7" i="21"/>
  <c r="S5" i="21"/>
  <c r="R18" i="21"/>
  <c r="R16" i="21"/>
  <c r="R14" i="21"/>
  <c r="R12" i="21"/>
  <c r="R10" i="21"/>
  <c r="R8" i="21"/>
  <c r="R6" i="21"/>
  <c r="R4" i="21"/>
  <c r="R3" i="21"/>
  <c r="J46" i="21"/>
  <c r="CG45" i="9" s="1"/>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7" i="21"/>
  <c r="R22" i="21"/>
  <c r="G23" i="21"/>
  <c r="E23" i="21"/>
  <c r="S19" i="21"/>
  <c r="S17" i="21"/>
  <c r="S3" i="21"/>
  <c r="O23" i="21"/>
  <c r="S22" i="21"/>
  <c r="S18" i="21"/>
  <c r="P46" i="21"/>
  <c r="M46" i="21"/>
  <c r="O46" i="21"/>
  <c r="CG46" i="9"/>
  <c r="G46" i="21"/>
  <c r="S39" i="21"/>
  <c r="F46" i="21"/>
  <c r="F47" i="21" s="1"/>
  <c r="D46" i="21"/>
  <c r="P63" i="25"/>
  <c r="U194" i="18"/>
  <c r="T222" i="18"/>
  <c r="AG7" i="25"/>
  <c r="AG63" i="25" s="1"/>
  <c r="M21" i="22"/>
  <c r="AE21" i="22" s="1"/>
  <c r="CF10" i="5"/>
  <c r="L22" i="22"/>
  <c r="CF10" i="9"/>
  <c r="L55" i="22"/>
  <c r="E45" i="18"/>
  <c r="CF19" i="5"/>
  <c r="H45" i="18"/>
  <c r="CF20" i="5"/>
  <c r="F45" i="18"/>
  <c r="CG19" i="5"/>
  <c r="I45" i="18"/>
  <c r="CG20" i="5"/>
  <c r="U143" i="18"/>
  <c r="U52" i="18"/>
  <c r="I29" i="17"/>
  <c r="AH12" i="25"/>
  <c r="AH62" i="25" s="1"/>
  <c r="J11" i="17"/>
  <c r="AA55" i="22"/>
  <c r="I18" i="17"/>
  <c r="I20" i="17" s="1"/>
  <c r="E36" i="18"/>
  <c r="BQ19" i="5"/>
  <c r="H36" i="18"/>
  <c r="BQ20" i="5"/>
  <c r="G18" i="17"/>
  <c r="G20" i="17" s="1"/>
  <c r="S17" i="9" s="1"/>
  <c r="D22" i="22"/>
  <c r="CG9" i="5" s="1"/>
  <c r="AD26" i="22"/>
  <c r="P55" i="22"/>
  <c r="CG19" i="9" s="1"/>
  <c r="AD28" i="22"/>
  <c r="AD25" i="22"/>
  <c r="AD24" i="22"/>
  <c r="E46" i="18"/>
  <c r="O46" i="18"/>
  <c r="AD54" i="22"/>
  <c r="AD40" i="22"/>
  <c r="AE24" i="22"/>
  <c r="H46" i="18"/>
  <c r="N46" i="18"/>
  <c r="Q46" i="18"/>
  <c r="R46" i="18"/>
  <c r="AE54" i="22"/>
  <c r="AE40"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Y28" i="20"/>
  <c r="V18" i="20"/>
  <c r="R36" i="18" s="1"/>
  <c r="X123" i="20"/>
  <c r="AA25" i="20"/>
  <c r="P18" i="20"/>
  <c r="V123" i="20"/>
  <c r="R37" i="18" s="1"/>
  <c r="X18" i="20"/>
  <c r="X124" i="20" s="1"/>
  <c r="M18" i="20"/>
  <c r="S18" i="20"/>
  <c r="O36" i="18" s="1"/>
  <c r="BQ10" i="9"/>
  <c r="I123" i="20"/>
  <c r="AB95" i="20"/>
  <c r="D123" i="20"/>
  <c r="BR10" i="9" s="1"/>
  <c r="AB4" i="20"/>
  <c r="AB38" i="20"/>
  <c r="S123" i="20"/>
  <c r="O37" i="18" s="1"/>
  <c r="Y27" i="20"/>
  <c r="Y31" i="20"/>
  <c r="Y35" i="20"/>
  <c r="Y37" i="20"/>
  <c r="Y47" i="20"/>
  <c r="AB47" i="20" s="1"/>
  <c r="Y50" i="20"/>
  <c r="AB50" i="20" s="1"/>
  <c r="Y52" i="20"/>
  <c r="Y54" i="20"/>
  <c r="AB54" i="20" s="1"/>
  <c r="Y58" i="20"/>
  <c r="Y60" i="20"/>
  <c r="AB60" i="20" s="1"/>
  <c r="Y62" i="20"/>
  <c r="Y64" i="20"/>
  <c r="Y66" i="20"/>
  <c r="Y69" i="20"/>
  <c r="Y87" i="20"/>
  <c r="Y89" i="20"/>
  <c r="Y92" i="20"/>
  <c r="Y94" i="20"/>
  <c r="Y96" i="20"/>
  <c r="Y99" i="20"/>
  <c r="Y101" i="20"/>
  <c r="Y106" i="20"/>
  <c r="Y122" i="20"/>
  <c r="AA18" i="20"/>
  <c r="U167" i="18"/>
  <c r="L223" i="18"/>
  <c r="U212" i="18"/>
  <c r="U210" i="18"/>
  <c r="U208" i="18"/>
  <c r="U204" i="18"/>
  <c r="U74" i="18"/>
  <c r="C56" i="22"/>
  <c r="O56" i="22"/>
  <c r="R56" i="22"/>
  <c r="U56" i="22"/>
  <c r="X56" i="22"/>
  <c r="N45" i="18"/>
  <c r="D56" i="22"/>
  <c r="F56" i="22"/>
  <c r="L56" i="22" s="1"/>
  <c r="V56" i="22"/>
  <c r="O45" i="18"/>
  <c r="Q45" i="18"/>
  <c r="AE19" i="22"/>
  <c r="AE10" i="22"/>
  <c r="AE8" i="22"/>
  <c r="AE7" i="22"/>
  <c r="Y22" i="22"/>
  <c r="AA22" i="22"/>
  <c r="AB22" i="22"/>
  <c r="AH5" i="25"/>
  <c r="AH7" i="25" s="1"/>
  <c r="AE7" i="25"/>
  <c r="AE63" i="25" s="1"/>
  <c r="U164" i="18"/>
  <c r="E37" i="18"/>
  <c r="N37" i="18"/>
  <c r="H37" i="18"/>
  <c r="Q37" i="18"/>
  <c r="AB6" i="20"/>
  <c r="AB53" i="20"/>
  <c r="AB57" i="20"/>
  <c r="AA59" i="20"/>
  <c r="AA48" i="20"/>
  <c r="AA36" i="20"/>
  <c r="W18" i="20"/>
  <c r="U67" i="18"/>
  <c r="F49" i="18"/>
  <c r="S18" i="23"/>
  <c r="Y17" i="23"/>
  <c r="Y18" i="23" s="1"/>
  <c r="V17" i="23"/>
  <c r="P18" i="23"/>
  <c r="CJ23" i="9"/>
  <c r="O49" i="18"/>
  <c r="F222" i="18"/>
  <c r="U28" i="18"/>
  <c r="C124" i="20"/>
  <c r="BQ10" i="5"/>
  <c r="I18" i="20"/>
  <c r="J24" i="17"/>
  <c r="V18" i="23"/>
  <c r="S16" i="21"/>
  <c r="P23" i="21"/>
  <c r="R124" i="20"/>
  <c r="L124" i="20"/>
  <c r="U124" i="20"/>
  <c r="O124"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S23" i="21" l="1"/>
  <c r="S46" i="21"/>
  <c r="M47" i="21"/>
  <c r="R23" i="21"/>
  <c r="G47" i="21"/>
  <c r="O47" i="21"/>
  <c r="R46" i="21"/>
  <c r="R47" i="21" s="1"/>
  <c r="J47" i="21"/>
  <c r="D13" i="19"/>
  <c r="S13" i="19"/>
  <c r="S4" i="19"/>
  <c r="S6" i="19" s="1"/>
  <c r="S47" i="21"/>
  <c r="P47" i="21"/>
  <c r="CG36" i="9"/>
  <c r="D47" i="21"/>
  <c r="AH63" i="25"/>
  <c r="AD55" i="22"/>
  <c r="AA56" i="22"/>
  <c r="I36" i="18"/>
  <c r="BR20" i="5"/>
  <c r="F36" i="18"/>
  <c r="BR19" i="5"/>
  <c r="P56" i="22"/>
  <c r="F46" i="18"/>
  <c r="AD22" i="22"/>
  <c r="AA123" i="20"/>
  <c r="AA124" i="20" s="1"/>
  <c r="BR24" i="9"/>
  <c r="V124" i="20"/>
  <c r="BR23" i="9"/>
  <c r="S124" i="20"/>
  <c r="I124" i="20"/>
  <c r="CG24" i="5"/>
  <c r="R45" i="18"/>
  <c r="Y56" i="22"/>
  <c r="GR67" i="1"/>
  <c r="GU62" i="1"/>
  <c r="GU58" i="1"/>
  <c r="GU54" i="1"/>
  <c r="GU49" i="1"/>
  <c r="GU41" i="1"/>
  <c r="GU37" i="1"/>
  <c r="GU29" i="1"/>
  <c r="GU21" i="1"/>
  <c r="GU12" i="1"/>
  <c r="GR62" i="1"/>
  <c r="GR58" i="1"/>
  <c r="GR54" i="1"/>
  <c r="GR49" i="1"/>
  <c r="GR41" i="1"/>
  <c r="GR37" i="1"/>
  <c r="GR28" i="1" s="1"/>
  <c r="GR29" i="1"/>
  <c r="GR21" i="1"/>
  <c r="GR12" i="1"/>
  <c r="GU53" i="1"/>
  <c r="GU40" i="1"/>
  <c r="GU28" i="1"/>
  <c r="GR61"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N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N8" i="1"/>
  <c r="CO8" i="1"/>
  <c r="CQ8" i="1"/>
  <c r="CR8" i="1"/>
  <c r="CT8" i="1"/>
  <c r="CU8" i="1"/>
  <c r="CW8" i="1"/>
  <c r="CX8" i="1"/>
  <c r="CZ8" i="1"/>
  <c r="DA8" i="1"/>
  <c r="DC8" i="1"/>
  <c r="DD8" i="1"/>
  <c r="DF8" i="1"/>
  <c r="DG8" i="1"/>
  <c r="DI8" i="1"/>
  <c r="DJ8" i="1"/>
  <c r="DL8" i="1"/>
  <c r="DM8" i="1"/>
  <c r="DO8" i="1"/>
  <c r="DP8" i="1"/>
  <c r="C8" i="1"/>
  <c r="AD56" i="22" l="1"/>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B52" i="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FU27" i="1" s="1"/>
  <c r="FU72" i="1" s="1"/>
  <c r="GG52" i="1"/>
  <c r="GM29" i="1"/>
  <c r="GM28" i="1" s="1"/>
  <c r="GM54" i="1"/>
  <c r="GM53" i="1" s="1"/>
  <c r="GM62" i="1"/>
  <c r="GM61" i="1" s="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FI27" i="1" l="1"/>
  <c r="FI72" i="1" s="1"/>
  <c r="FX27" i="1"/>
  <c r="FX72" i="1" s="1"/>
  <c r="EK27" i="1"/>
  <c r="EK72" i="1" s="1"/>
  <c r="DF61" i="1"/>
  <c r="FE27" i="1"/>
  <c r="FE72" i="1" s="1"/>
  <c r="CI28" i="1"/>
  <c r="CZ40" i="1"/>
  <c r="DL40" i="1"/>
  <c r="DI53" i="1"/>
  <c r="CW61" i="1"/>
  <c r="DC61" i="1"/>
  <c r="DI61" i="1"/>
  <c r="DO61" i="1"/>
  <c r="CT61" i="1"/>
  <c r="CZ61" i="1"/>
  <c r="DL61" i="1"/>
  <c r="FC73" i="1"/>
  <c r="EZ27" i="1"/>
  <c r="EZ72"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EZ73" i="1"/>
  <c r="FE6" i="1"/>
  <c r="FE71" i="1" s="1"/>
  <c r="GJ27" i="1"/>
  <c r="GJ72" i="1" s="1"/>
  <c r="GA27" i="1"/>
  <c r="GA72" i="1" s="1"/>
  <c r="GA73" i="1" s="1"/>
  <c r="GJ73" i="1"/>
  <c r="GM52" i="1"/>
  <c r="GM27" i="1" s="1"/>
  <c r="GM72" i="1" s="1"/>
  <c r="GG27" i="1"/>
  <c r="GG72" i="1" s="1"/>
  <c r="GG73" i="1" s="1"/>
  <c r="FL27" i="1"/>
  <c r="FL72" i="1" s="1"/>
  <c r="FL73" i="1" s="1"/>
  <c r="FI73" i="1"/>
  <c r="GD73" i="1"/>
  <c r="FF73" i="1"/>
  <c r="FU73" i="1"/>
  <c r="FE73" i="1"/>
  <c r="FB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K73" i="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P7" i="10"/>
  <c r="EP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S26" i="9" s="1"/>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W21" i="9"/>
  <c r="X21" i="9"/>
  <c r="Z21" i="9"/>
  <c r="AA21" i="9"/>
  <c r="AC21" i="9"/>
  <c r="AD21" i="9"/>
  <c r="AF21" i="9"/>
  <c r="AG21" i="9"/>
  <c r="AI21" i="9"/>
  <c r="AJ21" i="9"/>
  <c r="AL21" i="9"/>
  <c r="AM21" i="9"/>
  <c r="AO21" i="9"/>
  <c r="AP21" i="9"/>
  <c r="AR21" i="9"/>
  <c r="AS21" i="9"/>
  <c r="AU21" i="9"/>
  <c r="AV21" i="9"/>
  <c r="AX21" i="9"/>
  <c r="AY21" i="9"/>
  <c r="BA21" i="9"/>
  <c r="BB21" i="9"/>
  <c r="BD21" i="9"/>
  <c r="BE21" i="9"/>
  <c r="BG21" i="9"/>
  <c r="BH21" i="9"/>
  <c r="BJ21" i="9"/>
  <c r="BK21" i="9"/>
  <c r="BM21" i="9"/>
  <c r="BN21" i="9"/>
  <c r="BQ21" i="9"/>
  <c r="BS21" i="9"/>
  <c r="BT21" i="9"/>
  <c r="BV21" i="9"/>
  <c r="BW21" i="9"/>
  <c r="BY21" i="9"/>
  <c r="BZ21" i="9"/>
  <c r="CB21" i="9"/>
  <c r="CC21" i="9"/>
  <c r="CF21" i="9"/>
  <c r="CF18" i="9" s="1"/>
  <c r="CI21" i="9"/>
  <c r="CL21" i="9"/>
  <c r="CO21" i="9"/>
  <c r="CQ21" i="9"/>
  <c r="CR21" i="9"/>
  <c r="CT21" i="9"/>
  <c r="CU21" i="9"/>
  <c r="CW21" i="9"/>
  <c r="CX21" i="9"/>
  <c r="CZ21" i="9"/>
  <c r="DA21" i="9"/>
  <c r="DC21" i="9"/>
  <c r="DD21" i="9"/>
  <c r="DF21" i="9"/>
  <c r="DG21" i="9"/>
  <c r="DI21" i="9"/>
  <c r="DJ21" i="9"/>
  <c r="DL21" i="9"/>
  <c r="DM21" i="9"/>
  <c r="DO21" i="9"/>
  <c r="DP21" i="9"/>
  <c r="E18" i="9"/>
  <c r="F18" i="9"/>
  <c r="H18" i="9"/>
  <c r="I18" i="9"/>
  <c r="K18" i="9"/>
  <c r="L18" i="9"/>
  <c r="N18" i="9"/>
  <c r="O18" i="9"/>
  <c r="Q18" i="9"/>
  <c r="R18" i="9"/>
  <c r="U18" i="9"/>
  <c r="W18" i="9"/>
  <c r="X18" i="9"/>
  <c r="Z18" i="9"/>
  <c r="AA18" i="9"/>
  <c r="AC18" i="9"/>
  <c r="AD18" i="9"/>
  <c r="AF18" i="9"/>
  <c r="AG18" i="9"/>
  <c r="AI18" i="9"/>
  <c r="AJ18" i="9"/>
  <c r="AL18" i="9"/>
  <c r="AM18" i="9"/>
  <c r="AO18" i="9"/>
  <c r="AP18" i="9"/>
  <c r="AR18" i="9"/>
  <c r="AS18" i="9"/>
  <c r="AU18" i="9"/>
  <c r="AV18" i="9"/>
  <c r="AX18" i="9"/>
  <c r="AY18" i="9"/>
  <c r="BA18" i="9"/>
  <c r="BB18" i="9"/>
  <c r="BD18" i="9"/>
  <c r="BE18" i="9"/>
  <c r="BG18" i="9"/>
  <c r="BH18" i="9"/>
  <c r="BJ18" i="9"/>
  <c r="BK18" i="9"/>
  <c r="BM18" i="9"/>
  <c r="BN18" i="9"/>
  <c r="BS18" i="9"/>
  <c r="BT18" i="9"/>
  <c r="BV18" i="9"/>
  <c r="BW18" i="9"/>
  <c r="BY18" i="9"/>
  <c r="BZ18" i="9"/>
  <c r="CB18" i="9"/>
  <c r="CC18" i="9"/>
  <c r="CI18" i="9"/>
  <c r="CL18" i="9"/>
  <c r="CO18" i="9"/>
  <c r="CQ18" i="9"/>
  <c r="CR18" i="9"/>
  <c r="CT18" i="9"/>
  <c r="CU18" i="9"/>
  <c r="CW18" i="9"/>
  <c r="CX18" i="9"/>
  <c r="CZ18" i="9"/>
  <c r="DA18" i="9"/>
  <c r="DC18" i="9"/>
  <c r="DD18" i="9"/>
  <c r="DF18" i="9"/>
  <c r="DG18" i="9"/>
  <c r="DI18" i="9"/>
  <c r="DJ18" i="9"/>
  <c r="DL18" i="9"/>
  <c r="DM18" i="9"/>
  <c r="DO18" i="9"/>
  <c r="DP18" i="9"/>
  <c r="E12" i="9"/>
  <c r="F12" i="9"/>
  <c r="H12" i="9"/>
  <c r="I12" i="9"/>
  <c r="K12" i="9"/>
  <c r="L12" i="9"/>
  <c r="N12" i="9"/>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O12" i="9"/>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N7" i="9"/>
  <c r="N26" i="9" s="1"/>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O26" i="9" s="1"/>
  <c r="AP7" i="9"/>
  <c r="AP26" i="9" s="1"/>
  <c r="AR7" i="9"/>
  <c r="AR26" i="9" s="1"/>
  <c r="AS7" i="9"/>
  <c r="AS26" i="9" s="1"/>
  <c r="AU7" i="9"/>
  <c r="AU26" i="9" s="1"/>
  <c r="AV7" i="9"/>
  <c r="AV26" i="9" s="1"/>
  <c r="AX7" i="9"/>
  <c r="AX26" i="9" s="1"/>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BZ26" i="9" s="1"/>
  <c r="CB7" i="9"/>
  <c r="CB26" i="9" s="1"/>
  <c r="CC7" i="9"/>
  <c r="CC26" i="9" s="1"/>
  <c r="CI7" i="9"/>
  <c r="CI26" i="9" s="1"/>
  <c r="CL7" i="9"/>
  <c r="CL26" i="9" s="1"/>
  <c r="CO7" i="9"/>
  <c r="CO26" i="9" s="1"/>
  <c r="CQ7" i="9"/>
  <c r="CQ26" i="9" s="1"/>
  <c r="CR7" i="9"/>
  <c r="CR26" i="9" s="1"/>
  <c r="CT7" i="9"/>
  <c r="CT26" i="9" s="1"/>
  <c r="CU7" i="9"/>
  <c r="CU26" i="9" s="1"/>
  <c r="CW7" i="9"/>
  <c r="CW26" i="9" s="1"/>
  <c r="CX7" i="9"/>
  <c r="CX26" i="9" s="1"/>
  <c r="CZ7" i="9"/>
  <c r="CZ26" i="9" s="1"/>
  <c r="DA7" i="9"/>
  <c r="DA26" i="9" s="1"/>
  <c r="DC7" i="9"/>
  <c r="DC26" i="9" s="1"/>
  <c r="DD7" i="9"/>
  <c r="DD26" i="9" s="1"/>
  <c r="DF7" i="9"/>
  <c r="DF26" i="9" s="1"/>
  <c r="DG7" i="9"/>
  <c r="DG26" i="9" s="1"/>
  <c r="DI7" i="9"/>
  <c r="DI26" i="9" s="1"/>
  <c r="DJ7" i="9"/>
  <c r="DJ26" i="9" s="1"/>
  <c r="DL7" i="9"/>
  <c r="DL26" i="9" s="1"/>
  <c r="DM7" i="9"/>
  <c r="DM26" i="9" s="1"/>
  <c r="DO7" i="9"/>
  <c r="DO26" i="9" s="1"/>
  <c r="DP7" i="9"/>
  <c r="DP26" i="9" s="1"/>
  <c r="AD61" i="9" l="1"/>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CZ6" i="9"/>
  <c r="AX6" i="9"/>
  <c r="EU53" i="9"/>
  <c r="EO53" i="9"/>
  <c r="EI53" i="9"/>
  <c r="EU40" i="9"/>
  <c r="EO40" i="9"/>
  <c r="EI40" i="9"/>
  <c r="EU28" i="9"/>
  <c r="EU52" i="9" s="1"/>
  <c r="EI28" i="9"/>
  <c r="EI52" i="9" s="1"/>
  <c r="EF61" i="9"/>
  <c r="DZ61" i="9"/>
  <c r="EC53" i="9"/>
  <c r="DF6" i="9"/>
  <c r="CT6" i="9"/>
  <c r="BJ6" i="9"/>
  <c r="AL6" i="9"/>
  <c r="N6" i="9"/>
  <c r="ER62" i="9"/>
  <c r="ER61" i="9" s="1"/>
  <c r="ER41" i="9"/>
  <c r="EL41" i="9"/>
  <c r="EC62" i="9"/>
  <c r="EC61" i="9" s="1"/>
  <c r="EF54" i="9"/>
  <c r="EF53" i="9" s="1"/>
  <c r="DZ54" i="9"/>
  <c r="DZ53" i="9" s="1"/>
  <c r="ES6" i="9"/>
  <c r="ES27" i="9"/>
  <c r="BD6" i="9"/>
  <c r="AR6" i="9"/>
  <c r="AF6" i="9"/>
  <c r="H6" i="9"/>
  <c r="EU67" i="9"/>
  <c r="EU61" i="9" s="1"/>
  <c r="EU27" i="9" s="1"/>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V61" i="8" l="1"/>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2" i="10" s="1"/>
  <c r="EI61" i="10" s="1"/>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2" i="10" s="1"/>
  <c r="DZ61" i="10" s="1"/>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V27" i="10" s="1"/>
  <c r="DV7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FG18" i="10" l="1"/>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DZ12" i="10"/>
  <c r="DZ7" i="10"/>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C6" i="10"/>
  <c r="EC71" i="10" s="1"/>
  <c r="EH6" i="10"/>
  <c r="EH71" i="10" s="1"/>
  <c r="EK6" i="10"/>
  <c r="EK71" i="10" s="1"/>
  <c r="EQ6" i="10"/>
  <c r="EQ71" i="10" s="1"/>
  <c r="EX22" i="10"/>
  <c r="W20" i="8" s="1"/>
  <c r="EX50" i="10"/>
  <c r="EX55" i="10"/>
  <c r="DW67" i="10"/>
  <c r="EX68" i="10"/>
  <c r="DW62" i="10"/>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DW61" i="10"/>
  <c r="ER27" i="10" l="1"/>
  <c r="ER72" i="10" s="1"/>
  <c r="EX58" i="10"/>
  <c r="W56" i="8" s="1"/>
  <c r="W57" i="8"/>
  <c r="EX62" i="10"/>
  <c r="W61" i="8"/>
  <c r="EX67" i="10"/>
  <c r="W65" i="8" s="1"/>
  <c r="W66" i="8"/>
  <c r="EX54" i="10"/>
  <c r="W52" i="8" s="1"/>
  <c r="W53" i="8"/>
  <c r="EI52" i="10"/>
  <c r="EC52" i="10"/>
  <c r="DZ52" i="10"/>
  <c r="FJ52" i="10"/>
  <c r="FJ27" i="10" s="1"/>
  <c r="EI26" i="10"/>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R73" i="10" s="1"/>
  <c r="EI6" i="10"/>
  <c r="EI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AH9" i="8" l="1"/>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S7" i="10"/>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AA57" i="9" s="1"/>
  <c r="AA54" i="9" s="1"/>
  <c r="GY64" i="9"/>
  <c r="G62" i="8" s="1"/>
  <c r="GY65" i="9"/>
  <c r="G63" i="8" s="1"/>
  <c r="GY66" i="9"/>
  <c r="G64" i="8" s="1"/>
  <c r="GY68" i="9"/>
  <c r="AA59" i="9" s="1"/>
  <c r="AA58" i="9" s="1"/>
  <c r="GY69" i="9"/>
  <c r="G67" i="8" s="1"/>
  <c r="GY50" i="9"/>
  <c r="G48" i="8" s="1"/>
  <c r="GY51" i="9"/>
  <c r="G49" i="8" s="1"/>
  <c r="GY49" i="9"/>
  <c r="G47"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Y29" i="9"/>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8" i="9" s="1"/>
  <c r="GM21" i="9"/>
  <c r="GM18" i="9" s="1"/>
  <c r="GM12" i="9"/>
  <c r="GM7" i="9" s="1"/>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9" i="9"/>
  <c r="AE57"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GM61" i="9" l="1"/>
  <c r="DS57" i="9"/>
  <c r="AE55" i="8" s="1"/>
  <c r="AQ55" i="8" s="1"/>
  <c r="AA53" i="9"/>
  <c r="HB7" i="10"/>
  <c r="AA6" i="10"/>
  <c r="GY18" i="9"/>
  <c r="G16" i="8" s="1"/>
  <c r="AE29" i="10"/>
  <c r="AE28" i="10" s="1"/>
  <c r="AE52" i="10" s="1"/>
  <c r="AE27" i="10" s="1"/>
  <c r="GY40" i="9"/>
  <c r="G38" i="8"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HB57" i="9"/>
  <c r="S55" i="8"/>
  <c r="HB60" i="9"/>
  <c r="S58" i="8"/>
  <c r="HB64" i="9"/>
  <c r="S62" i="8"/>
  <c r="HB66" i="9"/>
  <c r="S64" i="8"/>
  <c r="HB69" i="9"/>
  <c r="S67" i="8"/>
  <c r="GM40" i="9"/>
  <c r="GM52" i="9" s="1"/>
  <c r="GY12" i="9"/>
  <c r="GY28" i="9"/>
  <c r="G27" i="8"/>
  <c r="AQ1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S6" i="10"/>
  <c r="AH4" i="8" s="1"/>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GM27" i="9" l="1"/>
  <c r="GM72" i="9" s="1"/>
  <c r="GM73" i="9" s="1"/>
  <c r="HB54" i="9"/>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V61"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W36" i="9"/>
  <c r="GW35" i="9"/>
  <c r="GW34" i="9"/>
  <c r="GW33" i="9"/>
  <c r="GW32" i="9"/>
  <c r="GW31" i="9"/>
  <c r="GW30" i="9"/>
  <c r="GW29" i="9"/>
  <c r="GV29" i="9"/>
  <c r="GV28" i="9"/>
  <c r="GW25" i="9"/>
  <c r="GW24" i="9"/>
  <c r="GW23" i="9"/>
  <c r="GW22" i="9"/>
  <c r="GW21" i="9" s="1"/>
  <c r="GV21" i="9"/>
  <c r="GV18" i="9" s="1"/>
  <c r="GW20" i="9"/>
  <c r="GW19" i="9"/>
  <c r="GW18" i="9" s="1"/>
  <c r="GW17" i="9"/>
  <c r="GW16" i="9"/>
  <c r="GW15" i="9"/>
  <c r="GW14" i="9"/>
  <c r="GW13" i="9"/>
  <c r="GV12" i="9"/>
  <c r="GV7" i="9" s="1"/>
  <c r="GW11" i="9"/>
  <c r="GW9" i="9"/>
  <c r="GW8" i="9"/>
  <c r="GT69" i="9"/>
  <c r="GT68" i="9"/>
  <c r="GT67" i="9"/>
  <c r="GS67" i="9"/>
  <c r="GT66" i="9"/>
  <c r="GT65" i="9"/>
  <c r="GT64" i="9"/>
  <c r="GT63" i="9"/>
  <c r="GT62" i="9" s="1"/>
  <c r="GS62" i="9"/>
  <c r="GS61" i="9" s="1"/>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Q48" i="9"/>
  <c r="GQ47" i="9"/>
  <c r="GQ46" i="9"/>
  <c r="GQ45" i="9"/>
  <c r="GQ44" i="9"/>
  <c r="GQ43" i="9"/>
  <c r="GQ42" i="9"/>
  <c r="GQ41" i="9" s="1"/>
  <c r="GQ40" i="9" s="1"/>
  <c r="GP41" i="9"/>
  <c r="GP40" i="9"/>
  <c r="GQ39" i="9"/>
  <c r="GQ38" i="9"/>
  <c r="GQ37" i="9" s="1"/>
  <c r="GP37" i="9"/>
  <c r="GQ36" i="9"/>
  <c r="GQ35" i="9"/>
  <c r="GQ34" i="9"/>
  <c r="GQ33" i="9"/>
  <c r="GQ32" i="9"/>
  <c r="GQ31" i="9"/>
  <c r="GQ30" i="9"/>
  <c r="GQ29" i="9" s="1"/>
  <c r="GP29" i="9"/>
  <c r="GP28" i="9" s="1"/>
  <c r="GP52" i="9" s="1"/>
  <c r="GQ25" i="9"/>
  <c r="GQ24" i="9"/>
  <c r="GQ23" i="9"/>
  <c r="GQ22" i="9"/>
  <c r="GQ21" i="9"/>
  <c r="GP21" i="9"/>
  <c r="GQ20" i="9"/>
  <c r="GQ19" i="9"/>
  <c r="GQ18" i="9" s="1"/>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c r="GG62" i="9"/>
  <c r="GH61"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U61" i="9" s="1"/>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S62" i="9" s="1"/>
  <c r="FS61" i="9" s="1"/>
  <c r="FR62" i="9"/>
  <c r="FR61" i="9"/>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c r="FL62" i="9"/>
  <c r="FM61"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I40" i="9" s="1"/>
  <c r="FJ48" i="9"/>
  <c r="FJ47" i="9"/>
  <c r="FJ46" i="9"/>
  <c r="FJ45" i="9"/>
  <c r="FJ44" i="9"/>
  <c r="FJ43" i="9"/>
  <c r="FJ42" i="9"/>
  <c r="FJ41" i="9"/>
  <c r="FI41" i="9"/>
  <c r="FJ39" i="9"/>
  <c r="FJ38" i="9"/>
  <c r="FJ37" i="9"/>
  <c r="FI37" i="9"/>
  <c r="FJ36" i="9"/>
  <c r="FJ35" i="9"/>
  <c r="FJ34" i="9"/>
  <c r="FJ33" i="9"/>
  <c r="FJ32" i="9"/>
  <c r="FJ31" i="9"/>
  <c r="FJ30" i="9"/>
  <c r="FJ29" i="9" s="1"/>
  <c r="FJ28" i="9" s="1"/>
  <c r="FI29" i="9"/>
  <c r="FI28" i="9"/>
  <c r="FI52" i="9" s="1"/>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c r="FF62" i="9"/>
  <c r="FG61"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c r="FC62" i="9"/>
  <c r="FD61"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FA67" i="9" s="1"/>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GZ36" i="9" s="1"/>
  <c r="H34" i="8"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GZ20" i="9" s="1"/>
  <c r="H18" i="8" s="1"/>
  <c r="FA19" i="9"/>
  <c r="FA18" i="9"/>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2" i="9" s="1"/>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41" i="9" s="1"/>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7" i="9" s="1"/>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9" i="9" s="1"/>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8" i="5" s="1"/>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8" i="5" s="1"/>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61" i="5" s="1"/>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FR61" i="5" l="1"/>
  <c r="FI26" i="5"/>
  <c r="FA61" i="9"/>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2" i="9"/>
  <c r="FU61" i="5"/>
  <c r="GN66" i="9"/>
  <c r="GZ66" i="9" s="1"/>
  <c r="H64" i="8" s="1"/>
  <c r="FO61" i="5"/>
  <c r="FL61" i="5"/>
  <c r="FI61" i="9"/>
  <c r="FI27" i="9" s="1"/>
  <c r="FI72" i="9" s="1"/>
  <c r="FJ67" i="9"/>
  <c r="FJ62" i="9"/>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FU27" i="9"/>
  <c r="FU72" i="9" s="1"/>
  <c r="FU73" i="9" s="1"/>
  <c r="GA27" i="9"/>
  <c r="GA72"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J61" i="9"/>
  <c r="FL52" i="9"/>
  <c r="FL27" i="9" s="1"/>
  <c r="FL72" i="9" s="1"/>
  <c r="FL73" i="9" s="1"/>
  <c r="FO26" i="9"/>
  <c r="FO6" i="9" s="1"/>
  <c r="FO71" i="9" s="1"/>
  <c r="FO52" i="9"/>
  <c r="FO27" i="9" s="1"/>
  <c r="FO72" i="9" s="1"/>
  <c r="FS40" i="9"/>
  <c r="FV18" i="9"/>
  <c r="FV61"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GV27" i="9" s="1"/>
  <c r="GV72" i="9" s="1"/>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52"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40" i="9" s="1"/>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EZ73"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27" i="9" s="1"/>
  <c r="FJ7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S27" i="9" s="1"/>
  <c r="GS7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27" i="5" s="1"/>
  <c r="FF72" i="5" s="1"/>
  <c r="FF53" i="5"/>
  <c r="EZ28" i="5"/>
  <c r="EZ40" i="5"/>
  <c r="EZ53" i="5"/>
  <c r="EQ40" i="5"/>
  <c r="EK28" i="5"/>
  <c r="EK52" i="5" s="1"/>
  <c r="EK27" i="5" s="1"/>
  <c r="EK7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GH73"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EX62" i="9"/>
  <c r="T60" i="8"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DS52" i="9"/>
  <c r="GT52" i="9"/>
  <c r="GK7" i="9"/>
  <c r="GK26" i="9" s="1"/>
  <c r="GK6" i="9" s="1"/>
  <c r="GK71" i="9" s="1"/>
  <c r="GE7" i="9"/>
  <c r="GE26" i="9" s="1"/>
  <c r="GE6" i="9" s="1"/>
  <c r="GE71" i="9" s="1"/>
  <c r="GA73" i="9"/>
  <c r="FY18" i="9"/>
  <c r="FS18" i="9"/>
  <c r="FS26" i="9" s="1"/>
  <c r="FS6" i="9" s="1"/>
  <c r="FS71" i="9" s="1"/>
  <c r="FS73" i="9" s="1"/>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I6" i="5"/>
  <c r="FI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27" i="5" s="1"/>
  <c r="FL7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T27" i="5" s="1"/>
  <c r="ET72" i="5" s="1"/>
  <c r="ET73" i="5" s="1"/>
  <c r="EZ52" i="5"/>
  <c r="EZ27" i="5" s="1"/>
  <c r="EZ72" i="5" s="1"/>
  <c r="FL26" i="5"/>
  <c r="FL6" i="5" s="1"/>
  <c r="FL71" i="5" s="1"/>
  <c r="FO52" i="5"/>
  <c r="FO27" i="5" s="1"/>
  <c r="FO72" i="5" s="1"/>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33" i="5"/>
  <c r="GW32" i="5"/>
  <c r="GW31" i="5"/>
  <c r="GW30" i="5"/>
  <c r="GW29" i="5"/>
  <c r="GW28" i="5" s="1"/>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8" i="5" s="1"/>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GT27" i="9" l="1"/>
  <c r="GT72" i="9" s="1"/>
  <c r="FI73" i="9"/>
  <c r="FD12" i="1"/>
  <c r="EK73" i="5"/>
  <c r="AB52" i="9"/>
  <c r="R73" i="5"/>
  <c r="GT73" i="9"/>
  <c r="GE27" i="9"/>
  <c r="GE72" i="9" s="1"/>
  <c r="GE73" i="9" s="1"/>
  <c r="GE61" i="9"/>
  <c r="GD27" i="5"/>
  <c r="GD72" i="5" s="1"/>
  <c r="FD62" i="1"/>
  <c r="FD61" i="1" s="1"/>
  <c r="FD67" i="1"/>
  <c r="FA28" i="9"/>
  <c r="EQ27" i="5"/>
  <c r="EQ72" i="5" s="1"/>
  <c r="EQ73" i="5" s="1"/>
  <c r="EH27" i="5"/>
  <c r="EH72" i="5" s="1"/>
  <c r="P26" i="9"/>
  <c r="P6" i="9" s="1"/>
  <c r="P71" i="9" s="1"/>
  <c r="FG37" i="1"/>
  <c r="FG41" i="1"/>
  <c r="FG58" i="1"/>
  <c r="FG62" i="1"/>
  <c r="FJ67" i="1"/>
  <c r="AI50" i="8"/>
  <c r="DT27" i="10"/>
  <c r="AI25" i="8" s="1"/>
  <c r="FA7" i="1"/>
  <c r="FG67" i="1"/>
  <c r="FJ12" i="1"/>
  <c r="FJ41" i="1"/>
  <c r="FJ40" i="1" s="1"/>
  <c r="DS27" i="9"/>
  <c r="AE25" i="8" s="1"/>
  <c r="AE50" i="8"/>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M26" i="9"/>
  <c r="EL26" i="9"/>
  <c r="FR73" i="9"/>
  <c r="G4" i="8"/>
  <c r="GY71" i="9"/>
  <c r="GY73" i="9" s="1"/>
  <c r="GW40" i="9"/>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GV73" i="9"/>
  <c r="FO73" i="9"/>
  <c r="FC73" i="9"/>
  <c r="AT61" i="9"/>
  <c r="AT27" i="9" s="1"/>
  <c r="AT72" i="9" s="1"/>
  <c r="AN61" i="9"/>
  <c r="AK61" i="9"/>
  <c r="AE52" i="9"/>
  <c r="AB61" i="9"/>
  <c r="AB27" i="9" s="1"/>
  <c r="AB72" i="9" s="1"/>
  <c r="Y61" i="9"/>
  <c r="Y27" i="9" s="1"/>
  <c r="Y72" i="9" s="1"/>
  <c r="V61" i="9"/>
  <c r="M52" i="9"/>
  <c r="G52" i="9"/>
  <c r="G27" i="9" s="1"/>
  <c r="AQ25" i="8"/>
  <c r="AQ50" i="8"/>
  <c r="GZ42" i="9"/>
  <c r="GN41" i="9"/>
  <c r="GN40" i="9" s="1"/>
  <c r="GZ38" i="9"/>
  <c r="GN37" i="9"/>
  <c r="GZ30" i="9"/>
  <c r="GN29" i="9"/>
  <c r="GN28" i="9" s="1"/>
  <c r="DB26" i="9"/>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W52" i="9"/>
  <c r="GW27" i="9" s="1"/>
  <c r="GW72" i="9" s="1"/>
  <c r="GK52" i="9"/>
  <c r="GK27" i="9" s="1"/>
  <c r="GK72" i="9" s="1"/>
  <c r="GK73" i="9" s="1"/>
  <c r="FV40" i="9"/>
  <c r="FV52" i="9" s="1"/>
  <c r="FV27" i="9" s="1"/>
  <c r="FV7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1"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L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B6" i="9"/>
  <c r="DB71" i="9" s="1"/>
  <c r="DK6" i="9"/>
  <c r="DK71" i="9" s="1"/>
  <c r="J6" i="9"/>
  <c r="J71" i="9" s="1"/>
  <c r="AN6" i="9"/>
  <c r="AN71" i="9" s="1"/>
  <c r="BL6" i="9"/>
  <c r="BL71" i="9" s="1"/>
  <c r="CY6" i="9"/>
  <c r="CY71" i="9" s="1"/>
  <c r="AE71" i="9"/>
  <c r="DT37" i="9"/>
  <c r="AF35" i="8" s="1"/>
  <c r="G72" i="9"/>
  <c r="G71"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2"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O73"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26" i="5" s="1"/>
  <c r="FP6" i="5" s="1"/>
  <c r="FP71" i="5" s="1"/>
  <c r="FP37" i="5"/>
  <c r="FP41" i="5"/>
  <c r="FP40" i="5" s="1"/>
  <c r="FS18" i="5"/>
  <c r="FS58" i="5"/>
  <c r="FS53" i="5" s="1"/>
  <c r="FS62" i="5"/>
  <c r="FS61" i="5" s="1"/>
  <c r="GM21" i="5"/>
  <c r="GM18" i="5" s="1"/>
  <c r="GM37" i="5"/>
  <c r="GM41" i="5"/>
  <c r="GM49" i="5"/>
  <c r="FV21" i="5"/>
  <c r="FV29" i="5"/>
  <c r="FV28" i="5" s="1"/>
  <c r="FV49" i="5"/>
  <c r="FY12" i="5"/>
  <c r="FY54" i="5"/>
  <c r="FY53" i="5" s="1"/>
  <c r="GB12" i="5"/>
  <c r="GB7" i="5" s="1"/>
  <c r="GB26"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AA59" i="5" l="1"/>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DZ6" i="1"/>
  <c r="DZ71" i="1"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FG73"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AA58" i="5" l="1"/>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HB37" i="5" s="1"/>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7"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AA53" i="1" l="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B19" i="17"/>
  <c r="B14" i="17"/>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S73" i="5" l="1"/>
  <c r="AL31" i="8"/>
  <c r="AO31" i="8"/>
  <c r="AL41" i="8"/>
  <c r="AO41" i="8"/>
  <c r="AL63" i="8"/>
  <c r="AO63" i="8"/>
  <c r="AL30" i="8"/>
  <c r="AO30" i="8"/>
  <c r="AL36" i="8"/>
  <c r="AO36" i="8"/>
  <c r="AL42" i="8"/>
  <c r="AO42" i="8"/>
  <c r="AL54" i="8"/>
  <c r="AO54" i="8"/>
  <c r="AO20" i="8"/>
  <c r="AK25" i="8"/>
  <c r="AN25" i="8"/>
  <c r="K35" i="7"/>
  <c r="AB4" i="8"/>
  <c r="AK4" i="8" s="1"/>
  <c r="J70" i="7"/>
  <c r="DS6" i="1"/>
  <c r="J23" i="7"/>
  <c r="AN4" i="8"/>
  <c r="Y15" i="5"/>
  <c r="Y15" i="1" s="1"/>
  <c r="AB15" i="5"/>
  <c r="AB15" i="1" s="1"/>
  <c r="Y35" i="5"/>
  <c r="Y35" i="1" s="1"/>
  <c r="DS71" i="1" l="1"/>
  <c r="DS73" i="1" s="1"/>
  <c r="J3" i="7"/>
  <c r="J73" i="7"/>
  <c r="J74" i="7" s="1"/>
  <c r="J71" i="7"/>
  <c r="FW9" i="9"/>
  <c r="FY9" i="9" l="1"/>
  <c r="GO63" i="9"/>
  <c r="GQ63" i="9" s="1"/>
  <c r="GQ62" i="9" s="1"/>
  <c r="GQ61" i="9" s="1"/>
  <c r="GQ27" i="9" s="1"/>
  <c r="GQ72" i="9" s="1"/>
  <c r="GO63" i="5"/>
  <c r="GQ63" i="5" s="1"/>
  <c r="FY7" i="9" l="1"/>
  <c r="FY26" i="9" s="1"/>
  <c r="FY6" i="9" s="1"/>
  <c r="FY71" i="9" s="1"/>
  <c r="GQ62" i="5"/>
  <c r="B17" i="17" l="1"/>
  <c r="H17" i="17" l="1"/>
  <c r="D17" i="17"/>
  <c r="J17" i="17" s="1"/>
  <c r="C14" i="35"/>
  <c r="C9" i="35"/>
  <c r="E28" i="17" l="1"/>
  <c r="Z60" i="20"/>
  <c r="H28" i="17" l="1"/>
  <c r="G28" i="17"/>
  <c r="E14" i="35"/>
  <c r="F14" i="35"/>
  <c r="G14" i="35"/>
  <c r="H14" i="35"/>
  <c r="D14" i="35"/>
  <c r="E9" i="35"/>
  <c r="F9" i="35"/>
  <c r="G9" i="35"/>
  <c r="H9" i="35"/>
  <c r="D9" i="35"/>
  <c r="J28" i="17" l="1"/>
  <c r="J29" i="17" s="1"/>
  <c r="G29" i="17"/>
  <c r="V25" i="9" s="1"/>
  <c r="C8" i="35"/>
  <c r="E5" i="13" l="1"/>
  <c r="F5" i="13"/>
  <c r="AX4" i="15" l="1"/>
  <c r="AX5" i="15"/>
  <c r="AX9" i="15"/>
  <c r="AX10" i="15"/>
  <c r="AX11" i="15"/>
  <c r="AX12" i="15"/>
  <c r="AX13" i="15"/>
  <c r="AX14" i="15"/>
  <c r="AX15" i="15"/>
  <c r="AX16" i="15"/>
  <c r="AX17" i="15"/>
  <c r="AX20" i="15"/>
  <c r="AX3" i="15"/>
  <c r="G20" i="13"/>
  <c r="E20" i="13"/>
  <c r="GF63" i="5" l="1"/>
  <c r="GF36" i="5"/>
  <c r="GH63" i="5" l="1"/>
  <c r="GL36" i="5"/>
  <c r="GH36" i="5"/>
  <c r="GH62" i="5" l="1"/>
  <c r="GH61" i="5" s="1"/>
  <c r="GH28" i="5"/>
  <c r="GH52" i="5" s="1"/>
  <c r="GH27" i="5" s="1"/>
  <c r="GH72" i="5" s="1"/>
  <c r="GN36" i="5"/>
  <c r="S11" i="18"/>
  <c r="S12" i="18"/>
  <c r="GZ36" i="5" l="1"/>
  <c r="GN28" i="5"/>
  <c r="GN52" i="5" s="1"/>
  <c r="ED68" i="5"/>
  <c r="AC48" i="27"/>
  <c r="J107" i="20"/>
  <c r="AB107" i="20" s="1"/>
  <c r="P39" i="18"/>
  <c r="R39" i="18" s="1"/>
  <c r="U39" i="18" s="1"/>
  <c r="J100" i="20"/>
  <c r="AB100" i="20" s="1"/>
  <c r="J101" i="20"/>
  <c r="AB101" i="20" s="1"/>
  <c r="J96" i="20"/>
  <c r="AB96" i="20" s="1"/>
  <c r="J98" i="20"/>
  <c r="AB98" i="20" s="1"/>
  <c r="J92" i="20"/>
  <c r="AB92" i="20" s="1"/>
  <c r="J93" i="20"/>
  <c r="AB93" i="20" s="1"/>
  <c r="J94" i="20"/>
  <c r="AB94" i="20" s="1"/>
  <c r="J86" i="20"/>
  <c r="AB86" i="20" s="1"/>
  <c r="J87" i="20"/>
  <c r="AB87" i="20" s="1"/>
  <c r="J88" i="20"/>
  <c r="AB88" i="20" s="1"/>
  <c r="J89" i="20"/>
  <c r="AB89" i="20" s="1"/>
  <c r="J90" i="20"/>
  <c r="AB90" i="20" s="1"/>
  <c r="J99" i="20"/>
  <c r="AB99" i="20" s="1"/>
  <c r="Z53" i="20"/>
  <c r="Z54" i="20"/>
  <c r="Z38" i="20"/>
  <c r="J62" i="20"/>
  <c r="AB62" i="20" s="1"/>
  <c r="J63" i="20"/>
  <c r="AB63" i="20" s="1"/>
  <c r="J64" i="20"/>
  <c r="AB64" i="20" s="1"/>
  <c r="J65" i="20"/>
  <c r="AB65" i="20" s="1"/>
  <c r="J66" i="20"/>
  <c r="AB66" i="20" s="1"/>
  <c r="J68" i="20"/>
  <c r="AB68" i="20" s="1"/>
  <c r="J69" i="20"/>
  <c r="AB69" i="20" s="1"/>
  <c r="Z65" i="20"/>
  <c r="Z64" i="20"/>
  <c r="Z63" i="20"/>
  <c r="Z62" i="20"/>
  <c r="AC32" i="22"/>
  <c r="Q31" i="22"/>
  <c r="Q30" i="22"/>
  <c r="Q29" i="22"/>
  <c r="S29" i="22" l="1"/>
  <c r="AB29" i="22" s="1"/>
  <c r="Z29" i="22"/>
  <c r="S31" i="22"/>
  <c r="Z31" i="22"/>
  <c r="Z30" i="22"/>
  <c r="S30" i="22"/>
  <c r="AB30" i="22" s="1"/>
  <c r="AE30" i="22" s="1"/>
  <c r="Z96" i="20"/>
  <c r="Z100" i="20"/>
  <c r="Z107" i="20"/>
  <c r="EF68" i="5"/>
  <c r="EF68" i="1" s="1"/>
  <c r="ED68" i="1"/>
  <c r="GZ28" i="5"/>
  <c r="E26" i="8" s="1"/>
  <c r="E34" i="8"/>
  <c r="Z101" i="20"/>
  <c r="AC33" i="22"/>
  <c r="Z98" i="20"/>
  <c r="Z94" i="20"/>
  <c r="Z92" i="20"/>
  <c r="Z93" i="20"/>
  <c r="Z90" i="20"/>
  <c r="Z88" i="20"/>
  <c r="Z86" i="20"/>
  <c r="Z99" i="20"/>
  <c r="Z89" i="20"/>
  <c r="Z87" i="20"/>
  <c r="Z68" i="20"/>
  <c r="Z69" i="20"/>
  <c r="Z66" i="20"/>
  <c r="N25" i="20"/>
  <c r="S55" i="22" l="1"/>
  <c r="AB31" i="22"/>
  <c r="AE31" i="22" s="1"/>
  <c r="AE29" i="22"/>
  <c r="W25" i="20"/>
  <c r="N123" i="20"/>
  <c r="N124" i="20" s="1"/>
  <c r="P25" i="20"/>
  <c r="P123" i="20" s="1"/>
  <c r="GZ52" i="5"/>
  <c r="E50" i="8" s="1"/>
  <c r="S39" i="18"/>
  <c r="S60" i="18"/>
  <c r="S61" i="18"/>
  <c r="AB55" i="22" l="1"/>
  <c r="AB56" i="22" s="1"/>
  <c r="I46" i="18"/>
  <c r="S56" i="22"/>
  <c r="CG20" i="9"/>
  <c r="BR20" i="9"/>
  <c r="P124" i="20"/>
  <c r="I37" i="18"/>
  <c r="Y25" i="20"/>
  <c r="BO10" i="5"/>
  <c r="BO10" i="1" s="1"/>
  <c r="S148" i="18"/>
  <c r="S149" i="18"/>
  <c r="S152" i="18"/>
  <c r="S153" i="18"/>
  <c r="S142" i="18"/>
  <c r="S118" i="18"/>
  <c r="S119" i="18"/>
  <c r="S120" i="18"/>
  <c r="S121" i="18"/>
  <c r="S122" i="18"/>
  <c r="S123" i="18"/>
  <c r="S126" i="18"/>
  <c r="S127" i="18"/>
  <c r="S108" i="18"/>
  <c r="S109" i="18"/>
  <c r="S112" i="18"/>
  <c r="S113" i="18"/>
  <c r="S10" i="18"/>
  <c r="S13" i="18"/>
  <c r="GF10" i="5" l="1"/>
  <c r="GC63" i="5"/>
  <c r="GC10" i="5"/>
  <c r="FZ63" i="9"/>
  <c r="FZ10" i="9"/>
  <c r="FW63" i="5"/>
  <c r="FW10" i="5"/>
  <c r="FT68" i="5"/>
  <c r="FT63" i="5"/>
  <c r="FT19" i="5"/>
  <c r="FT10" i="5"/>
  <c r="FH10" i="9"/>
  <c r="FH10" i="1" l="1"/>
  <c r="FJ10" i="9"/>
  <c r="GB63" i="9"/>
  <c r="GB10" i="9"/>
  <c r="FY10" i="5"/>
  <c r="FY7" i="5" s="1"/>
  <c r="FY26" i="5" s="1"/>
  <c r="FY6" i="5" s="1"/>
  <c r="FY71" i="5" s="1"/>
  <c r="GE10" i="5"/>
  <c r="GE7" i="5" s="1"/>
  <c r="GE26" i="5" s="1"/>
  <c r="GE6" i="5" s="1"/>
  <c r="GE71" i="5" s="1"/>
  <c r="GH10" i="5"/>
  <c r="FY63" i="5"/>
  <c r="GE63" i="5"/>
  <c r="GH7" i="5"/>
  <c r="GH26" i="5" s="1"/>
  <c r="GH6" i="5" s="1"/>
  <c r="GH71" i="5" s="1"/>
  <c r="GH73" i="5" s="1"/>
  <c r="GL10" i="5"/>
  <c r="FV10" i="5"/>
  <c r="GL63" i="5"/>
  <c r="FV63" i="5"/>
  <c r="GL19" i="5"/>
  <c r="FV19" i="5"/>
  <c r="GL68" i="5"/>
  <c r="FV68" i="5"/>
  <c r="S114" i="18"/>
  <c r="S115" i="18"/>
  <c r="S116" i="18"/>
  <c r="GO10" i="9"/>
  <c r="GQ10" i="9" s="1"/>
  <c r="GQ7" i="9" s="1"/>
  <c r="GQ26" i="9" s="1"/>
  <c r="GQ6" i="9" s="1"/>
  <c r="GQ71" i="9" s="1"/>
  <c r="GQ73" i="9" s="1"/>
  <c r="GO10" i="5"/>
  <c r="GU10" i="5"/>
  <c r="GU10" i="9"/>
  <c r="GW10" i="9" s="1"/>
  <c r="GW7" i="9" s="1"/>
  <c r="GW26" i="9" s="1"/>
  <c r="GW6" i="9" s="1"/>
  <c r="GW71" i="9" s="1"/>
  <c r="GW73" i="9" s="1"/>
  <c r="FH19" i="9"/>
  <c r="FH9" i="9"/>
  <c r="FH8" i="9"/>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GN73" i="5" s="1"/>
  <c r="CK9" i="9"/>
  <c r="N7" i="24"/>
  <c r="H7" i="24"/>
  <c r="K7" i="24"/>
  <c r="E6" i="24"/>
  <c r="B7" i="24"/>
  <c r="CK34" i="9" s="1"/>
  <c r="AC11" i="25"/>
  <c r="AC12" i="25"/>
  <c r="AC15" i="25"/>
  <c r="AC16" i="25"/>
  <c r="AC18" i="25"/>
  <c r="AC19" i="25"/>
  <c r="AC21" i="25"/>
  <c r="AC22" i="25"/>
  <c r="AC24" i="25"/>
  <c r="AC25" i="25"/>
  <c r="AC26" i="25"/>
  <c r="AC27" i="25"/>
  <c r="AC28" i="25"/>
  <c r="AC30" i="25"/>
  <c r="AC32" i="25"/>
  <c r="AC33" i="25"/>
  <c r="AC35" i="25"/>
  <c r="AC36" i="25"/>
  <c r="AC38" i="25"/>
  <c r="AC39" i="25"/>
  <c r="AC40" i="25"/>
  <c r="AC41" i="25"/>
  <c r="AC42" i="25"/>
  <c r="AC44" i="25"/>
  <c r="AC46" i="25"/>
  <c r="AC48" i="25"/>
  <c r="AC49" i="25"/>
  <c r="AC51" i="25"/>
  <c r="AC53" i="25"/>
  <c r="AC55" i="25"/>
  <c r="AC56" i="25"/>
  <c r="AC57" i="25"/>
  <c r="AF16" i="25"/>
  <c r="AF18" i="25"/>
  <c r="AF22" i="25"/>
  <c r="AF24" i="25"/>
  <c r="AF27" i="25"/>
  <c r="AF33" i="25"/>
  <c r="AF35" i="25"/>
  <c r="AF39" i="25"/>
  <c r="AF41" i="25"/>
  <c r="AF49" i="25"/>
  <c r="AF51" i="25"/>
  <c r="AF53" i="25"/>
  <c r="FJ26" i="1" l="1"/>
  <c r="FJ6" i="1" s="1"/>
  <c r="FJ71" i="1" s="1"/>
  <c r="FJ73" i="1" s="1"/>
  <c r="H6" i="8"/>
  <c r="H17" i="8"/>
  <c r="GZ18" i="9"/>
  <c r="H16" i="8" s="1"/>
  <c r="AF11" i="25"/>
  <c r="CK8" i="9"/>
  <c r="B63" i="25"/>
  <c r="CK9" i="1"/>
  <c r="CM9" i="1"/>
  <c r="CK8" i="1"/>
  <c r="Q6" i="24"/>
  <c r="Q7" i="24" s="1"/>
  <c r="CK34" i="1"/>
  <c r="CK29" i="1" s="1"/>
  <c r="CK28" i="1" s="1"/>
  <c r="CK29" i="9"/>
  <c r="CK28" i="9" s="1"/>
  <c r="AF48" i="25"/>
  <c r="AF46" i="25"/>
  <c r="AF44" i="25"/>
  <c r="AF42" i="25"/>
  <c r="AF40" i="25"/>
  <c r="AF38" i="25"/>
  <c r="AF36" i="25"/>
  <c r="AF32" i="25"/>
  <c r="AF30" i="25"/>
  <c r="AF28" i="25"/>
  <c r="AF26" i="25"/>
  <c r="AF25" i="25"/>
  <c r="AF21" i="25"/>
  <c r="AF19" i="25"/>
  <c r="AF15" i="25"/>
  <c r="AF12" i="25"/>
  <c r="E7" i="24"/>
  <c r="CM8" i="1" l="1"/>
  <c r="CM34" i="1"/>
  <c r="CM29" i="1" s="1"/>
  <c r="CM28" i="1" s="1"/>
  <c r="CM29" i="9"/>
  <c r="CM28" i="9" s="1"/>
  <c r="G30" i="28"/>
  <c r="M30" i="28"/>
  <c r="P30" i="28"/>
  <c r="D30" i="28"/>
  <c r="GU68" i="5" l="1"/>
  <c r="GU19" i="5"/>
  <c r="GW19" i="5" l="1"/>
  <c r="GU19" i="1"/>
  <c r="GU18" i="1" s="1"/>
  <c r="GW68" i="5"/>
  <c r="GU68" i="1"/>
  <c r="GU67" i="1" s="1"/>
  <c r="GU61" i="1" s="1"/>
  <c r="GU27" i="1" s="1"/>
  <c r="GU72" i="1" s="1"/>
  <c r="Q58" i="25"/>
  <c r="AC58" i="25" s="1"/>
  <c r="AC62" i="25" l="1"/>
  <c r="AC63" i="25" s="1"/>
  <c r="GW67" i="5"/>
  <c r="GW61" i="5" s="1"/>
  <c r="GW27" i="5" s="1"/>
  <c r="GW72" i="5" s="1"/>
  <c r="GW18" i="5"/>
  <c r="GW26" i="5" s="1"/>
  <c r="GW6" i="5" s="1"/>
  <c r="GW71" i="5" s="1"/>
  <c r="K29" i="20"/>
  <c r="T34" i="27"/>
  <c r="W29" i="20" l="1"/>
  <c r="K123" i="20"/>
  <c r="K124" i="20" s="1"/>
  <c r="M29" i="20"/>
  <c r="M123" i="20" s="1"/>
  <c r="T32" i="27"/>
  <c r="Z34" i="27"/>
  <c r="V34" i="27"/>
  <c r="GW73" i="5"/>
  <c r="FW63" i="9"/>
  <c r="FW68" i="9"/>
  <c r="F37" i="18" l="1"/>
  <c r="BR19" i="9"/>
  <c r="M124" i="20"/>
  <c r="Y29" i="20"/>
  <c r="Y123" i="20" s="1"/>
  <c r="Y124" i="20" s="1"/>
  <c r="W123" i="20"/>
  <c r="W124" i="20" s="1"/>
  <c r="AB34" i="27"/>
  <c r="V32" i="27"/>
  <c r="V49" i="27" s="1"/>
  <c r="GL68" i="9"/>
  <c r="FY68" i="9"/>
  <c r="GL63" i="9"/>
  <c r="FY63" i="9"/>
  <c r="GO68" i="5"/>
  <c r="GQ68" i="5" s="1"/>
  <c r="GO19" i="5"/>
  <c r="GQ19" i="5" s="1"/>
  <c r="I55" i="18" l="1"/>
  <c r="CP20" i="9"/>
  <c r="AE34" i="27"/>
  <c r="AE32" i="27" s="1"/>
  <c r="AE49" i="27" s="1"/>
  <c r="AB32" i="27"/>
  <c r="AB49" i="27" s="1"/>
  <c r="GX68" i="9"/>
  <c r="FY62" i="9"/>
  <c r="GN63" i="9"/>
  <c r="FY67" i="9"/>
  <c r="GN68" i="9"/>
  <c r="GZ68" i="9" s="1"/>
  <c r="GQ18" i="5"/>
  <c r="GQ26" i="5" s="1"/>
  <c r="GQ6" i="5" s="1"/>
  <c r="GQ71" i="5" s="1"/>
  <c r="GZ19" i="5"/>
  <c r="GQ67" i="5"/>
  <c r="GQ61" i="5" s="1"/>
  <c r="GQ27" i="5" s="1"/>
  <c r="GQ72" i="5" s="1"/>
  <c r="GZ68" i="5"/>
  <c r="G180" i="18"/>
  <c r="S204" i="18"/>
  <c r="S205" i="18"/>
  <c r="S206" i="18"/>
  <c r="S207" i="18"/>
  <c r="S208" i="18"/>
  <c r="S209" i="18"/>
  <c r="S210" i="18"/>
  <c r="S211" i="18"/>
  <c r="S212" i="18"/>
  <c r="S213" i="18"/>
  <c r="S214" i="18"/>
  <c r="S215" i="18"/>
  <c r="S216" i="18"/>
  <c r="S220" i="18"/>
  <c r="S221" i="18"/>
  <c r="S179" i="18"/>
  <c r="S164" i="18"/>
  <c r="S167" i="18"/>
  <c r="S170" i="18"/>
  <c r="S171" i="18"/>
  <c r="S175" i="18"/>
  <c r="S143" i="18"/>
  <c r="S180" i="18" l="1"/>
  <c r="I180" i="18"/>
  <c r="GZ63" i="9"/>
  <c r="GN62" i="9"/>
  <c r="GZ67" i="9"/>
  <c r="H65" i="8" s="1"/>
  <c r="H66" i="8"/>
  <c r="AR66" i="8" s="1"/>
  <c r="HC68" i="9"/>
  <c r="FY61" i="9"/>
  <c r="FY27" i="9" s="1"/>
  <c r="FY72" i="9" s="1"/>
  <c r="FY73" i="9" s="1"/>
  <c r="GN67" i="9"/>
  <c r="GZ67" i="5"/>
  <c r="E65" i="8" s="1"/>
  <c r="E66" i="8"/>
  <c r="GZ18" i="5"/>
  <c r="E16" i="8" s="1"/>
  <c r="E17" i="8"/>
  <c r="GQ73" i="5"/>
  <c r="W18" i="15"/>
  <c r="N18" i="15"/>
  <c r="B19" i="15"/>
  <c r="AX19" i="15" s="1"/>
  <c r="B18" i="15"/>
  <c r="GZ26" i="5" l="1"/>
  <c r="E24" i="8" s="1"/>
  <c r="GZ61" i="5"/>
  <c r="GZ27" i="5" s="1"/>
  <c r="U180" i="18"/>
  <c r="U222" i="18" s="1"/>
  <c r="I222" i="18"/>
  <c r="GN61" i="9"/>
  <c r="GN27" i="9" s="1"/>
  <c r="GN72" i="9" s="1"/>
  <c r="GZ62" i="9"/>
  <c r="H61" i="8"/>
  <c r="HC63" i="9"/>
  <c r="GZ6" i="5"/>
  <c r="E4" i="8" s="1"/>
  <c r="AX18" i="15"/>
  <c r="Y14" i="28"/>
  <c r="V14" i="28"/>
  <c r="J48" i="20"/>
  <c r="AB48" i="20" s="1"/>
  <c r="Y10" i="28"/>
  <c r="Y11" i="28"/>
  <c r="Y12" i="28"/>
  <c r="Y13" i="28"/>
  <c r="V10" i="28"/>
  <c r="V11" i="28"/>
  <c r="V12" i="28"/>
  <c r="V13" i="28"/>
  <c r="Z47" i="20"/>
  <c r="Z50" i="20"/>
  <c r="Z57" i="20"/>
  <c r="J51" i="20"/>
  <c r="AB51" i="20" s="1"/>
  <c r="J52" i="20"/>
  <c r="AB52" i="20" s="1"/>
  <c r="E59" i="8" l="1"/>
  <c r="H60" i="8"/>
  <c r="GZ61" i="9"/>
  <c r="AR61" i="8"/>
  <c r="GZ72" i="5"/>
  <c r="E25" i="8"/>
  <c r="GZ71" i="5"/>
  <c r="Z51" i="20"/>
  <c r="Z48" i="20"/>
  <c r="Z52" i="20"/>
  <c r="AC31" i="22"/>
  <c r="AC29" i="22"/>
  <c r="AC38" i="22"/>
  <c r="AC30" i="22"/>
  <c r="GZ73" i="5" l="1"/>
  <c r="GZ27" i="9"/>
  <c r="H59" i="8"/>
  <c r="Y8" i="28"/>
  <c r="Y9" i="28"/>
  <c r="Y15" i="28"/>
  <c r="Y16" i="28"/>
  <c r="Y17" i="28"/>
  <c r="Y18" i="28"/>
  <c r="Y19" i="28"/>
  <c r="V8" i="28"/>
  <c r="V9" i="28"/>
  <c r="V15" i="28"/>
  <c r="V16" i="28"/>
  <c r="V17" i="28"/>
  <c r="V18" i="28"/>
  <c r="V19" i="28"/>
  <c r="H25" i="8" l="1"/>
  <c r="GZ72" i="9"/>
  <c r="CN34" i="9"/>
  <c r="H8" i="26"/>
  <c r="CN45" i="9" s="1"/>
  <c r="B8" i="26"/>
  <c r="E7" i="26"/>
  <c r="E8" i="26" s="1"/>
  <c r="H7" i="26"/>
  <c r="N7" i="26"/>
  <c r="N8" i="26" s="1"/>
  <c r="B7" i="26"/>
  <c r="Q5" i="26"/>
  <c r="P23" i="28"/>
  <c r="Y23" i="28" s="1"/>
  <c r="M23" i="28"/>
  <c r="V23" i="28" s="1"/>
  <c r="E9" i="27"/>
  <c r="H9" i="27"/>
  <c r="K9" i="27"/>
  <c r="Q9" i="27"/>
  <c r="T9" i="27"/>
  <c r="W9" i="27"/>
  <c r="B9" i="27"/>
  <c r="B32" i="27"/>
  <c r="AC35" i="27"/>
  <c r="AC36" i="27"/>
  <c r="AC38" i="27"/>
  <c r="AC39" i="27"/>
  <c r="AC40" i="27"/>
  <c r="AC44" i="27"/>
  <c r="AC45" i="27"/>
  <c r="AC47" i="27"/>
  <c r="Z32" i="27"/>
  <c r="AC30" i="27"/>
  <c r="AC34" i="27" l="1"/>
  <c r="AC37" i="27"/>
  <c r="N32" i="27"/>
  <c r="CN45" i="1"/>
  <c r="CN41" i="1" s="1"/>
  <c r="CN40" i="1" s="1"/>
  <c r="CN41" i="9"/>
  <c r="CN40" i="9" s="1"/>
  <c r="CN34" i="1"/>
  <c r="CN29" i="1" s="1"/>
  <c r="CN28" i="1" s="1"/>
  <c r="CN29" i="9"/>
  <c r="CN28" i="9" s="1"/>
  <c r="CN16" i="9"/>
  <c r="CN10" i="9"/>
  <c r="G55" i="18"/>
  <c r="AC42" i="27"/>
  <c r="AC43" i="27"/>
  <c r="AC41" i="27"/>
  <c r="AC15" i="27"/>
  <c r="AC13" i="27"/>
  <c r="AC14" i="27"/>
  <c r="AC21" i="27"/>
  <c r="AC31" i="27"/>
  <c r="AC27" i="27"/>
  <c r="AC28" i="27"/>
  <c r="AC24" i="27"/>
  <c r="AC22" i="27"/>
  <c r="AC29" i="27"/>
  <c r="AC25" i="27"/>
  <c r="AC23" i="27"/>
  <c r="AC26" i="27"/>
  <c r="AC32" i="27" l="1"/>
  <c r="CN20" i="9"/>
  <c r="CN20" i="1" s="1"/>
  <c r="CN10" i="1"/>
  <c r="CN16" i="1"/>
  <c r="CN12" i="1" s="1"/>
  <c r="CN12" i="9"/>
  <c r="CN7" i="9" s="1"/>
  <c r="CN52" i="1"/>
  <c r="CN27" i="1" s="1"/>
  <c r="CN72" i="1" s="1"/>
  <c r="CN52" i="9"/>
  <c r="CP34" i="1"/>
  <c r="CP29" i="1" s="1"/>
  <c r="CP28" i="1" s="1"/>
  <c r="CP29" i="9"/>
  <c r="CP28" i="9" s="1"/>
  <c r="CP45" i="1"/>
  <c r="CP41" i="1" s="1"/>
  <c r="CP40" i="1" s="1"/>
  <c r="CP41" i="9"/>
  <c r="CP40" i="9" s="1"/>
  <c r="P55" i="18"/>
  <c r="CN24" i="9"/>
  <c r="CN19" i="9"/>
  <c r="D55" i="18"/>
  <c r="S59" i="18"/>
  <c r="S62" i="18"/>
  <c r="CN7" i="1" l="1"/>
  <c r="CP20" i="1"/>
  <c r="CP16" i="1"/>
  <c r="CP12" i="1" s="1"/>
  <c r="CP12" i="9"/>
  <c r="CN24" i="1"/>
  <c r="CN21" i="9"/>
  <c r="CN19" i="1"/>
  <c r="CP10" i="1"/>
  <c r="CP52" i="9"/>
  <c r="CP27" i="9" s="1"/>
  <c r="CP72" i="9" s="1"/>
  <c r="CP52" i="1"/>
  <c r="CP27" i="1" s="1"/>
  <c r="CP72" i="1" s="1"/>
  <c r="E6" i="22"/>
  <c r="K6" i="22" s="1"/>
  <c r="AC6" i="22" l="1"/>
  <c r="G6" i="22"/>
  <c r="M6" i="22" s="1"/>
  <c r="CP19" i="1"/>
  <c r="CN18" i="9"/>
  <c r="CN26" i="9" s="1"/>
  <c r="CP24" i="1"/>
  <c r="CP21" i="9"/>
  <c r="CP21" i="1" s="1"/>
  <c r="E18" i="22"/>
  <c r="K18" i="22" s="1"/>
  <c r="Y20" i="28"/>
  <c r="Y21" i="28"/>
  <c r="V20" i="28"/>
  <c r="V21" i="28"/>
  <c r="E5" i="22"/>
  <c r="K5" i="22" s="1"/>
  <c r="B35" i="21"/>
  <c r="B10" i="21"/>
  <c r="AC18" i="22" l="1"/>
  <c r="G18" i="22"/>
  <c r="G5" i="22"/>
  <c r="M5" i="22" s="1"/>
  <c r="AC5" i="22"/>
  <c r="AE6" i="22"/>
  <c r="H17" i="20"/>
  <c r="J17" i="20" s="1"/>
  <c r="D17" i="20"/>
  <c r="D18" i="20" s="1"/>
  <c r="CP18" i="1"/>
  <c r="CP18" i="9"/>
  <c r="P29" i="28"/>
  <c r="P31" i="28" s="1"/>
  <c r="M29" i="28"/>
  <c r="M31" i="28" s="1"/>
  <c r="G29" i="28"/>
  <c r="G31" i="28" s="1"/>
  <c r="D29" i="28"/>
  <c r="D31" i="28" s="1"/>
  <c r="E12" i="22"/>
  <c r="K12" i="22" s="1"/>
  <c r="E14" i="22"/>
  <c r="K14" i="22" s="1"/>
  <c r="E13" i="22"/>
  <c r="K13" i="22" s="1"/>
  <c r="E11" i="22"/>
  <c r="K11" i="22" s="1"/>
  <c r="AF56" i="25"/>
  <c r="M18" i="22" l="1"/>
  <c r="AE18" i="22" s="1"/>
  <c r="AC13" i="22"/>
  <c r="G13" i="22"/>
  <c r="G12" i="22"/>
  <c r="AC12" i="22"/>
  <c r="AC11" i="22"/>
  <c r="G11" i="22"/>
  <c r="G14" i="22"/>
  <c r="AC14" i="22"/>
  <c r="BR10" i="5"/>
  <c r="D124" i="20"/>
  <c r="J18" i="20"/>
  <c r="AB17" i="20"/>
  <c r="AB18" i="20" s="1"/>
  <c r="I6" i="13"/>
  <c r="I9" i="13"/>
  <c r="C4" i="13"/>
  <c r="M11" i="22" l="1"/>
  <c r="AE11" i="22" s="1"/>
  <c r="M13" i="22"/>
  <c r="AE13" i="22" s="1"/>
  <c r="M14" i="22"/>
  <c r="AE14" i="22" s="1"/>
  <c r="M12" i="22"/>
  <c r="AE12" i="22" s="1"/>
  <c r="AE5" i="22"/>
  <c r="G22" i="22"/>
  <c r="H12" i="19"/>
  <c r="K12" i="19"/>
  <c r="BP46" i="9" s="1"/>
  <c r="N12" i="19"/>
  <c r="B12" i="19"/>
  <c r="Q8" i="19"/>
  <c r="AE22" i="22" l="1"/>
  <c r="CG10" i="5"/>
  <c r="M22" i="22"/>
  <c r="BP46" i="1"/>
  <c r="BP40" i="1" s="1"/>
  <c r="BP40" i="9"/>
  <c r="E26" i="22"/>
  <c r="K26" i="22" s="1"/>
  <c r="G26" i="22" l="1"/>
  <c r="M26" i="22" s="1"/>
  <c r="BR46" i="1"/>
  <c r="BR40" i="9"/>
  <c r="FT10" i="9"/>
  <c r="FN10" i="9"/>
  <c r="G55" i="22" l="1"/>
  <c r="M55" i="22" s="1"/>
  <c r="FP10" i="9"/>
  <c r="GL10" i="9"/>
  <c r="FV10" i="9"/>
  <c r="BR40" i="1"/>
  <c r="AE26" i="22" l="1"/>
  <c r="AE55" i="22" s="1"/>
  <c r="AE56" i="22" s="1"/>
  <c r="G56" i="22"/>
  <c r="M56" i="22" s="1"/>
  <c r="CG10" i="9"/>
  <c r="FV7" i="9"/>
  <c r="FV26" i="9" s="1"/>
  <c r="FV6" i="9" s="1"/>
  <c r="FV71" i="9" s="1"/>
  <c r="FV73" i="9" s="1"/>
  <c r="FP7" i="9"/>
  <c r="FP26" i="9" s="1"/>
  <c r="FP6" i="9" s="1"/>
  <c r="FP71" i="9" s="1"/>
  <c r="FP73" i="9" s="1"/>
  <c r="GN10" i="9"/>
  <c r="B8" i="17"/>
  <c r="S160" i="18"/>
  <c r="B18" i="17"/>
  <c r="ER68" i="5"/>
  <c r="ER68" i="1" s="1"/>
  <c r="ED69" i="5"/>
  <c r="ED69" i="1" s="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Q17" i="5" s="1"/>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EJ62" i="5"/>
  <c r="BP36" i="5"/>
  <c r="V28" i="28"/>
  <c r="Y28" i="28"/>
  <c r="V27" i="28"/>
  <c r="Y27" i="28"/>
  <c r="V26" i="28"/>
  <c r="V30" i="28" s="1"/>
  <c r="AC66" i="5" s="1"/>
  <c r="Y26" i="28"/>
  <c r="Y30" i="28" s="1"/>
  <c r="AC69" i="5" s="1"/>
  <c r="V25" i="28"/>
  <c r="Y25" i="28"/>
  <c r="V24" i="28"/>
  <c r="Y24" i="28"/>
  <c r="V22" i="28"/>
  <c r="Y22" i="28"/>
  <c r="V7" i="28"/>
  <c r="Y7" i="28"/>
  <c r="V6" i="28"/>
  <c r="Y6" i="28"/>
  <c r="AC16" i="27"/>
  <c r="Q6" i="26"/>
  <c r="Q7" i="26" s="1"/>
  <c r="Q8" i="26" s="1"/>
  <c r="Q3" i="26"/>
  <c r="AF4" i="25"/>
  <c r="AF5" i="25"/>
  <c r="AF6" i="25"/>
  <c r="AF58" i="25"/>
  <c r="CK24" i="9"/>
  <c r="N7" i="25"/>
  <c r="CK10" i="9"/>
  <c r="Q3" i="24"/>
  <c r="Q4" i="24" s="1"/>
  <c r="N4" i="24"/>
  <c r="CK46" i="9"/>
  <c r="K4" i="24"/>
  <c r="K8" i="24" s="1"/>
  <c r="CK45" i="9"/>
  <c r="H4" i="24"/>
  <c r="H8" i="24" s="1"/>
  <c r="E4" i="24"/>
  <c r="E8" i="24" s="1"/>
  <c r="B4" i="24"/>
  <c r="W7" i="23"/>
  <c r="W8" i="23"/>
  <c r="W9" i="23"/>
  <c r="B5" i="23"/>
  <c r="W55" i="22"/>
  <c r="W22" i="22"/>
  <c r="T55" i="22"/>
  <c r="T22" i="22"/>
  <c r="Q55" i="22"/>
  <c r="Q22" i="22"/>
  <c r="N55" i="22"/>
  <c r="N22" i="22"/>
  <c r="E55" i="22"/>
  <c r="CE10" i="9" s="1"/>
  <c r="E22" i="22"/>
  <c r="CE10" i="5" s="1"/>
  <c r="B55" i="22"/>
  <c r="B22" i="22"/>
  <c r="Q25" i="21"/>
  <c r="N26" i="21"/>
  <c r="Q26" i="21" s="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c r="N40" i="21"/>
  <c r="Q40" i="21"/>
  <c r="N41" i="21"/>
  <c r="Q41" i="21"/>
  <c r="N45" i="21"/>
  <c r="Q45" i="21" s="1"/>
  <c r="Q3" i="21"/>
  <c r="Q4" i="21"/>
  <c r="Q5" i="21"/>
  <c r="Q6" i="21"/>
  <c r="Q7" i="21"/>
  <c r="Q8" i="21"/>
  <c r="N23" i="21"/>
  <c r="Q10" i="21"/>
  <c r="Q11" i="21"/>
  <c r="Q12" i="21"/>
  <c r="Q13" i="21"/>
  <c r="Q14" i="21"/>
  <c r="Q15" i="21"/>
  <c r="Q16" i="21"/>
  <c r="Q17" i="21"/>
  <c r="Q18" i="21"/>
  <c r="Q19" i="21"/>
  <c r="Q22" i="21"/>
  <c r="N46" i="21"/>
  <c r="K46" i="21"/>
  <c r="CE46" i="9" s="1"/>
  <c r="CE46" i="5"/>
  <c r="H46" i="21"/>
  <c r="CE45" i="9" s="1"/>
  <c r="CE45" i="5"/>
  <c r="E46" i="21"/>
  <c r="B46" i="21"/>
  <c r="CE36" i="9" s="1"/>
  <c r="B23" i="21"/>
  <c r="CE36" i="5" s="1"/>
  <c r="H18" i="20"/>
  <c r="J25" i="20"/>
  <c r="AB25" i="20" s="1"/>
  <c r="J26" i="20"/>
  <c r="AB26" i="20" s="1"/>
  <c r="J27" i="20"/>
  <c r="AB27" i="20" s="1"/>
  <c r="J28" i="20"/>
  <c r="AB28" i="20" s="1"/>
  <c r="J29" i="20"/>
  <c r="AB29" i="20" s="1"/>
  <c r="J30" i="20"/>
  <c r="AB30" i="20" s="1"/>
  <c r="J31" i="20"/>
  <c r="AB31" i="20" s="1"/>
  <c r="J35" i="20"/>
  <c r="AB35" i="20" s="1"/>
  <c r="J36" i="20"/>
  <c r="AB36" i="20" s="1"/>
  <c r="J37" i="20"/>
  <c r="AB37" i="20" s="1"/>
  <c r="J58" i="20"/>
  <c r="AB58" i="20" s="1"/>
  <c r="J59" i="20"/>
  <c r="AB59" i="20" s="1"/>
  <c r="J61" i="20"/>
  <c r="AB61" i="20" s="1"/>
  <c r="J102" i="20"/>
  <c r="AB102" i="20" s="1"/>
  <c r="J106" i="20"/>
  <c r="AB106" i="20" s="1"/>
  <c r="J122" i="20"/>
  <c r="AB122" i="20" s="1"/>
  <c r="D36" i="18"/>
  <c r="P37" i="18"/>
  <c r="M37" i="18"/>
  <c r="D37" i="18"/>
  <c r="B18" i="20"/>
  <c r="BP10" i="5" s="1"/>
  <c r="B123" i="20"/>
  <c r="E11" i="19"/>
  <c r="Q11" i="19" s="1"/>
  <c r="E3" i="19"/>
  <c r="Q3" i="19"/>
  <c r="N13" i="19"/>
  <c r="E4" i="19"/>
  <c r="E5" i="19"/>
  <c r="Q5" i="19"/>
  <c r="K13" i="19"/>
  <c r="H6" i="19"/>
  <c r="H13" i="19"/>
  <c r="E6" i="19"/>
  <c r="B6" i="19"/>
  <c r="B13" i="19"/>
  <c r="E9" i="19"/>
  <c r="S72" i="18"/>
  <c r="S73" i="18"/>
  <c r="S74" i="18"/>
  <c r="S78" i="18"/>
  <c r="S79" i="18"/>
  <c r="S80" i="18"/>
  <c r="S81" i="18"/>
  <c r="S82" i="18"/>
  <c r="S83" i="18"/>
  <c r="S84" i="18"/>
  <c r="S85" i="18"/>
  <c r="S95" i="18"/>
  <c r="S96" i="18"/>
  <c r="S97" i="18"/>
  <c r="S98" i="18"/>
  <c r="S99" i="18"/>
  <c r="S100" i="18"/>
  <c r="S101" i="18"/>
  <c r="S107" i="18"/>
  <c r="S128" i="18"/>
  <c r="S141" i="18"/>
  <c r="S159" i="18"/>
  <c r="S161" i="18"/>
  <c r="S195" i="18"/>
  <c r="S196" i="18"/>
  <c r="S203" i="18"/>
  <c r="P222" i="18"/>
  <c r="M222" i="18"/>
  <c r="J222" i="18"/>
  <c r="J223" i="18" s="1"/>
  <c r="G222" i="18"/>
  <c r="D222" i="18"/>
  <c r="S71" i="18"/>
  <c r="S70" i="18"/>
  <c r="S69" i="18"/>
  <c r="S67" i="18"/>
  <c r="S64" i="18"/>
  <c r="S58" i="18"/>
  <c r="S57" i="18"/>
  <c r="S56" i="18"/>
  <c r="S55" i="18"/>
  <c r="S54" i="18"/>
  <c r="S53" i="18"/>
  <c r="S51" i="18"/>
  <c r="S50" i="18"/>
  <c r="S48" i="18"/>
  <c r="S47" i="18"/>
  <c r="S44" i="18"/>
  <c r="S40" i="18"/>
  <c r="S38" i="18"/>
  <c r="S35" i="18"/>
  <c r="S33" i="18"/>
  <c r="S32" i="18"/>
  <c r="S28" i="18"/>
  <c r="S27" i="18"/>
  <c r="S25" i="18"/>
  <c r="S24" i="18"/>
  <c r="S23" i="18"/>
  <c r="S22" i="18"/>
  <c r="H29" i="17"/>
  <c r="E29" i="17"/>
  <c r="T25" i="9" s="1"/>
  <c r="B29"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E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AC27" i="10" s="1"/>
  <c r="AC72"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C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AC26" i="10" s="1"/>
  <c r="AC6" i="10" s="1"/>
  <c r="AC71" i="10" s="1"/>
  <c r="AC73"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I62" i="9"/>
  <c r="GI61" i="9"/>
  <c r="GF62" i="9"/>
  <c r="GC62" i="9"/>
  <c r="GC61" i="9" s="1"/>
  <c r="FZ62" i="9"/>
  <c r="FW62" i="9"/>
  <c r="FT62" i="9"/>
  <c r="FQ62" i="9"/>
  <c r="FQ61" i="9" s="1"/>
  <c r="FN62" i="9"/>
  <c r="FK62" i="9"/>
  <c r="FK61" i="9"/>
  <c r="FH62" i="9"/>
  <c r="FE62" i="9"/>
  <c r="FB62" i="9"/>
  <c r="FB61" i="9"/>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FN61" i="9"/>
  <c r="GU61" i="9"/>
  <c r="EM6" i="10"/>
  <c r="EJ6" i="10"/>
  <c r="FB53" i="9"/>
  <c r="FH53" i="9"/>
  <c r="FT53" i="9"/>
  <c r="FZ53" i="9"/>
  <c r="FW53" i="9"/>
  <c r="GO53" i="9"/>
  <c r="GF61" i="9"/>
  <c r="GO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U52" i="9" s="1"/>
  <c r="GU27" i="9" s="1"/>
  <c r="GU72"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GI27" i="9" s="1"/>
  <c r="GI72" i="9" s="1"/>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H8" i="17" l="1"/>
  <c r="D8" i="17"/>
  <c r="H24" i="13"/>
  <c r="O24" i="13"/>
  <c r="S14" i="13"/>
  <c r="S22" i="13"/>
  <c r="D24" i="13"/>
  <c r="N5" i="13"/>
  <c r="S16" i="13"/>
  <c r="L24" i="13"/>
  <c r="T5" i="13"/>
  <c r="R21" i="13"/>
  <c r="CE9" i="5"/>
  <c r="K22" i="22"/>
  <c r="CE9" i="9"/>
  <c r="K55" i="22"/>
  <c r="E12" i="19"/>
  <c r="AF55" i="25"/>
  <c r="BP10" i="9"/>
  <c r="BP10" i="1" s="1"/>
  <c r="BP7" i="1" s="1"/>
  <c r="H123" i="20"/>
  <c r="FK53" i="1"/>
  <c r="FK40" i="1"/>
  <c r="FK62" i="1"/>
  <c r="FK61" i="1" s="1"/>
  <c r="W17" i="23"/>
  <c r="J23" i="20"/>
  <c r="H124"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F62" i="8"/>
  <c r="HA64" i="9"/>
  <c r="F63" i="8"/>
  <c r="HA65" i="9"/>
  <c r="F67" i="8"/>
  <c r="GX67" i="9"/>
  <c r="DH36" i="1"/>
  <c r="CY36" i="1"/>
  <c r="HA37" i="9"/>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AN28"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AB40"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R7" i="1"/>
  <c r="ER26" i="1" s="1"/>
  <c r="ER6" i="1" s="1"/>
  <c r="ER71" i="1" s="1"/>
  <c r="EO7" i="1"/>
  <c r="EO26" i="1" s="1"/>
  <c r="EX15" i="1"/>
  <c r="H12" i="7" s="1"/>
  <c r="EL12" i="1"/>
  <c r="EX9" i="1"/>
  <c r="H6" i="7" s="1"/>
  <c r="EL7" i="1"/>
  <c r="EL26" i="1" s="1"/>
  <c r="EI7" i="1"/>
  <c r="EI26" i="1" s="1"/>
  <c r="EX8" i="1"/>
  <c r="H5" i="7" s="1"/>
  <c r="EF12" i="1"/>
  <c r="EF7" i="1" s="1"/>
  <c r="EF26" i="1" s="1"/>
  <c r="EX13" i="1"/>
  <c r="EX7" i="10"/>
  <c r="W10" i="8"/>
  <c r="DH10" i="1"/>
  <c r="DH7" i="1" s="1"/>
  <c r="AE69" i="5"/>
  <c r="AE66" i="5"/>
  <c r="AF57" i="25"/>
  <c r="N63" i="25"/>
  <c r="CK10" i="1"/>
  <c r="CK7" i="1" s="1"/>
  <c r="CK7" i="9"/>
  <c r="CK24" i="1"/>
  <c r="CM24" i="1"/>
  <c r="CK45" i="1"/>
  <c r="CK41" i="1" s="1"/>
  <c r="CK41" i="9"/>
  <c r="CK40" i="9" s="1"/>
  <c r="CK52" i="9" s="1"/>
  <c r="CK46" i="1"/>
  <c r="CM46" i="1"/>
  <c r="T18" i="23"/>
  <c r="W4" i="23"/>
  <c r="W5" i="23" s="1"/>
  <c r="T5" i="23"/>
  <c r="B18" i="23"/>
  <c r="CH10" i="9"/>
  <c r="CH24" i="9"/>
  <c r="N68" i="18"/>
  <c r="N223" i="18" s="1"/>
  <c r="P49" i="18"/>
  <c r="CH23" i="9"/>
  <c r="H68" i="18"/>
  <c r="H223" i="18" s="1"/>
  <c r="M49" i="18"/>
  <c r="CH20" i="9"/>
  <c r="G49" i="18"/>
  <c r="CH19" i="9"/>
  <c r="D49" i="18"/>
  <c r="CE7" i="9"/>
  <c r="CG7" i="9"/>
  <c r="CE10" i="1"/>
  <c r="W56" i="22"/>
  <c r="Q9" i="21"/>
  <c r="Q23" i="21" s="1"/>
  <c r="K47" i="21"/>
  <c r="CE36" i="1"/>
  <c r="CE28" i="1" s="1"/>
  <c r="CE41" i="9"/>
  <c r="CE40" i="9" s="1"/>
  <c r="CG41" i="9"/>
  <c r="CG40" i="9" s="1"/>
  <c r="CE28" i="9"/>
  <c r="CG28" i="9"/>
  <c r="CE45" i="1"/>
  <c r="CE41" i="1" s="1"/>
  <c r="CE40" i="1" s="1"/>
  <c r="BR7" i="9"/>
  <c r="G36"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CP8"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CP9" i="9"/>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R7" i="5"/>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O41" i="1" s="1"/>
  <c r="BO40"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6" i="22"/>
  <c r="B55" i="1"/>
  <c r="CW54" i="5"/>
  <c r="W58" i="5"/>
  <c r="R24" i="13"/>
  <c r="N9" i="27"/>
  <c r="N49" i="27" s="1"/>
  <c r="AC20" i="27"/>
  <c r="AC19" i="27"/>
  <c r="AC18" i="27"/>
  <c r="AC17" i="27"/>
  <c r="Z9" i="27"/>
  <c r="Z49" i="27" s="1"/>
  <c r="H18" i="17"/>
  <c r="H20" i="17" s="1"/>
  <c r="BP24" i="5"/>
  <c r="BP24" i="9"/>
  <c r="BP23" i="9"/>
  <c r="BP20" i="5"/>
  <c r="BP19" i="5"/>
  <c r="BP23" i="5"/>
  <c r="Z4" i="20"/>
  <c r="CE19" i="9"/>
  <c r="D46" i="18"/>
  <c r="CE20" i="5"/>
  <c r="G45" i="18"/>
  <c r="CE23" i="5"/>
  <c r="M45" i="18"/>
  <c r="CE24" i="9"/>
  <c r="P46" i="18"/>
  <c r="CE19" i="5"/>
  <c r="D45" i="18"/>
  <c r="Q56" i="22"/>
  <c r="CE23" i="9"/>
  <c r="M46" i="18"/>
  <c r="CE24" i="5"/>
  <c r="P45" i="18"/>
  <c r="AC39"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G52" i="18"/>
  <c r="CK19" i="9"/>
  <c r="D52" i="18"/>
  <c r="BP19" i="9"/>
  <c r="BP20" i="9"/>
  <c r="G37" i="18"/>
  <c r="S37" i="18" s="1"/>
  <c r="CE20" i="9"/>
  <c r="G46" i="18"/>
  <c r="GX20" i="9"/>
  <c r="F18" i="8" s="1"/>
  <c r="C18" i="8"/>
  <c r="ED61" i="5"/>
  <c r="DU61" i="10"/>
  <c r="B54" i="9"/>
  <c r="B57" i="1"/>
  <c r="Z67" i="5"/>
  <c r="Z122" i="20"/>
  <c r="Z61" i="20"/>
  <c r="Z36" i="20"/>
  <c r="Z35" i="20"/>
  <c r="Z31" i="20"/>
  <c r="Z29" i="20"/>
  <c r="Z27" i="20"/>
  <c r="Z25" i="20"/>
  <c r="Z23" i="20"/>
  <c r="Z17" i="20"/>
  <c r="Z6" i="20"/>
  <c r="Z58" i="20"/>
  <c r="Z95" i="20"/>
  <c r="Z28" i="20"/>
  <c r="Z106" i="20"/>
  <c r="Z59" i="20"/>
  <c r="Z37" i="20"/>
  <c r="Z30" i="20"/>
  <c r="Z26" i="20"/>
  <c r="Z102" i="20"/>
  <c r="AC26" i="22"/>
  <c r="Z55" i="22"/>
  <c r="AC3" i="22"/>
  <c r="AC22" i="22" s="1"/>
  <c r="AC54" i="22"/>
  <c r="AC40" i="22"/>
  <c r="Z22" i="22"/>
  <c r="AC24" i="22"/>
  <c r="U40" i="8"/>
  <c r="AC3" i="27"/>
  <c r="AC12" i="27"/>
  <c r="AC11" i="27"/>
  <c r="Q18" i="23"/>
  <c r="K18" i="23"/>
  <c r="N18" i="23"/>
  <c r="U22" i="8"/>
  <c r="Y29" i="28"/>
  <c r="V29" i="28"/>
  <c r="V31" i="28" s="1"/>
  <c r="AC66" i="9" s="1"/>
  <c r="AF7" i="25"/>
  <c r="CK23" i="9"/>
  <c r="S222" i="18"/>
  <c r="S4" i="13"/>
  <c r="S20" i="13"/>
  <c r="GU73" i="9"/>
  <c r="GX62" i="9"/>
  <c r="F60" i="8" s="1"/>
  <c r="F61" i="8"/>
  <c r="Z57" i="9"/>
  <c r="GL62" i="9"/>
  <c r="GL61" i="9" s="1"/>
  <c r="FZ26" i="9"/>
  <c r="F17" i="8"/>
  <c r="GX67" i="5"/>
  <c r="C65" i="8" s="1"/>
  <c r="FK61" i="5"/>
  <c r="GL67" i="5"/>
  <c r="GX19" i="5"/>
  <c r="AC25" i="22"/>
  <c r="EJ54" i="5"/>
  <c r="R28" i="8"/>
  <c r="R57" i="8"/>
  <c r="Z67" i="10"/>
  <c r="R14" i="8"/>
  <c r="B58" i="10"/>
  <c r="DU58" i="10"/>
  <c r="Q6" i="19"/>
  <c r="Q9" i="19"/>
  <c r="Q12" i="19" s="1"/>
  <c r="AG32" i="8"/>
  <c r="DU21" i="10"/>
  <c r="R17" i="8"/>
  <c r="B41" i="10"/>
  <c r="B40" i="10" s="1"/>
  <c r="B67" i="10"/>
  <c r="Z62" i="10"/>
  <c r="U28" i="8"/>
  <c r="U13" i="8"/>
  <c r="U8" i="8"/>
  <c r="B14" i="1"/>
  <c r="B62" i="10"/>
  <c r="Z29" i="10"/>
  <c r="Z28" i="10" s="1"/>
  <c r="B21" i="10"/>
  <c r="Z18" i="10"/>
  <c r="B44" i="1"/>
  <c r="DR44" i="1" s="1"/>
  <c r="AG64" i="8"/>
  <c r="AG37" i="8"/>
  <c r="AG33" i="8"/>
  <c r="EV37" i="5"/>
  <c r="O35" i="8" s="1"/>
  <c r="R9" i="8"/>
  <c r="O6" i="8"/>
  <c r="AG44" i="8"/>
  <c r="U23" i="8"/>
  <c r="B124" i="20"/>
  <c r="N47" i="21"/>
  <c r="Q37" i="21"/>
  <c r="Q46" i="21" s="1"/>
  <c r="CE41" i="5"/>
  <c r="B47" i="21"/>
  <c r="E47" i="21"/>
  <c r="H47" i="21"/>
  <c r="CE7" i="5"/>
  <c r="E56" i="22"/>
  <c r="N56" i="22"/>
  <c r="T56" i="22"/>
  <c r="AD61" i="8"/>
  <c r="U34" i="8"/>
  <c r="R45" i="8"/>
  <c r="O58" i="8"/>
  <c r="R34" i="8"/>
  <c r="U15" i="8"/>
  <c r="U6" i="8"/>
  <c r="U45" i="8"/>
  <c r="U58" i="8"/>
  <c r="FT26" i="5"/>
  <c r="GX7" i="9"/>
  <c r="F8" i="8"/>
  <c r="L8" i="8" s="1"/>
  <c r="EV62" i="9"/>
  <c r="R60" i="8" s="1"/>
  <c r="AJ36" i="8"/>
  <c r="Z57" i="10"/>
  <c r="AD37" i="8"/>
  <c r="AD53" i="8"/>
  <c r="J8" i="17" l="1"/>
  <c r="J18" i="17" s="1"/>
  <c r="J20" i="17" s="1"/>
  <c r="D18" i="17"/>
  <c r="D20" i="17" s="1"/>
  <c r="S17" i="5" s="1"/>
  <c r="T24" i="13"/>
  <c r="X24" i="13"/>
  <c r="S5" i="13"/>
  <c r="S24" i="13" s="1"/>
  <c r="R37" i="13"/>
  <c r="ER61" i="5"/>
  <c r="K56" i="22"/>
  <c r="CE9" i="1"/>
  <c r="CE7" i="1" s="1"/>
  <c r="ER61" i="1"/>
  <c r="AF62" i="25"/>
  <c r="AF63" i="25" s="1"/>
  <c r="BP7" i="9"/>
  <c r="AB23" i="20"/>
  <c r="AB123" i="20" s="1"/>
  <c r="AB124" i="20" s="1"/>
  <c r="J123" i="20"/>
  <c r="J124"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EU52" i="1" s="1"/>
  <c r="V10" i="1"/>
  <c r="DT11" i="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K8" i="7"/>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T55"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T49" i="18"/>
  <c r="DR10" i="9"/>
  <c r="HA10" i="9" s="1"/>
  <c r="S49" i="18"/>
  <c r="CH20" i="1"/>
  <c r="CJ20" i="1"/>
  <c r="U49" i="18"/>
  <c r="CH23" i="1"/>
  <c r="CH21" i="9"/>
  <c r="CH21" i="1" s="1"/>
  <c r="CH24" i="1"/>
  <c r="CJ24" i="1"/>
  <c r="T46" i="18"/>
  <c r="CE19" i="1"/>
  <c r="CE23" i="1"/>
  <c r="CE20" i="1"/>
  <c r="T45" i="18"/>
  <c r="CE24" i="1"/>
  <c r="CE21" i="9"/>
  <c r="CE18" i="9" s="1"/>
  <c r="CE26" i="9" s="1"/>
  <c r="CG21" i="9"/>
  <c r="CG10" i="1"/>
  <c r="CG7" i="1" s="1"/>
  <c r="DT9" i="1"/>
  <c r="P68" i="18"/>
  <c r="P223" i="18" s="1"/>
  <c r="M68" i="18"/>
  <c r="M223" i="18" s="1"/>
  <c r="CE52" i="9"/>
  <c r="CG41" i="5"/>
  <c r="CG45" i="1"/>
  <c r="CE52" i="1"/>
  <c r="CE27" i="1" s="1"/>
  <c r="CE72" i="1" s="1"/>
  <c r="CG36" i="1"/>
  <c r="Z123" i="20"/>
  <c r="Z18" i="20"/>
  <c r="T37" i="18"/>
  <c r="S36" i="18"/>
  <c r="BP19" i="1"/>
  <c r="BP21" i="9"/>
  <c r="BP18" i="9" s="1"/>
  <c r="DR23" i="9"/>
  <c r="HA23" i="9" s="1"/>
  <c r="BR24" i="5"/>
  <c r="BR24" i="1" s="1"/>
  <c r="BP24" i="1"/>
  <c r="DR20" i="9"/>
  <c r="HA20" i="9" s="1"/>
  <c r="F68" i="18"/>
  <c r="F223" i="18" s="1"/>
  <c r="BR10" i="1"/>
  <c r="BR7" i="1" s="1"/>
  <c r="BR23" i="5"/>
  <c r="BR23" i="1" s="1"/>
  <c r="BP23" i="1"/>
  <c r="BR20" i="1"/>
  <c r="BP20" i="1"/>
  <c r="DR19" i="9"/>
  <c r="HA19" i="9" s="1"/>
  <c r="DR24" i="9"/>
  <c r="HA24" i="9" s="1"/>
  <c r="E68" i="18"/>
  <c r="E223" i="18" s="1"/>
  <c r="T36" i="18"/>
  <c r="BR7" i="5"/>
  <c r="BR28" i="5"/>
  <c r="BR52" i="5" s="1"/>
  <c r="BR27" i="5" s="1"/>
  <c r="BR72" i="5" s="1"/>
  <c r="BR36" i="1"/>
  <c r="S12" i="5"/>
  <c r="S7" i="5" s="1"/>
  <c r="S26" i="5" s="1"/>
  <c r="S6" i="5" s="1"/>
  <c r="S71" i="5" s="1"/>
  <c r="S73" i="5" s="1"/>
  <c r="S17" i="1"/>
  <c r="S12" i="1" s="1"/>
  <c r="S7" i="1" s="1"/>
  <c r="S26" i="1" s="1"/>
  <c r="S6" i="1" s="1"/>
  <c r="S71" i="1" s="1"/>
  <c r="S73" i="1" s="1"/>
  <c r="T21" i="1"/>
  <c r="T18" i="1" s="1"/>
  <c r="T18" i="9"/>
  <c r="T26" i="9" s="1"/>
  <c r="T6" i="9" s="1"/>
  <c r="V25" i="1"/>
  <c r="DT25" i="1" s="1"/>
  <c r="V21" i="9"/>
  <c r="EV40" i="1"/>
  <c r="EV53" i="1"/>
  <c r="F50" i="7" s="1"/>
  <c r="EV61" i="1"/>
  <c r="F58" i="7" s="1"/>
  <c r="T12" i="1"/>
  <c r="T7" i="1" s="1"/>
  <c r="T26"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29"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F27" i="5" s="1"/>
  <c r="EF72" i="5" s="1"/>
  <c r="ER52" i="5"/>
  <c r="ER27" i="5" s="1"/>
  <c r="ER72" i="5" s="1"/>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AW26" i="5"/>
  <c r="DB26" i="5"/>
  <c r="DT64" i="5"/>
  <c r="DK28" i="5"/>
  <c r="EG40" i="5"/>
  <c r="ES53" i="5"/>
  <c r="ES61" i="5"/>
  <c r="AQ40" i="5"/>
  <c r="AQ52" i="5" s="1"/>
  <c r="BI18" i="5"/>
  <c r="DT11" i="5"/>
  <c r="DT35" i="5"/>
  <c r="AC33" i="8" s="1"/>
  <c r="DT36" i="5"/>
  <c r="AC34" i="8" s="1"/>
  <c r="AK61" i="5"/>
  <c r="AZ61" i="5"/>
  <c r="BU61" i="5"/>
  <c r="DK18" i="5"/>
  <c r="AH28" i="5"/>
  <c r="EP40" i="5"/>
  <c r="EP52" i="5" s="1"/>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DT17"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FE73"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9"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49" i="27" s="1"/>
  <c r="BP21" i="5"/>
  <c r="S45" i="18"/>
  <c r="AC55" i="22"/>
  <c r="U46"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S52" i="18"/>
  <c r="CH27" i="9"/>
  <c r="Y31" i="28"/>
  <c r="Z62" i="5"/>
  <c r="Z61" i="5" s="1"/>
  <c r="AP61" i="8"/>
  <c r="D68" i="18"/>
  <c r="D223" i="18" s="1"/>
  <c r="G68" i="18"/>
  <c r="G223" i="18" s="1"/>
  <c r="S46" i="18"/>
  <c r="L18" i="8"/>
  <c r="AI72" i="9"/>
  <c r="EV12" i="5"/>
  <c r="L61" i="8"/>
  <c r="DR12" i="5"/>
  <c r="DR37" i="9"/>
  <c r="DR29" i="10"/>
  <c r="AG27" i="8" s="1"/>
  <c r="EV62" i="5"/>
  <c r="O60" i="8" s="1"/>
  <c r="AA61" i="8"/>
  <c r="AM61" i="8" s="1"/>
  <c r="HA8" i="5"/>
  <c r="HA17" i="5"/>
  <c r="Z56" i="22"/>
  <c r="HA48" i="5"/>
  <c r="AG21" i="8"/>
  <c r="GO71" i="9"/>
  <c r="GO73" i="9" s="1"/>
  <c r="FZ6" i="9"/>
  <c r="GL26" i="5"/>
  <c r="GX61" i="5"/>
  <c r="C59" i="8" s="1"/>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7"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GX26" i="9"/>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HC9" i="9" l="1"/>
  <c r="AD24" i="13"/>
  <c r="Q37" i="13"/>
  <c r="EU27" i="5"/>
  <c r="EU72" i="5" s="1"/>
  <c r="EI27" i="5"/>
  <c r="EI72" i="5" s="1"/>
  <c r="EI73" i="5" s="1"/>
  <c r="ER27" i="1"/>
  <c r="ER72" i="1" s="1"/>
  <c r="ER73" i="1" s="1"/>
  <c r="AF15" i="8"/>
  <c r="Y27" i="1"/>
  <c r="Y72" i="1" s="1"/>
  <c r="BP26" i="9"/>
  <c r="BP6" i="9" s="1"/>
  <c r="BR21" i="5"/>
  <c r="BR18" i="5" s="1"/>
  <c r="BR26" i="5" s="1"/>
  <c r="BR6" i="5" s="1"/>
  <c r="BR71" i="5" s="1"/>
  <c r="BR73" i="5" s="1"/>
  <c r="Z124"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17" i="5"/>
  <c r="AC15" i="8"/>
  <c r="AO15" i="8" s="1"/>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DB73"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AR15" i="8"/>
  <c r="AL15"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C69" i="9"/>
  <c r="AL64" i="8"/>
  <c r="HC69" i="5"/>
  <c r="AC67" i="8"/>
  <c r="AV54" i="8"/>
  <c r="EX69" i="1"/>
  <c r="H66" i="7" s="1"/>
  <c r="EF67" i="1"/>
  <c r="EF61" i="1" s="1"/>
  <c r="I68" i="18"/>
  <c r="I223"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U45" i="18"/>
  <c r="S68" i="18"/>
  <c r="S223" i="18" s="1"/>
  <c r="HA21" i="9"/>
  <c r="HA18" i="9" s="1"/>
  <c r="DT19" i="5"/>
  <c r="Q68" i="18"/>
  <c r="Q223"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T68" i="18"/>
  <c r="T223" i="18" s="1"/>
  <c r="AD18" i="8"/>
  <c r="AP18" i="8" s="1"/>
  <c r="U37" i="18"/>
  <c r="U36" i="18"/>
  <c r="O68" i="18"/>
  <c r="O223"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DQ6" i="9"/>
  <c r="DQ71"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ER73" i="5"/>
  <c r="V6" i="5"/>
  <c r="V71" i="5" s="1"/>
  <c r="AW6" i="5"/>
  <c r="AW71" i="5" s="1"/>
  <c r="AW73" i="5" s="1"/>
  <c r="AZ27" i="5"/>
  <c r="AZ72" i="5" s="1"/>
  <c r="DT62" i="5"/>
  <c r="AC60" i="8" s="1"/>
  <c r="DT41" i="5"/>
  <c r="AC39" i="8" s="1"/>
  <c r="AL39" i="8" s="1"/>
  <c r="Z54" i="5"/>
  <c r="GL6" i="5"/>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AE6" i="5"/>
  <c r="AE71" i="5" s="1"/>
  <c r="EX67" i="5"/>
  <c r="Q65" i="8" s="1"/>
  <c r="Z65" i="8" s="1"/>
  <c r="AE52" i="5"/>
  <c r="AE27" i="5" s="1"/>
  <c r="AE72" i="5" s="1"/>
  <c r="AE73"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T12" i="5"/>
  <c r="AC10" i="8" s="1"/>
  <c r="AO10" i="8"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I6" i="7"/>
  <c r="AC56"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GL71" i="5"/>
  <c r="AL72" i="9"/>
  <c r="DU26" i="10"/>
  <c r="AJ33" i="8"/>
  <c r="B26" i="10"/>
  <c r="B6" i="10" s="1"/>
  <c r="AJ40" i="8"/>
  <c r="AS40" i="8"/>
  <c r="Z27" i="10"/>
  <c r="Z72" i="10" s="1"/>
  <c r="X40" i="8"/>
  <c r="AP40" i="8"/>
  <c r="AP43" i="8"/>
  <c r="X57" i="8"/>
  <c r="EG72" i="5"/>
  <c r="I43" i="7"/>
  <c r="AD39" i="8"/>
  <c r="DR40" i="9"/>
  <c r="AD38" i="8" s="1"/>
  <c r="AM67" i="8"/>
  <c r="L67" i="8"/>
  <c r="AJ53" i="8"/>
  <c r="AV53" i="8" s="1"/>
  <c r="I60" i="7"/>
  <c r="AJ46" i="8"/>
  <c r="AV46" i="8" s="1"/>
  <c r="AS46" i="8"/>
  <c r="I45" i="7"/>
  <c r="AA47" i="8"/>
  <c r="DR40" i="5"/>
  <c r="AA38" i="8" s="1"/>
  <c r="I5" i="7"/>
  <c r="AP64" i="8"/>
  <c r="X64" i="8"/>
  <c r="FT71" i="5"/>
  <c r="FT73" i="5" s="1"/>
  <c r="GX6" i="9"/>
  <c r="F24" i="8"/>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Z53" i="5"/>
  <c r="ED71" i="5"/>
  <c r="EP27" i="5"/>
  <c r="AG55" i="8"/>
  <c r="DR54" i="10"/>
  <c r="CA73" i="5" l="1"/>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GQ40" i="1" s="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U55" i="18"/>
  <c r="U68" i="18" s="1"/>
  <c r="U223" i="18" s="1"/>
  <c r="R68" i="18"/>
  <c r="R223" i="18" s="1"/>
  <c r="DT40" i="9"/>
  <c r="HC40" i="9"/>
  <c r="HC52" i="9" s="1"/>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BM73"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GQ61" i="1" l="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GS61" i="1" s="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GQ52" i="1"/>
  <c r="GQ27" i="1" s="1"/>
  <c r="GQ72" i="1" s="1"/>
  <c r="AU55" i="8"/>
  <c r="N55" i="8"/>
  <c r="GS29" i="1"/>
  <c r="GS28" i="1" s="1"/>
  <c r="AT67" i="8"/>
  <c r="M67" i="8"/>
  <c r="AW67" i="8" s="1"/>
  <c r="FP62" i="1"/>
  <c r="FP61" i="1" s="1"/>
  <c r="AT61" i="8"/>
  <c r="M61" i="8"/>
  <c r="AW61" i="8" s="1"/>
  <c r="GY65" i="1"/>
  <c r="K63" i="8"/>
  <c r="FQ65" i="1"/>
  <c r="GT65" i="1"/>
  <c r="AU62" i="8"/>
  <c r="N62" i="8"/>
  <c r="AX62" i="8" s="1"/>
  <c r="FQ62" i="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H73" i="7" s="1"/>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DT52" i="1" l="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HB54" i="1" s="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V37"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AX16" i="8" l="1"/>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GB32" i="10"/>
  <c r="GB32" i="1" s="1"/>
  <c r="FZ32" i="1"/>
  <c r="FV66" i="10"/>
  <c r="FT66" i="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V40" i="1" s="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FT62"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GV61" i="1" s="1"/>
  <c r="FY48" i="10"/>
  <c r="FY48" i="1" s="1"/>
  <c r="FW48" i="1"/>
  <c r="GT27" i="1"/>
  <c r="GT72" i="1" s="1"/>
  <c r="FT12" i="1"/>
  <c r="FT7" i="1" s="1"/>
  <c r="AU59" i="8"/>
  <c r="N59" i="8"/>
  <c r="FW58" i="1"/>
  <c r="FS41" i="1"/>
  <c r="FS40" i="1" s="1"/>
  <c r="FS52" i="1" s="1"/>
  <c r="FS27" i="1" s="1"/>
  <c r="FS72" i="1" s="1"/>
  <c r="GW41" i="1"/>
  <c r="FT37" i="1"/>
  <c r="AO51" i="8"/>
  <c r="K51" i="7"/>
  <c r="AL26" i="8"/>
  <c r="AX26" i="8" s="1"/>
  <c r="AO26" i="8"/>
  <c r="EX72" i="1"/>
  <c r="H24" i="7"/>
  <c r="H68" i="7" s="1"/>
  <c r="M24" i="8"/>
  <c r="AW24" i="8" s="1"/>
  <c r="AT24" i="8"/>
  <c r="N24" i="8"/>
  <c r="AU24" i="8"/>
  <c r="AU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FZ50" i="1" l="1"/>
  <c r="GE31" i="10"/>
  <c r="GE31" i="1" s="1"/>
  <c r="GC31" i="1"/>
  <c r="GB34" i="10"/>
  <c r="FZ34" i="1"/>
  <c r="GB16" i="10"/>
  <c r="FZ16" i="1"/>
  <c r="FV10" i="1"/>
  <c r="GC8" i="1"/>
  <c r="GB8" i="1"/>
  <c r="FZ30" i="1"/>
  <c r="FY30" i="1"/>
  <c r="FZ38" i="1"/>
  <c r="FY38" i="1"/>
  <c r="FZ42" i="1"/>
  <c r="FY42" i="1"/>
  <c r="GC43" i="1"/>
  <c r="GB43" i="1"/>
  <c r="FT26" i="1"/>
  <c r="FT6" i="1" s="1"/>
  <c r="FT71" i="1" s="1"/>
  <c r="FW57" i="1"/>
  <c r="FY57" i="10"/>
  <c r="FS73" i="1"/>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GV52" i="1"/>
  <c r="GV27" i="1" s="1"/>
  <c r="GV72" i="1" s="1"/>
  <c r="GV73" i="1" s="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FV7" i="1" l="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9" i="1"/>
  <c r="FY69" i="10"/>
  <c r="GF31" i="1"/>
  <c r="GH31" i="10"/>
  <c r="GB48" i="1"/>
  <c r="GB33" i="10"/>
  <c r="GB29" i="10" s="1"/>
  <c r="FZ33" i="1"/>
  <c r="FZ29" i="1" s="1"/>
  <c r="GE65" i="10"/>
  <c r="GC65" i="1"/>
  <c r="FY46" i="10"/>
  <c r="FW46" i="1"/>
  <c r="GB36" i="1"/>
  <c r="FW62"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FW6" i="1"/>
  <c r="FW71" i="1" s="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FW73"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C73" i="1"/>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L28" i="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K27" i="1" s="1"/>
  <c r="GK72" i="1" s="1"/>
  <c r="GK73"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W51" i="10" l="1"/>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T10" i="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DR59" i="1"/>
  <c r="AP59" i="8"/>
  <c r="L59" i="8"/>
  <c r="AV59" i="8" s="1"/>
  <c r="GX27" i="9"/>
  <c r="Z71" i="9"/>
  <c r="Z73" i="9" s="1"/>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sharedStrings.xml><?xml version="1.0" encoding="utf-8"?>
<sst xmlns="http://schemas.openxmlformats.org/spreadsheetml/2006/main" count="4959" uniqueCount="1169">
  <si>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</si>
  <si>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</si>
  <si>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</si>
  <si>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</si>
  <si>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</si>
  <si>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</si>
  <si>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</si>
  <si>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</si>
  <si>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</si>
  <si>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</si>
  <si>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</si>
  <si>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</si>
  <si>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</si>
  <si>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</si>
  <si>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</si>
  <si>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</si>
  <si>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</si>
  <si>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</si>
  <si>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</si>
  <si>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</si>
  <si>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</si>
  <si>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</si>
  <si>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</si>
  <si>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</si>
  <si>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</si>
  <si>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</si>
  <si>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</si>
  <si>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</si>
  <si>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</si>
  <si>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</si>
  <si>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</si>
  <si>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</si>
  <si>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</si>
  <si>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</si>
  <si>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</si>
  <si>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</si>
  <si>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</si>
  <si>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</si>
  <si>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</si>
  <si>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</si>
  <si>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</si>
  <si>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</si>
  <si>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</si>
  <si>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</si>
  <si>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</si>
  <si>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</si>
  <si>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</si>
  <si>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</si>
  <si>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</si>
  <si>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</si>
  <si>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</si>
  <si>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</si>
  <si>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</si>
  <si>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</si>
  <si>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</si>
  <si>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</si>
  <si>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</si>
  <si>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</si>
  <si>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</si>
  <si>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</si>
  <si>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</si>
  <si>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</si>
  <si>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</si>
  <si>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</si>
  <si>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</si>
  <si>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</si>
  <si>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</si>
  <si>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</si>
  <si>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</si>
  <si>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</si>
  <si>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</si>
  <si>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</si>
  <si>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</si>
  <si>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</si>
  <si>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</si>
  <si>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</si>
  <si>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</si>
  <si>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</si>
  <si>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</si>
  <si>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</si>
  <si>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</si>
  <si>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</si>
  <si>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</si>
  <si>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</si>
  <si>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</si>
  <si>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</si>
  <si>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</si>
  <si>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</si>
  <si>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</si>
  <si>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</si>
  <si>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</si>
  <si>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</si>
  <si>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</si>
  <si>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</si>
  <si>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</si>
  <si>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</si>
  <si>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</si>
  <si>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</si>
  <si>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</si>
  <si>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</si>
  <si>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</si>
  <si>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</si>
  <si>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</si>
  <si>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</si>
  <si>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</si>
  <si>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</si>
  <si>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</si>
  <si>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</si>
  <si>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</si>
  <si>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</si>
  <si>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</si>
  <si>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</si>
  <si>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</si>
  <si>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</si>
  <si>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</si>
  <si>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</si>
  <si>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</si>
  <si>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</si>
  <si>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</si>
  <si>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</si>
  <si>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</si>
  <si>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</si>
  <si>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</si>
  <si>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</si>
  <si>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</si>
  <si>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</si>
  <si>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</si>
  <si>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</si>
  <si>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</si>
  <si>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</si>
  <si>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</si>
  <si>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</si>
  <si>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</si>
  <si>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</si>
  <si>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</si>
  <si>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</si>
  <si>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</si>
  <si>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</si>
  <si>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</si>
  <si>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</si>
  <si>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</si>
  <si>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</si>
  <si>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</si>
  <si>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</si>
  <si>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</si>
  <si>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</si>
  <si>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</si>
  <si>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</si>
  <si>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</si>
  <si>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</si>
  <si>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</si>
  <si>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</si>
  <si>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</si>
  <si>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</si>
  <si>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</si>
  <si>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</si>
  <si>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</si>
  <si>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</si>
  <si>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</si>
  <si>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</si>
  <si>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</si>
  <si>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</si>
  <si>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</si>
  <si>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</si>
  <si>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</si>
  <si>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</si>
  <si>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</si>
  <si>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</si>
  <si>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</si>
  <si>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</si>
  <si>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</si>
  <si>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</si>
  <si>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</si>
  <si>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</si>
  <si>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</si>
  <si>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</si>
  <si>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</si>
  <si>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</si>
  <si>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</si>
  <si>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</si>
  <si>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</si>
  <si>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</si>
  <si>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</si>
  <si>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</si>
  <si>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</si>
  <si>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</si>
  <si>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</si>
  <si>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</si>
  <si>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</si>
  <si>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</si>
  <si>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</si>
  <si>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</si>
  <si>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</si>
  <si>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</si>
  <si>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</si>
  <si>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</si>
  <si>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</si>
  <si>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</si>
  <si>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</si>
  <si>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</si>
  <si>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</si>
  <si>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</si>
  <si>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</si>
  <si>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</si>
  <si>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</si>
  <si>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</si>
  <si>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</si>
  <si>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</si>
  <si>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</si>
  <si>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</si>
  <si>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</si>
  <si>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</si>
  <si>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</si>
  <si>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</si>
  <si>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</si>
  <si>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</si>
  <si>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</si>
  <si>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</si>
  <si>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</si>
  <si>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</si>
  <si>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</si>
  <si>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</si>
  <si>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</si>
  <si>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</si>
  <si>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</si>
  <si>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</si>
  <si>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</si>
  <si>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</si>
  <si>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</si>
  <si>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</si>
  <si>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</si>
  <si>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</si>
  <si>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</si>
  <si>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</si>
  <si>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</si>
  <si>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</si>
  <si>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</si>
  <si>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</si>
  <si>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</si>
  <si>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</si>
  <si>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</si>
  <si>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</si>
  <si>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</si>
  <si>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</si>
  <si>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</si>
  <si>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</si>
  <si>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</si>
  <si>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</si>
  <si>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</si>
  <si>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</si>
  <si>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</si>
  <si>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</si>
  <si>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</si>
  <si>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</si>
  <si>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</si>
  <si>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</si>
  <si>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</si>
  <si>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</si>
  <si>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</si>
  <si>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</si>
  <si>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</si>
  <si>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</si>
  <si>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</si>
  <si>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</si>
  <si>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</si>
  <si>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</si>
  <si>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</si>
  <si>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</si>
  <si>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</si>
  <si>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</si>
  <si>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</si>
  <si>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</si>
  <si>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</si>
  <si>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</si>
  <si>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</si>
  <si>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</si>
  <si>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</si>
  <si>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</si>
  <si>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</si>
  <si>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</si>
  <si>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</si>
  <si>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</si>
  <si>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</si>
  <si>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</si>
  <si>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</si>
  <si>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</si>
  <si>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</si>
  <si>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</si>
  <si>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</si>
  <si>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</si>
  <si>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</si>
  <si>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</si>
  <si>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</si>
  <si>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</si>
  <si>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</si>
  <si>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</si>
  <si>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</si>
  <si>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</si>
  <si>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</si>
  <si>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</si>
  <si>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</si>
  <si>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</si>
  <si>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</si>
  <si>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</si>
  <si>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</si>
  <si>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</si>
  <si>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</si>
  <si>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</si>
  <si>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</si>
  <si>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</si>
  <si>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</si>
  <si>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</si>
  <si>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</si>
  <si>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</si>
  <si>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</si>
  <si>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</si>
  <si>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</si>
  <si>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</si>
  <si>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</si>
  <si>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</si>
  <si>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</si>
  <si>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</si>
  <si>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</si>
  <si>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</si>
  <si>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</si>
  <si>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</si>
  <si>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</si>
  <si>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</si>
  <si>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</si>
  <si>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</si>
  <si>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</si>
  <si>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</si>
  <si>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</si>
  <si>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</si>
  <si>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</si>
  <si>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</si>
  <si>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</si>
  <si>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</si>
  <si>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</si>
  <si>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</si>
  <si>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</si>
  <si>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</si>
  <si>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</si>
  <si>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</si>
  <si>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</si>
  <si>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</si>
  <si>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</si>
  <si>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</si>
  <si>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</si>
  <si>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</si>
  <si>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</si>
  <si>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</si>
  <si>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</si>
  <si>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</si>
  <si>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</si>
  <si>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</si>
  <si>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</si>
  <si>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</si>
  <si>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</si>
  <si>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</si>
  <si>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</si>
  <si>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</si>
  <si>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</si>
  <si>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</si>
  <si>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</si>
  <si>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</si>
  <si>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</si>
  <si>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</si>
  <si>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</si>
  <si>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</si>
  <si>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</si>
  <si>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</si>
  <si>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</si>
  <si>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</si>
  <si>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</si>
  <si>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</si>
  <si>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</si>
  <si>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</si>
  <si>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</si>
  <si>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</si>
  <si>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</si>
  <si>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</si>
  <si>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</si>
  <si>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</si>
  <si>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</si>
  <si>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</si>
  <si>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</si>
  <si>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</si>
  <si>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</si>
  <si>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</si>
  <si>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</si>
  <si>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</si>
  <si>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</si>
  <si>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</si>
  <si>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</si>
  <si>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</si>
  <si>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</si>
  <si>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</si>
  <si>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</si>
  <si>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</si>
  <si>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</si>
  <si>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</si>
  <si>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</si>
  <si>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</si>
  <si>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</si>
  <si>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</si>
  <si>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</si>
  <si>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</si>
  <si>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</si>
  <si>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</si>
  <si>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</si>
  <si>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</si>
  <si>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</si>
  <si>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</si>
  <si>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</si>
  <si>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</si>
  <si>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</si>
  <si>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</si>
  <si>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</si>
  <si>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</si>
  <si>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</si>
  <si>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</si>
  <si>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</si>
  <si>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</si>
  <si>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</si>
  <si>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</si>
  <si>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</si>
  <si>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</si>
  <si>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</si>
  <si>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</si>
  <si>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</si>
  <si>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</si>
  <si>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</si>
  <si>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</si>
  <si>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</si>
  <si>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</si>
  <si>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</si>
  <si>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</si>
  <si>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</si>
  <si>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</si>
  <si>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</si>
  <si>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</si>
  <si>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</si>
  <si>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</si>
  <si>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</si>
  <si>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</si>
  <si>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</si>
  <si>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</si>
  <si>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</si>
  <si>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</si>
  <si>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</si>
  <si>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</si>
  <si>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</si>
  <si>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</si>
  <si>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</si>
  <si>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</si>
  <si>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</si>
  <si>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</si>
  <si>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</si>
  <si>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</si>
  <si>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</si>
  <si>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</si>
  <si>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</si>
  <si>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</si>
  <si>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</si>
  <si>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</si>
  <si>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</si>
  <si>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</si>
  <si>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</si>
  <si>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</si>
  <si>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</si>
  <si>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</si>
  <si>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</si>
  <si>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</si>
  <si>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</si>
  <si>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</si>
  <si>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</si>
  <si>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</si>
  <si>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</si>
  <si>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</si>
  <si>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</si>
  <si>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</si>
  <si>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</si>
  <si>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</si>
  <si>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</si>
  <si>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</si>
  <si>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</si>
  <si>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</si>
  <si>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</si>
  <si>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</si>
  <si>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</si>
  <si>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</si>
  <si>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</si>
  <si>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</si>
  <si>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</si>
  <si>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</si>
  <si>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</si>
  <si>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</si>
  <si>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</si>
  <si>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40110 cím                                Családok Átmeneti Otthona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</si>
  <si>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</si>
  <si>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</si>
  <si>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</si>
  <si>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</si>
  <si>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</si>
  <si>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</si>
  <si>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</si>
  <si>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</si>
  <si>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</si>
  <si>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</si>
  <si>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</si>
  <si>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</si>
  <si>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</si>
  <si>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</si>
  <si>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</si>
  <si>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</si>
  <si>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</si>
  <si>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</si>
  <si>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</si>
  <si>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</si>
  <si>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</si>
  <si>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</si>
  <si>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</si>
  <si>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</si>
  <si>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</si>
  <si>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</si>
  <si>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</si>
  <si>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</si>
  <si>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</si>
  <si>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</si>
  <si>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</si>
  <si>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</si>
  <si>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Önkormányzati feladatok</t>
  </si>
  <si>
    <t xml:space="preserve"> Tagsági díjak és támogatások</t>
  </si>
  <si>
    <t xml:space="preserve">   Karácsony Sándor Közalapítvány támogatása</t>
  </si>
  <si>
    <t>kötelező feladat</t>
  </si>
  <si>
    <t xml:space="preserve">   Térfigyelő szünetmentes csere</t>
  </si>
  <si>
    <t xml:space="preserve">   Térfigyelő szerverhelyiség klíma csere</t>
  </si>
  <si>
    <t>önként váll. feladat</t>
  </si>
  <si>
    <t xml:space="preserve">   1 db térfigyelő kamera telepítés</t>
  </si>
  <si>
    <t xml:space="preserve"> Közterületi feladatok</t>
  </si>
  <si>
    <t xml:space="preserve">   Társasházaknak közterületfoglalási bevételből vissza nem térítendő támogatás</t>
  </si>
  <si>
    <t xml:space="preserve"> Vagyongazdálkodás</t>
  </si>
  <si>
    <t xml:space="preserve">   RÉV8 Józsefvárosi Rehabilitációs és Városfejlesztési Zrt. Részvényeinek kivásárlása</t>
  </si>
  <si>
    <t xml:space="preserve"> Törzsvagyon karbantartása, fejlesztése</t>
  </si>
  <si>
    <t xml:space="preserve">   Részletezve külön mellékletben</t>
  </si>
  <si>
    <t xml:space="preserve"> Településüzemeltetés, út-park karbantartás, növényvédelem, köztisztaság</t>
  </si>
  <si>
    <t xml:space="preserve"> Józsefvárosi Gazdálkodási Központ Zrt. üzleti vagyonnal kapcsolatos feladatai</t>
  </si>
  <si>
    <t xml:space="preserve"> Corvin Sétány Projekt</t>
  </si>
  <si>
    <t xml:space="preserve"> Orczy Negyed Projekt</t>
  </si>
  <si>
    <t xml:space="preserve"> Rehabilitációk, fejlesztési projektek</t>
  </si>
  <si>
    <t xml:space="preserve"> Főépítészi feladatok</t>
  </si>
  <si>
    <t xml:space="preserve"> Társasházak  felújítási támogatása, kölcsöne</t>
  </si>
  <si>
    <t xml:space="preserve">   Társasházak felújítására kölcsön és vissza nem térítendő támogatás nyújtás</t>
  </si>
  <si>
    <t>Önkormányzati feladatok összesen</t>
  </si>
  <si>
    <t>Költségvetési szervek</t>
  </si>
  <si>
    <t xml:space="preserve"> Hivatal működtetése</t>
  </si>
  <si>
    <t xml:space="preserve">   Bútor beszerzés</t>
  </si>
  <si>
    <t xml:space="preserve">   Képviselői laptopok, kivetítő beszerzés</t>
  </si>
  <si>
    <t xml:space="preserve">   Kazáncsere (Közterület- felügyelet)</t>
  </si>
  <si>
    <t xml:space="preserve">   Hivatal informatikai feladatai</t>
  </si>
  <si>
    <t xml:space="preserve">   Megaportál kiváltás</t>
  </si>
  <si>
    <t xml:space="preserve">   Shear point szoftver beszerzés</t>
  </si>
  <si>
    <t xml:space="preserve">   Központi autentikáció </t>
  </si>
  <si>
    <t xml:space="preserve">   Időszinkron beállítás </t>
  </si>
  <si>
    <t xml:space="preserve">   PC modernizálás (2010 elötti PC-k kiváltása)</t>
  </si>
  <si>
    <t xml:space="preserve">   PDF kereshető szöveg támogatás </t>
  </si>
  <si>
    <t xml:space="preserve">  Hivatal egyéb feladatai</t>
  </si>
  <si>
    <r>
      <t xml:space="preserve">   </t>
    </r>
    <r>
      <rPr>
        <sz val="10"/>
        <rFont val="Times New Roman"/>
        <family val="1"/>
        <charset val="238"/>
      </rPr>
      <t>Választási fülke beszerzés</t>
    </r>
  </si>
  <si>
    <t xml:space="preserve">  Nemzetiségi Önkormányzatok működtetése</t>
  </si>
  <si>
    <t xml:space="preserve">   Kazáncsere (Roma Önkormányzat)</t>
  </si>
  <si>
    <t xml:space="preserve">   Éven túl elhasználódó eszközök beszerzése </t>
  </si>
  <si>
    <t xml:space="preserve"> Közterület-felügyelet</t>
  </si>
  <si>
    <t xml:space="preserve">   Testre szerelhető akciókamera (40 db) </t>
  </si>
  <si>
    <t xml:space="preserve"> Nappali Ellátás</t>
  </si>
  <si>
    <t xml:space="preserve"> Idősek Átmeneti Otthona / Gondozóház</t>
  </si>
  <si>
    <t xml:space="preserve"> Oktatási - nevelési intézményekben étkeztetés biztosítása</t>
  </si>
  <si>
    <t xml:space="preserve"> Józsefvárosi  Egyesített Bölcsődék</t>
  </si>
  <si>
    <t xml:space="preserve"> Józsevfárosi Szent Kozma Egészségügyi Központ</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</si>
  <si>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</si>
  <si>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</si>
  <si>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</si>
  <si>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</si>
  <si>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</si>
  <si>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</si>
  <si>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</si>
  <si>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</si>
  <si>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</si>
  <si>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</si>
  <si>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</si>
  <si>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</si>
  <si>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</si>
  <si>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</si>
  <si>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</si>
  <si>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</si>
  <si>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</si>
  <si>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</si>
  <si>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</si>
  <si>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</si>
  <si>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</si>
  <si>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</si>
  <si>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</si>
  <si>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</si>
  <si>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</si>
  <si>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</si>
  <si>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</si>
  <si>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</si>
  <si>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</si>
  <si>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</si>
  <si>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</si>
  <si>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</si>
  <si>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</si>
  <si>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</si>
  <si>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</si>
  <si>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</si>
  <si>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</si>
  <si>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</si>
  <si>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</si>
  <si>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</si>
  <si>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</si>
  <si>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</si>
  <si>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</si>
  <si>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</si>
  <si>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</si>
  <si>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</si>
  <si>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</si>
  <si>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</si>
  <si>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</si>
  <si>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</si>
  <si>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</si>
  <si>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</si>
  <si>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</si>
  <si>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</si>
  <si>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</si>
  <si>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</si>
  <si>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</si>
  <si>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</si>
  <si>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</si>
  <si>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</si>
  <si>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</si>
  <si>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</si>
  <si>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</si>
  <si>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</si>
  <si>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</si>
  <si>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</si>
  <si>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</si>
  <si>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</si>
  <si>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</si>
  <si>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</si>
  <si>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</si>
  <si>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</si>
  <si>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</si>
  <si>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</si>
  <si>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</si>
  <si>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</si>
  <si>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</si>
  <si>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</si>
  <si>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</si>
  <si>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</si>
  <si>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</si>
  <si>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</si>
  <si>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</si>
  <si>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</si>
  <si>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</si>
  <si>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</si>
  <si>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</si>
  <si>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</si>
  <si>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</si>
  <si>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</si>
  <si>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</si>
  <si>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</si>
  <si>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</si>
  <si>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</si>
  <si>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</si>
  <si>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</si>
  <si>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</si>
  <si>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</si>
  <si>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</si>
  <si>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</si>
  <si>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</si>
  <si>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</si>
  <si>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</si>
  <si>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</si>
  <si>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</si>
  <si>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</si>
  <si>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</si>
  <si>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</si>
  <si>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</si>
  <si>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 xml:space="preserve"> Egészségügyi feladatok</t>
  </si>
  <si>
    <t xml:space="preserve">   Gyermekfogászat részére eszközbeszerzés</t>
  </si>
  <si>
    <t xml:space="preserve">   Golyónyomok emléktáblák</t>
  </si>
  <si>
    <t xml:space="preserve">   Értékvédelmi emléktáblák</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</si>
  <si>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</si>
  <si>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</si>
  <si>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</si>
  <si>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</si>
  <si>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</si>
  <si>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</si>
  <si>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</si>
  <si>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</si>
  <si>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</si>
  <si>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</si>
  <si>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</si>
  <si>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</si>
  <si>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</si>
  <si>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</si>
  <si>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</si>
  <si>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</si>
  <si>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</si>
  <si>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</si>
  <si>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</si>
  <si>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</si>
  <si>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</si>
  <si>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</si>
  <si>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</si>
  <si>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</si>
  <si>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</si>
  <si>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</si>
  <si>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</si>
  <si>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</si>
  <si>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</si>
  <si>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</si>
  <si>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</si>
  <si>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</si>
  <si>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</si>
  <si>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</si>
  <si>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</si>
  <si>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</si>
  <si>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</si>
  <si>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</si>
  <si>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</si>
  <si>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</si>
  <si>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</si>
  <si>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</si>
  <si>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</si>
  <si>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</si>
  <si>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</si>
  <si>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 xml:space="preserve">   Játékvár Bölcsőde udvari gumiburkolat cseréje</t>
  </si>
  <si>
    <t xml:space="preserve">   Tücsök-lak Bölcsőde udvari tároló ajtóinak cseréje</t>
  </si>
  <si>
    <t xml:space="preserve">   Minimanó Bölcsőde fűtéskorszerűsítés (radiátorok cseréje)</t>
  </si>
  <si>
    <t xml:space="preserve">   Babóca Bölcsőde fűtéskorszerűsítés (radiátorok cseréje)</t>
  </si>
  <si>
    <t xml:space="preserve">   Gyermekkert Bölcsőde udvari gyermek wc kialakítása</t>
  </si>
  <si>
    <t xml:space="preserve">   Gyermekkert Bölcsőde udvari tusoló, pancsoló kiépítése</t>
  </si>
  <si>
    <t xml:space="preserve">   Tücsök-lak Bölcsőde játszódomb és homokozók esési terének gumiborítása</t>
  </si>
  <si>
    <t>Katica Bölcsőde játszóudvar felújítása (új játszóeszközök vásárlása, homokozók felújítása, gumiborítás, TÜV engedély hiánya miatt játékok visszabontása)</t>
  </si>
  <si>
    <t xml:space="preserve">  Katica Bölcsőde kerítés, teraszkorlát felújítása</t>
  </si>
  <si>
    <t xml:space="preserve">  Biztos Kezdet Gyerekház fűtés korszerűsítés</t>
  </si>
  <si>
    <t xml:space="preserve">   Akadálymentesítés (Napraforgó,Ciklámen K.)</t>
  </si>
  <si>
    <t xml:space="preserve">   3db külső raktárhelyiség felújítása</t>
  </si>
  <si>
    <t xml:space="preserve">   Játszóudvar teljes felújítása, balesetveszély megszüntetése (talaj beszakadás)</t>
  </si>
  <si>
    <t xml:space="preserve">   Védőfal az óvoda és a JEGYMI között</t>
  </si>
  <si>
    <t xml:space="preserve">   Elektromos és érintésvédelmi hálózat felújítása</t>
  </si>
  <si>
    <t xml:space="preserve">   Hátsó udvar gumitéglázása (60nm)</t>
  </si>
  <si>
    <t xml:space="preserve">   Udvari fedett tartózkodó lapostető szigetelés (Gyerek-Virág tagóvoda)</t>
  </si>
  <si>
    <t xml:space="preserve">   Tetőszigetelés kiváltása könnyűszerkezetes sátortető kialakításával (Katica Tagóvoda)</t>
  </si>
  <si>
    <t xml:space="preserve">   Terasz fémszerkezetének felújítása (Mesepalota Tagóvoda</t>
  </si>
  <si>
    <t xml:space="preserve">   Udvari megsüllyedt gumitéglák cseréje, jav. (Napsugár Tagóvoda)</t>
  </si>
  <si>
    <t xml:space="preserve">   Kerítés feújítás, vaskapuk cseréje (Csodasziget Tagóvoda)</t>
  </si>
  <si>
    <t xml:space="preserve">   Gumitéglák cseréje, további telepítése (TÁ-TI-KA Tagóvoda)</t>
  </si>
  <si>
    <t xml:space="preserve">   Csúszdás játék áthelyezés(TÜV) gumitégla cserével (TÁ-TI-KA Tagóvoda)</t>
  </si>
  <si>
    <t xml:space="preserve">   Homokozóban beton ülőke gumiburkolása (TÁ-TI-KA Tagóvoda)</t>
  </si>
  <si>
    <t xml:space="preserve"> Udvar felújítása - gumitégla,udvari játékok - (Várunk Rád Tagóvoda)</t>
  </si>
  <si>
    <t>Költségvetési szervek felhalmozási szabad maradványa</t>
  </si>
  <si>
    <t xml:space="preserve">   Nagy teljesítményű takarítógép beszerzés</t>
  </si>
  <si>
    <t xml:space="preserve"> Egyéb szociális szolgáltatás</t>
  </si>
  <si>
    <t xml:space="preserve">   Nagyobb kapacitású mosógépekhez elektromos teljesítmény bővítés</t>
  </si>
  <si>
    <t>Szabad működési maradvány</t>
  </si>
  <si>
    <t xml:space="preserve">Szakvélemény, szakértői díj </t>
  </si>
  <si>
    <t>Önkormányzati lakóépületek komplex közösségi megújítása</t>
  </si>
  <si>
    <t>Előkészítés</t>
  </si>
  <si>
    <t>Műszakilag szükséges épületek bontása</t>
  </si>
  <si>
    <t>Bérházak és bérlakások üzemelési költség csökkentése</t>
  </si>
  <si>
    <t>Közösségi zöldudvar program</t>
  </si>
  <si>
    <t>Speciális lakhatási projektek (bérlakás-korszerűsítés)</t>
  </si>
  <si>
    <t>Helyi gazdaságfejlesztés</t>
  </si>
  <si>
    <t>Helyi gazdaságfejlesztési</t>
  </si>
  <si>
    <t>Helyi gazdaságfejlesztési kapcsolódó eszköz</t>
  </si>
  <si>
    <t>K1 Gyermek és ifjúsági szabadidős programok hálózata, hátrányos helyzetű sportoló fiatalok tehetséggondozása, közösségi miniprojektek</t>
  </si>
  <si>
    <t>Projektelőkészítés (szolgáltatás)</t>
  </si>
  <si>
    <t>Szolgáltatás</t>
  </si>
  <si>
    <t>Problémaorientált közösségi rendészet kialakítása</t>
  </si>
  <si>
    <t>Közösségi rendészet bér</t>
  </si>
  <si>
    <t>Közösségi rendészet bérjárulék</t>
  </si>
  <si>
    <t>Eszközök</t>
  </si>
  <si>
    <t>K4 Szomszédok Egymásért Mozgalom kialakítása és működtetése</t>
  </si>
  <si>
    <t>SZEM szolgáltatás</t>
  </si>
  <si>
    <t>K5 Bűnmegelőzés a környezet tervezés segítségével (CPTED) – elvek, példák és gyakorlati megvalósítás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</si>
  <si>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</si>
  <si>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</si>
  <si>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</si>
  <si>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</si>
  <si>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</si>
  <si>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</si>
  <si>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</si>
  <si>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</si>
  <si>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</si>
  <si>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 xml:space="preserve">  Parkolás-üzemeltetés</t>
  </si>
  <si>
    <t xml:space="preserve">   Parkolási informatikai rendszer fejlesztés</t>
  </si>
  <si>
    <t xml:space="preserve">   Orczy Projekt keretében tárgyi eszköz beszerzés</t>
  </si>
  <si>
    <t xml:space="preserve"> Család és Gyermekjóléti Központ</t>
  </si>
  <si>
    <t xml:space="preserve"> Család és Gyermekjóléti Szolgálat</t>
  </si>
  <si>
    <t xml:space="preserve"> Szociális étkeztetés</t>
  </si>
  <si>
    <t xml:space="preserve"> Házi Segítségnyújtás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</si>
  <si>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</si>
  <si>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</si>
  <si>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</si>
  <si>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</si>
  <si>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</si>
  <si>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</si>
  <si>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</si>
  <si>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</si>
  <si>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</si>
  <si>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</si>
  <si>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</si>
  <si>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</si>
  <si>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</si>
  <si>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</si>
  <si>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</si>
  <si>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</si>
  <si>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</si>
  <si>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</si>
  <si>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</si>
  <si>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</si>
  <si>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</si>
  <si>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</si>
  <si>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</si>
  <si>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</si>
  <si>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</si>
  <si>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</si>
  <si>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   Hasi ultrahang készülék </t>
  </si>
  <si>
    <t xml:space="preserve">   Defibrillátorok beszerzése </t>
  </si>
  <si>
    <t xml:space="preserve">Háziorvosi pályázati támogatás </t>
  </si>
  <si>
    <t xml:space="preserve">   Település üzemeltetés közszolgáltatási szerz.</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</si>
  <si>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</si>
  <si>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</si>
  <si>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</si>
  <si>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</si>
  <si>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</si>
  <si>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</si>
  <si>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</si>
  <si>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</si>
  <si>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</si>
  <si>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</si>
  <si>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</si>
  <si>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</si>
  <si>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</si>
  <si>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</si>
  <si>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</si>
  <si>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</si>
  <si>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</si>
  <si>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</si>
  <si>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</si>
  <si>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</si>
  <si>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</si>
  <si>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</si>
  <si>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</si>
  <si>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</si>
  <si>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</si>
  <si>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</si>
  <si>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</si>
  <si>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</si>
  <si>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</si>
  <si>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</si>
  <si>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 xml:space="preserve">   Parkolás fizetést segítő információs táblák telepítése</t>
  </si>
  <si>
    <t xml:space="preserve">   Ügyfélkapu rendszer és honlap fejlesztés</t>
  </si>
  <si>
    <t>Józsefváros Gazdálkodási Zrt. Támogatása (informatikai beszerzés 5.000 e Ft, E-iktató rendszer kialakítása 15.000 e Ft)</t>
  </si>
  <si>
    <t>Smart City stratégiai koncepció megvalósítása</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</si>
  <si>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</si>
  <si>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</si>
  <si>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</si>
  <si>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</si>
  <si>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</si>
  <si>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</si>
  <si>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</si>
  <si>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</si>
  <si>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</si>
  <si>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</si>
  <si>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</si>
  <si>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</si>
  <si>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</si>
  <si>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</si>
  <si>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</si>
  <si>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(JGK, JSZSZGYK, PH)</t>
  </si>
  <si>
    <t>Lakhatási szervezetek integrációjának elősegítése, kapcsolódó szolgáltatások</t>
  </si>
  <si>
    <t>Helyi gazdaságfejlesztéshez kapcsolódó szolgáltatás</t>
  </si>
  <si>
    <t>Eredeti előirányzat</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</si>
  <si>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</si>
  <si>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</si>
  <si>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</si>
  <si>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</si>
  <si>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</si>
  <si>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</si>
  <si>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</si>
  <si>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</si>
  <si>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</si>
  <si>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</si>
  <si>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</si>
  <si>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</si>
  <si>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</si>
  <si>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</si>
  <si>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</si>
  <si>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</si>
  <si>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</si>
  <si>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</si>
  <si>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</si>
  <si>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</si>
  <si>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</si>
  <si>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</si>
  <si>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</si>
  <si>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</si>
  <si>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</si>
  <si>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</si>
  <si>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2018. évre tervezett</t>
  </si>
  <si>
    <t>Kiadás</t>
  </si>
  <si>
    <t>2019. évre tervezett</t>
  </si>
  <si>
    <t>2021. évre tervezett</t>
  </si>
  <si>
    <t>2020. évre tervezett</t>
  </si>
  <si>
    <t>2022. évre tervezett</t>
  </si>
  <si>
    <t>Önkormányzati kiegészítés saját forrásból</t>
  </si>
  <si>
    <t>Dankó u. felújítás tervezés</t>
  </si>
  <si>
    <t>Déri Miksa u. felújítás tervezése</t>
  </si>
  <si>
    <t>Tartalék közterületek felújításra</t>
  </si>
  <si>
    <t>Apáthy I. u. felújítás</t>
  </si>
  <si>
    <t>Bezerédj u. (Kiss J. u. - II. János Pál P.t.)</t>
  </si>
  <si>
    <t>eredeti</t>
  </si>
  <si>
    <t>2018.évi</t>
  </si>
  <si>
    <t>módosítás</t>
  </si>
  <si>
    <t>módosított</t>
  </si>
  <si>
    <t>Építés- igazgatási feladatok</t>
  </si>
  <si>
    <t>Eredeti ei.</t>
  </si>
  <si>
    <t>Módosítás</t>
  </si>
  <si>
    <t>Módosított ei.</t>
  </si>
  <si>
    <t xml:space="preserve">önként </t>
  </si>
  <si>
    <t xml:space="preserve">kötelező </t>
  </si>
  <si>
    <t>Feladat     Besorolás   Áht. szerint</t>
  </si>
  <si>
    <t>Eredeti ei</t>
  </si>
  <si>
    <t>2018. évi módosítás</t>
  </si>
  <si>
    <t>2018. évi módosított előirányzat</t>
  </si>
  <si>
    <t>2018. évi tervezett előirányzat</t>
  </si>
  <si>
    <t>2019. évi tervezett előirányzat</t>
  </si>
  <si>
    <t>2019. évi módosítás</t>
  </si>
  <si>
    <t>2019. évi módosított előirányzat</t>
  </si>
  <si>
    <t>2020. évi tervezett előirányzat</t>
  </si>
  <si>
    <t>2020. évi módosítás</t>
  </si>
  <si>
    <t>2020. évi módosított előirányzat</t>
  </si>
  <si>
    <t>2021. évi tervezett előirányzat</t>
  </si>
  <si>
    <t>2021. évi módosítás</t>
  </si>
  <si>
    <t>2021. évi módosított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</si>
  <si>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</si>
  <si>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</si>
  <si>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</si>
  <si>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</si>
  <si>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</si>
  <si>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</si>
  <si>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</si>
  <si>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</si>
  <si>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</si>
  <si>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</si>
  <si>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</si>
  <si>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</si>
  <si>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</si>
  <si>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</si>
  <si>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'Radiológiai felsőkategóriás komplex ultrahang készülék beszerzése  </t>
  </si>
  <si>
    <t>'digitális passzív detektoros, tűkristályos mammográfiás berendezés beszerzése</t>
  </si>
  <si>
    <t>'digitális átvilágító-felvételi berendezés beszerzése </t>
  </si>
  <si>
    <t>'járulékos költségek</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</si>
  <si>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</si>
  <si>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</si>
  <si>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</si>
  <si>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</si>
  <si>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</si>
  <si>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</si>
  <si>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</si>
  <si>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Minimanó Bölcsőde beltéri ajtók cseréje (2017. évi pm.)</t>
  </si>
  <si>
    <t>Minimanó Bölcsőde tornaszoba kialakítása (2017. évi pm.)</t>
  </si>
  <si>
    <t xml:space="preserve">   Babóca Bölcsőde  tornaszoba kialakítása (2017.évi pm.)</t>
  </si>
  <si>
    <t xml:space="preserve">   Babóca Bölcsőde  csoportszobákban lamb.csere (2017.évi pm.)</t>
  </si>
  <si>
    <t xml:space="preserve">   Gyermekkert Bölcsőde nyílászárók, zsalugáterek cseréje (2017.évi pm.)</t>
  </si>
  <si>
    <t xml:space="preserve">  Katica Bölcsőde mosókonyha csempe csere (2017.évi pm.)</t>
  </si>
  <si>
    <t>Játékvár Bölcsőde mosoda linóleumcsere (2017.évi pm.)</t>
  </si>
  <si>
    <t xml:space="preserve">  Katica Bölcsőde mosókonyha linóleum 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</si>
  <si>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</si>
  <si>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</si>
  <si>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</si>
  <si>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</si>
  <si>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</si>
  <si>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</si>
  <si>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</si>
  <si>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</si>
  <si>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</si>
  <si>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</si>
  <si>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</si>
  <si>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</si>
  <si>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</si>
  <si>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</si>
  <si>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</si>
  <si>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</si>
  <si>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</si>
  <si>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</si>
  <si>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</si>
  <si>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</si>
  <si>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</si>
  <si>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</si>
  <si>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Lakatos Menyhért ÁltalánosI skola és Gimnázium tornatermének felújítása</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</si>
  <si>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</si>
  <si>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</si>
  <si>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</si>
  <si>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</si>
  <si>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</si>
  <si>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</si>
  <si>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</si>
  <si>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</si>
  <si>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</si>
  <si>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</si>
  <si>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</si>
  <si>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</si>
  <si>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</si>
  <si>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</si>
  <si>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</si>
  <si>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</si>
  <si>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</si>
  <si>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</si>
  <si>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</si>
  <si>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</si>
  <si>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</si>
  <si>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</si>
  <si>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</si>
  <si>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</si>
  <si>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</si>
  <si>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 xml:space="preserve">   Storage fejlesztés </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</si>
  <si>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</si>
  <si>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</si>
  <si>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</si>
  <si>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</si>
  <si>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</si>
  <si>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</si>
  <si>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</si>
  <si>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</si>
  <si>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</si>
  <si>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</si>
  <si>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</si>
  <si>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</si>
  <si>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</si>
  <si>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</si>
  <si>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</si>
  <si>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</si>
  <si>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</si>
  <si>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</si>
  <si>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 xml:space="preserve"> Salgótarjáni út. MÁV telep zsákutca felújítás tervezése, kandelláberek eltávolítása (2017.évi pm.)</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</si>
  <si>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</si>
  <si>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</si>
  <si>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</si>
  <si>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</si>
  <si>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</si>
  <si>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</si>
  <si>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</si>
  <si>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</si>
  <si>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</si>
  <si>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</si>
  <si>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</si>
  <si>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</si>
  <si>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</si>
  <si>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</si>
  <si>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</si>
  <si>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</si>
  <si>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</si>
  <si>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</si>
  <si>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</si>
  <si>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</si>
  <si>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</si>
  <si>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</si>
  <si>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</si>
  <si>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</si>
  <si>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</si>
  <si>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</si>
  <si>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</si>
  <si>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</si>
  <si>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</si>
  <si>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</si>
  <si>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</si>
  <si>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</si>
  <si>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</si>
  <si>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</si>
  <si>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</si>
  <si>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</si>
  <si>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</si>
  <si>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</si>
  <si>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</si>
  <si>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</si>
  <si>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</si>
  <si>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</si>
  <si>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</si>
  <si>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</si>
  <si>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</si>
  <si>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</si>
  <si>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 xml:space="preserve">Zebra mobil blokk nyomtató + tartozékok </t>
  </si>
  <si>
    <t xml:space="preserve">Térfigyelő kamerarendszer kezelő joystick </t>
  </si>
  <si>
    <t>Hordozható és egyéb nyomtató kellékek</t>
  </si>
  <si>
    <t xml:space="preserve">PDA bírságoló készülék beszerzés  </t>
  </si>
  <si>
    <t>Körzeti rendészeti egység részére technikai berendezések</t>
  </si>
  <si>
    <t xml:space="preserve">A pénztár helyiség és új iroda helyiség klimatizálása </t>
  </si>
  <si>
    <t>Új iroda berendezése, irodabútorok beszerzése</t>
  </si>
  <si>
    <t>Korszerűsítés (nyílászárók, villanyóra szabványosítás)</t>
  </si>
  <si>
    <t>Ellátottak érdekében végzett feladatokhoz szükséges munkaeszközök cseréje/pótlása</t>
  </si>
  <si>
    <t xml:space="preserve">   Éven túl elhasználódó eszközök beszerzése, pótlása </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</si>
  <si>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</si>
  <si>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</si>
  <si>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</si>
  <si>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</si>
  <si>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</si>
  <si>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</si>
  <si>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</si>
  <si>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</si>
  <si>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</si>
  <si>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</si>
  <si>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</si>
  <si>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</si>
  <si>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</si>
  <si>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</si>
  <si>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</si>
  <si>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</si>
  <si>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</si>
  <si>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</si>
  <si>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</si>
  <si>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</si>
  <si>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</si>
  <si>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</si>
  <si>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Világítás korszerűsítése az egész épületben</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</si>
  <si>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</si>
  <si>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</si>
  <si>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</si>
  <si>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</si>
  <si>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</si>
  <si>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</si>
  <si>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</si>
  <si>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</si>
  <si>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</si>
  <si>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</si>
  <si>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</si>
  <si>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</si>
  <si>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</si>
  <si>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</si>
  <si>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Nyílászárók cseréje</t>
  </si>
  <si>
    <t>Proxy mágneszáras beengedő rendszer kialakítása</t>
  </si>
  <si>
    <t>1-1 db videó colonoscop és gastroscop beszerzés</t>
  </si>
  <si>
    <t>Átemelő szivattyúk, nyomáscsökkentő, fűtési és légtechnikai/levegőztető rendszer felülvizsgálata, fűtési rendszer fagymentessé tétele</t>
  </si>
  <si>
    <t>I. emeleti gyermekmosdó felújítása</t>
  </si>
  <si>
    <t>NEO</t>
  </si>
  <si>
    <t>Nyílászárók cseréje- pincei szint ablak cseréi</t>
  </si>
  <si>
    <t>Kincskereső</t>
  </si>
  <si>
    <t>Informatikai eszközök cseréje</t>
  </si>
  <si>
    <t>Tesz-Vesz</t>
  </si>
  <si>
    <t xml:space="preserve">   Udvari fedett tartózkodó lapostető szigetelés (TESZ-VESZ Tagóvoda)</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</si>
  <si>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</si>
  <si>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</si>
  <si>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</si>
  <si>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</si>
  <si>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</si>
  <si>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</si>
  <si>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</si>
  <si>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</si>
  <si>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</si>
  <si>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</si>
  <si>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</si>
  <si>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</si>
  <si>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</si>
  <si>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</si>
  <si>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Kőris u.35. villamosenergetikai bővítése</t>
  </si>
  <si>
    <t>Nappali ellátás akadálymentesítés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</si>
</sst>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0.0"/>
    <numFmt numFmtId="165" formatCode="0.0"/>
    <numFmt numFmtId="166" formatCode="_(* #,##0.00_);_(* \(#,##0.00\);_(* &quot;-&quot;??_);_(@_)"/>
    <numFmt numFmtId="167" formatCode="#,##0_ ;[Red]\-#,##0\ "/>
    <numFmt numFmtId="168" formatCode="#,##0.0_ ;[Red]\-#,##0.0\ "/>
    <numFmt numFmtId="169" formatCode="_(&quot;$&quot;* #,##0.00_);_(&quot;$&quot;* \(#,##0.00\);_(&quot;$&quot;* &quot;-&quot;??_);_(@_)"/>
  </numFmts>
  <fonts count="35"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b/>
      <sz val="11"/>
      <color theme="1"/>
      <name val="Times New Roman"/>
      <family val="1"/>
      <charset val="238"/>
    </font>
    <font>
      <sz val="11"/>
      <color theme="1"/>
      <name val="Times New Roman"/>
      <family val="1"/>
      <charset val="238"/>
    </font>
    <font>
      <sz val="10"/>
      <color theme="1"/>
      <name val="Times New Roman"/>
      <family val="1"/>
      <charset val="238"/>
    </font>
    <font>
      <b/>
      <sz val="11"/>
      <color theme="1"/>
      <name val="Calibri"/>
      <family val="2"/>
      <charset val="238"/>
      <scheme val="minor"/>
    </font>
    <font>
      <b/>
      <sz val="9"/>
      <name val="Times New Roman CE"/>
      <charset val="238"/>
    </font>
    <font>
      <i/>
      <u/>
      <sz val="10"/>
      <name val="Times New Roman"/>
      <family val="1"/>
      <charset val="238"/>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
      <patternFill patternType="solid">
        <fgColor theme="0"/>
        <bgColor indexed="64"/>
      </patternFill>
    </fill>
  </fills>
  <borders count="80">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s>
  <cellStyleXfs count="27">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971">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23"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4" fillId="0" borderId="0" xfId="0" applyFont="1" applyAlignment="1">
      <alignment horizontal="center"/>
    </xf>
    <xf numFmtId="0" fontId="24" fillId="0" borderId="25" xfId="0" applyFont="1" applyBorder="1" applyAlignment="1">
      <alignment horizontal="center" vertical="center" wrapText="1"/>
    </xf>
    <xf numFmtId="0" fontId="24" fillId="0" borderId="4" xfId="0" applyFont="1" applyBorder="1" applyAlignment="1">
      <alignment horizontal="center" vertical="center" wrapText="1"/>
    </xf>
    <xf numFmtId="3" fontId="25" fillId="0" borderId="6" xfId="0" applyNumberFormat="1" applyFont="1" applyBorder="1" applyAlignment="1">
      <alignment horizontal="right"/>
    </xf>
    <xf numFmtId="0" fontId="25" fillId="0" borderId="23"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5"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3" xfId="0" applyFont="1" applyBorder="1" applyAlignment="1">
      <alignment horizontal="left"/>
    </xf>
    <xf numFmtId="0" fontId="5" fillId="0" borderId="0" xfId="0" applyFont="1" applyAlignment="1">
      <alignment horizontal="right"/>
    </xf>
    <xf numFmtId="0" fontId="3" fillId="0" borderId="6" xfId="0" applyFont="1" applyBorder="1" applyAlignment="1">
      <alignment horizontal="lef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3" fillId="0" borderId="14" xfId="0" applyFont="1" applyBorder="1" applyAlignment="1">
      <alignment horizontal="left"/>
    </xf>
    <xf numFmtId="0" fontId="5" fillId="0" borderId="13" xfId="0" applyFont="1" applyFill="1" applyBorder="1" applyAlignment="1">
      <alignment horizontal="left"/>
    </xf>
    <xf numFmtId="3" fontId="5" fillId="0" borderId="36" xfId="0" applyNumberFormat="1" applyFont="1" applyFill="1" applyBorder="1" applyAlignment="1">
      <alignment horizontal="right"/>
    </xf>
    <xf numFmtId="0" fontId="5" fillId="0" borderId="0" xfId="0" applyFont="1" applyFill="1" applyAlignment="1">
      <alignment horizontal="right"/>
    </xf>
    <xf numFmtId="0" fontId="5" fillId="0" borderId="3" xfId="0" applyFont="1" applyFill="1" applyBorder="1" applyAlignment="1">
      <alignment horizontal="left"/>
    </xf>
    <xf numFmtId="3" fontId="5" fillId="0" borderId="3" xfId="0" applyNumberFormat="1" applyFont="1" applyFill="1" applyBorder="1" applyAlignment="1">
      <alignment horizontal="right"/>
    </xf>
    <xf numFmtId="0" fontId="3" fillId="0" borderId="6"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0"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4"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3"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1"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0" fontId="3" fillId="0" borderId="50" xfId="0" applyFont="1" applyFill="1" applyBorder="1" applyAlignment="1">
      <alignment vertical="center" wrapText="1"/>
    </xf>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3" fillId="0" borderId="41" xfId="0" applyNumberFormat="1" applyFont="1" applyBorder="1"/>
    <xf numFmtId="3" fontId="3" fillId="0" borderId="56" xfId="0" applyNumberFormat="1" applyFont="1" applyBorder="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3" fillId="0" borderId="39" xfId="0" applyFont="1" applyFill="1" applyBorder="1" applyAlignment="1">
      <alignment vertical="center" wrapText="1"/>
    </xf>
    <xf numFmtId="0" fontId="6" fillId="0" borderId="54"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0" fontId="4" fillId="0" borderId="42" xfId="0" applyFont="1" applyFill="1" applyBorder="1" applyAlignment="1">
      <alignment vertical="center" wrapText="1"/>
    </xf>
    <xf numFmtId="0" fontId="3" fillId="6" borderId="50" xfId="0" applyFont="1" applyFill="1" applyBorder="1" applyAlignment="1">
      <alignment vertical="center" wrapText="1"/>
    </xf>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26" xfId="0" applyFont="1" applyBorder="1" applyAlignment="1">
      <alignment vertical="center" wrapText="1"/>
    </xf>
    <xf numFmtId="3" fontId="6" fillId="0" borderId="13" xfId="0" applyNumberFormat="1" applyFont="1" applyBorder="1"/>
    <xf numFmtId="3" fontId="6" fillId="0" borderId="23"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3" fontId="3" fillId="0" borderId="12"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5"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5" fillId="0" borderId="25" xfId="0" applyFont="1" applyBorder="1" applyAlignment="1">
      <alignment horizontal="center" vertical="center" wrapText="1"/>
    </xf>
    <xf numFmtId="3" fontId="24" fillId="0" borderId="19" xfId="0" applyNumberFormat="1" applyFont="1" applyBorder="1" applyAlignment="1">
      <alignment horizontal="right"/>
    </xf>
    <xf numFmtId="0" fontId="25" fillId="0" borderId="29" xfId="0" applyFont="1" applyBorder="1" applyAlignment="1">
      <alignment horizontal="center" vertical="center" wrapText="1"/>
    </xf>
    <xf numFmtId="0" fontId="6" fillId="0" borderId="16" xfId="0" applyFont="1" applyBorder="1"/>
    <xf numFmtId="0" fontId="3" fillId="0" borderId="3" xfId="0" applyFont="1" applyFill="1" applyBorder="1" applyAlignment="1">
      <alignment horizontal="left" vertical="center" wrapText="1"/>
    </xf>
    <xf numFmtId="0" fontId="6" fillId="0" borderId="42" xfId="0" applyFont="1" applyFill="1" applyBorder="1" applyAlignment="1">
      <alignment vertical="center" wrapText="1"/>
    </xf>
    <xf numFmtId="3" fontId="6" fillId="0" borderId="36" xfId="0" applyNumberFormat="1" applyFont="1" applyBorder="1"/>
    <xf numFmtId="3" fontId="3" fillId="0" borderId="25"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5"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5" xfId="0" applyFont="1" applyBorder="1"/>
    <xf numFmtId="0" fontId="24" fillId="0" borderId="35" xfId="0" applyFont="1" applyBorder="1" applyAlignment="1">
      <alignment horizontal="center" vertical="center" wrapText="1"/>
    </xf>
    <xf numFmtId="0" fontId="24" fillId="0" borderId="65" xfId="0" applyFont="1" applyBorder="1" applyAlignment="1">
      <alignment horizontal="left" vertical="center" wrapText="1"/>
    </xf>
    <xf numFmtId="0" fontId="25" fillId="0" borderId="66" xfId="0" applyFont="1" applyBorder="1" applyAlignment="1">
      <alignment horizontal="left" vertical="center" wrapText="1"/>
    </xf>
    <xf numFmtId="0" fontId="25" fillId="0" borderId="66" xfId="0" applyFont="1" applyBorder="1" applyAlignment="1">
      <alignment vertical="center" wrapText="1"/>
    </xf>
    <xf numFmtId="0" fontId="6" fillId="0" borderId="66" xfId="0" applyFont="1" applyBorder="1" applyAlignment="1">
      <alignment vertical="center" wrapText="1"/>
    </xf>
    <xf numFmtId="0" fontId="25" fillId="0" borderId="67" xfId="0" applyFont="1" applyBorder="1" applyAlignment="1">
      <alignment vertical="center" wrapText="1"/>
    </xf>
    <xf numFmtId="0" fontId="24" fillId="0" borderId="35" xfId="0" applyFont="1" applyBorder="1" applyAlignment="1">
      <alignment vertical="center" wrapText="1"/>
    </xf>
    <xf numFmtId="0" fontId="24" fillId="0" borderId="68" xfId="0" applyFont="1" applyBorder="1" applyAlignment="1">
      <alignment vertical="center" wrapText="1"/>
    </xf>
    <xf numFmtId="0" fontId="23" fillId="0" borderId="63" xfId="0" applyFont="1" applyBorder="1" applyAlignment="1">
      <alignment vertical="center" wrapText="1"/>
    </xf>
    <xf numFmtId="0" fontId="23" fillId="0" borderId="66" xfId="0" applyFont="1" applyBorder="1" applyAlignment="1">
      <alignment vertical="center" wrapText="1"/>
    </xf>
    <xf numFmtId="0" fontId="6" fillId="0" borderId="8" xfId="0" applyFont="1" applyBorder="1" applyAlignment="1">
      <alignment horizontal="left"/>
    </xf>
    <xf numFmtId="3" fontId="6" fillId="0" borderId="8" xfId="0" applyNumberFormat="1" applyFont="1" applyBorder="1" applyAlignment="1">
      <alignment horizontal="right"/>
    </xf>
    <xf numFmtId="0" fontId="5" fillId="0" borderId="22" xfId="0" applyFont="1" applyFill="1" applyBorder="1" applyAlignment="1">
      <alignment horizontal="left" wrapText="1"/>
    </xf>
    <xf numFmtId="0" fontId="3" fillId="0" borderId="16" xfId="0" applyFont="1" applyBorder="1" applyAlignment="1">
      <alignment horizontal="left" wrapText="1"/>
    </xf>
    <xf numFmtId="0" fontId="6" fillId="0" borderId="16" xfId="0" applyFont="1" applyBorder="1" applyAlignment="1">
      <alignment horizontal="left" wrapText="1"/>
    </xf>
    <xf numFmtId="3" fontId="3" fillId="0" borderId="16" xfId="0" applyNumberFormat="1" applyFont="1" applyBorder="1" applyAlignment="1">
      <alignment horizontal="left" wrapText="1"/>
    </xf>
    <xf numFmtId="3" fontId="6" fillId="0" borderId="16" xfId="0" applyNumberFormat="1" applyFont="1" applyBorder="1" applyAlignment="1">
      <alignment horizontal="left" wrapText="1"/>
    </xf>
    <xf numFmtId="0" fontId="5" fillId="0" borderId="37" xfId="0" applyFont="1" applyFill="1" applyBorder="1" applyAlignment="1">
      <alignment horizontal="left" wrapText="1"/>
    </xf>
    <xf numFmtId="0" fontId="3" fillId="0" borderId="16" xfId="0" applyFont="1" applyFill="1" applyBorder="1" applyAlignment="1">
      <alignment horizontal="left" wrapText="1"/>
    </xf>
    <xf numFmtId="0" fontId="6" fillId="0" borderId="16" xfId="0" applyFont="1" applyFill="1" applyBorder="1" applyAlignment="1">
      <alignment horizontal="left" wrapText="1"/>
    </xf>
    <xf numFmtId="0" fontId="6" fillId="0" borderId="17" xfId="0" applyFont="1" applyFill="1" applyBorder="1" applyAlignment="1">
      <alignment horizontal="left" wrapText="1"/>
    </xf>
    <xf numFmtId="0" fontId="6" fillId="0" borderId="57" xfId="0" applyFont="1" applyFill="1" applyBorder="1" applyAlignment="1">
      <alignment horizontal="left" wrapText="1"/>
    </xf>
    <xf numFmtId="3" fontId="5" fillId="0" borderId="13" xfId="0" applyNumberFormat="1" applyFont="1" applyFill="1" applyBorder="1" applyAlignment="1">
      <alignment horizontal="right"/>
    </xf>
    <xf numFmtId="3" fontId="3" fillId="0" borderId="3" xfId="0" applyNumberFormat="1" applyFont="1" applyFill="1" applyBorder="1" applyAlignment="1">
      <alignment horizontal="right" wrapText="1"/>
    </xf>
    <xf numFmtId="3" fontId="6" fillId="0" borderId="6" xfId="0" applyNumberFormat="1" applyFont="1" applyFill="1" applyBorder="1" applyAlignment="1">
      <alignment horizontal="right" wrapText="1"/>
    </xf>
    <xf numFmtId="0" fontId="3" fillId="0" borderId="69" xfId="4" applyFont="1" applyBorder="1" applyAlignment="1">
      <alignment vertical="center" wrapText="1"/>
    </xf>
    <xf numFmtId="0" fontId="6" fillId="0" borderId="69" xfId="4" applyFont="1" applyBorder="1" applyAlignment="1">
      <alignment vertical="center" wrapText="1"/>
    </xf>
    <xf numFmtId="0" fontId="6" fillId="0" borderId="69" xfId="9" applyFont="1" applyBorder="1" applyAlignment="1">
      <alignment horizontal="left" vertical="center" wrapText="1"/>
    </xf>
    <xf numFmtId="0" fontId="3" fillId="8" borderId="65" xfId="0" applyFont="1" applyFill="1" applyBorder="1" applyAlignment="1">
      <alignment vertical="center" wrapText="1"/>
    </xf>
    <xf numFmtId="0" fontId="6" fillId="0" borderId="66" xfId="9" applyFont="1" applyBorder="1" applyAlignment="1">
      <alignment horizontal="left" vertical="center" wrapText="1"/>
    </xf>
    <xf numFmtId="0" fontId="3" fillId="8" borderId="35" xfId="0" applyFont="1" applyFill="1" applyBorder="1" applyAlignment="1">
      <alignment vertical="center" wrapText="1"/>
    </xf>
    <xf numFmtId="0" fontId="3" fillId="9" borderId="65" xfId="0" applyFont="1" applyFill="1" applyBorder="1" applyAlignment="1">
      <alignment vertical="center" wrapText="1"/>
    </xf>
    <xf numFmtId="0" fontId="3" fillId="0" borderId="65" xfId="0" applyFont="1" applyFill="1" applyBorder="1" applyAlignment="1">
      <alignment vertical="center" wrapText="1"/>
    </xf>
    <xf numFmtId="0" fontId="6" fillId="0" borderId="65" xfId="0" applyFont="1" applyFill="1" applyBorder="1" applyAlignment="1">
      <alignment vertical="center" wrapText="1"/>
    </xf>
    <xf numFmtId="0" fontId="6" fillId="0" borderId="65" xfId="9" applyFont="1" applyBorder="1" applyAlignment="1">
      <alignment horizontal="left" vertical="center" wrapText="1"/>
    </xf>
    <xf numFmtId="0" fontId="3" fillId="0" borderId="66" xfId="9" applyFont="1" applyBorder="1" applyAlignment="1">
      <alignment horizontal="left" vertical="center" wrapText="1"/>
    </xf>
    <xf numFmtId="0" fontId="6" fillId="0" borderId="68" xfId="9" applyFont="1" applyBorder="1" applyAlignment="1">
      <alignment horizontal="left" vertical="center" wrapText="1"/>
    </xf>
    <xf numFmtId="0" fontId="3" fillId="0" borderId="69" xfId="9" applyFont="1" applyBorder="1" applyAlignment="1">
      <alignment horizontal="left" vertical="center" wrapText="1"/>
    </xf>
    <xf numFmtId="0" fontId="3" fillId="9" borderId="67" xfId="0" applyFont="1" applyFill="1" applyBorder="1" applyAlignment="1">
      <alignment vertical="center" wrapText="1"/>
    </xf>
    <xf numFmtId="0" fontId="3" fillId="10" borderId="70" xfId="0" applyFont="1" applyFill="1" applyBorder="1" applyAlignment="1">
      <alignment vertical="center" wrapText="1"/>
    </xf>
    <xf numFmtId="0" fontId="6" fillId="0" borderId="66" xfId="4" applyFont="1" applyBorder="1" applyAlignment="1">
      <alignment vertical="center" wrapText="1"/>
    </xf>
    <xf numFmtId="0" fontId="27" fillId="0" borderId="65" xfId="0" applyFont="1" applyFill="1" applyBorder="1" applyAlignment="1">
      <alignment vertical="center" wrapText="1"/>
    </xf>
    <xf numFmtId="0" fontId="6" fillId="0" borderId="69" xfId="0" applyFont="1" applyBorder="1" applyAlignment="1">
      <alignment vertical="center" wrapText="1"/>
    </xf>
    <xf numFmtId="0" fontId="27" fillId="0" borderId="35" xfId="0" applyFont="1" applyFill="1" applyBorder="1" applyAlignment="1">
      <alignment vertical="center" wrapText="1"/>
    </xf>
    <xf numFmtId="0" fontId="27" fillId="0" borderId="63" xfId="0" applyFont="1" applyFill="1" applyBorder="1" applyAlignment="1">
      <alignment vertical="center" wrapText="1"/>
    </xf>
    <xf numFmtId="0" fontId="15" fillId="0" borderId="35" xfId="0" applyFont="1" applyFill="1" applyBorder="1" applyAlignment="1">
      <alignment vertical="center" wrapText="1"/>
    </xf>
    <xf numFmtId="3" fontId="5" fillId="0" borderId="13" xfId="0" applyNumberFormat="1" applyFont="1" applyBorder="1" applyAlignment="1">
      <alignment horizontal="right" wrapText="1"/>
    </xf>
    <xf numFmtId="0" fontId="6" fillId="0" borderId="66" xfId="9" applyFont="1" applyFill="1" applyBorder="1" applyAlignment="1">
      <alignment horizontal="left" vertical="center" wrapText="1"/>
    </xf>
    <xf numFmtId="0" fontId="3" fillId="0" borderId="35" xfId="0" applyFont="1" applyFill="1" applyBorder="1" applyAlignment="1">
      <alignment vertical="center" wrapText="1"/>
    </xf>
    <xf numFmtId="0" fontId="6" fillId="0" borderId="66"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8" xfId="0" applyFont="1" applyFill="1" applyBorder="1" applyAlignment="1">
      <alignment vertical="center" wrapText="1"/>
    </xf>
    <xf numFmtId="0" fontId="3" fillId="0" borderId="69" xfId="0" applyFont="1" applyFill="1" applyBorder="1" applyAlignment="1">
      <alignment vertical="center" wrapText="1"/>
    </xf>
    <xf numFmtId="3" fontId="3" fillId="0" borderId="11" xfId="0" applyNumberFormat="1" applyFont="1" applyBorder="1" applyAlignment="1">
      <alignment horizontal="right" wrapText="1"/>
    </xf>
    <xf numFmtId="0" fontId="3" fillId="0" borderId="65" xfId="0" applyFont="1" applyFill="1" applyBorder="1" applyAlignment="1">
      <alignment horizontal="left" vertical="center" wrapText="1"/>
    </xf>
    <xf numFmtId="0" fontId="6" fillId="0" borderId="69" xfId="0" applyFont="1" applyFill="1" applyBorder="1" applyAlignment="1">
      <alignment vertical="center" wrapText="1"/>
    </xf>
    <xf numFmtId="0" fontId="3" fillId="0" borderId="70" xfId="0" applyFont="1" applyFill="1" applyBorder="1" applyAlignment="1">
      <alignment vertical="center"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6" fillId="0" borderId="6" xfId="0" applyFont="1" applyBorder="1" applyAlignment="1">
      <alignment horizontal="center" vertical="center"/>
    </xf>
    <xf numFmtId="0" fontId="3" fillId="0" borderId="19" xfId="0" applyFont="1" applyBorder="1" applyAlignment="1">
      <alignment horizontal="center" vertical="center" wrapText="1"/>
    </xf>
    <xf numFmtId="3" fontId="6" fillId="0" borderId="8" xfId="0" applyNumberFormat="1" applyFont="1" applyBorder="1"/>
    <xf numFmtId="0" fontId="0"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7"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0" xfId="0" applyFont="1" applyBorder="1" applyAlignment="1">
      <alignment vertical="center" wrapText="1"/>
    </xf>
    <xf numFmtId="0" fontId="6" fillId="0" borderId="39" xfId="0" quotePrefix="1" applyFont="1" applyBorder="1" applyAlignment="1">
      <alignment vertical="center" wrapText="1"/>
    </xf>
    <xf numFmtId="0" fontId="4" fillId="0" borderId="73" xfId="0" applyFont="1" applyBorder="1" applyAlignment="1">
      <alignment vertical="center" wrapText="1"/>
    </xf>
    <xf numFmtId="0" fontId="4" fillId="0" borderId="72" xfId="0" applyFont="1" applyBorder="1" applyAlignment="1">
      <alignment horizontal="center" vertical="center" wrapText="1"/>
    </xf>
    <xf numFmtId="0" fontId="3" fillId="0" borderId="51" xfId="0" applyFont="1" applyBorder="1" applyAlignment="1">
      <alignment horizontal="center" vertical="center" wrapText="1"/>
    </xf>
    <xf numFmtId="167" fontId="3" fillId="0" borderId="41" xfId="0" applyNumberFormat="1" applyFont="1" applyBorder="1" applyAlignment="1">
      <alignment wrapText="1"/>
    </xf>
    <xf numFmtId="0" fontId="2" fillId="11" borderId="0" xfId="11" applyFill="1"/>
    <xf numFmtId="0" fontId="26" fillId="11" borderId="0" xfId="11" applyFont="1" applyFill="1"/>
    <xf numFmtId="0" fontId="1" fillId="11" borderId="0" xfId="12" applyFill="1"/>
    <xf numFmtId="0" fontId="3" fillId="11" borderId="10" xfId="11" applyFont="1" applyFill="1" applyBorder="1" applyAlignment="1">
      <alignment horizontal="center" vertical="center" wrapText="1"/>
    </xf>
    <xf numFmtId="0" fontId="3" fillId="11" borderId="7" xfId="11" applyFont="1" applyFill="1" applyBorder="1" applyAlignment="1">
      <alignment horizontal="center" vertical="center" wrapText="1"/>
    </xf>
    <xf numFmtId="3" fontId="32" fillId="11" borderId="23" xfId="12" applyNumberFormat="1" applyFont="1" applyFill="1" applyBorder="1"/>
    <xf numFmtId="3" fontId="32" fillId="11" borderId="13" xfId="12" applyNumberFormat="1" applyFont="1" applyFill="1" applyBorder="1"/>
    <xf numFmtId="0" fontId="32" fillId="11" borderId="0" xfId="12" applyFont="1" applyFill="1"/>
    <xf numFmtId="0" fontId="5" fillId="11" borderId="5" xfId="11" applyFont="1" applyFill="1" applyBorder="1" applyAlignment="1">
      <alignment vertical="center" wrapText="1"/>
    </xf>
    <xf numFmtId="0" fontId="14" fillId="11" borderId="5" xfId="11" applyFont="1" applyFill="1" applyBorder="1" applyAlignment="1">
      <alignment vertical="center" wrapText="1"/>
    </xf>
    <xf numFmtId="0" fontId="5" fillId="0" borderId="68" xfId="0" applyFont="1" applyBorder="1" applyAlignment="1">
      <alignment wrapText="1"/>
    </xf>
    <xf numFmtId="0" fontId="14" fillId="11" borderId="26" xfId="11" applyFont="1" applyFill="1" applyBorder="1" applyAlignment="1">
      <alignment vertical="center" wrapText="1"/>
    </xf>
    <xf numFmtId="0" fontId="5" fillId="11" borderId="2" xfId="11" applyFont="1" applyFill="1" applyBorder="1" applyAlignment="1">
      <alignment vertical="center" wrapText="1"/>
    </xf>
    <xf numFmtId="3" fontId="1" fillId="11" borderId="3" xfId="11" applyNumberFormat="1" applyFont="1" applyFill="1" applyBorder="1"/>
    <xf numFmtId="3" fontId="1" fillId="11" borderId="4" xfId="11" applyNumberFormat="1" applyFont="1" applyFill="1" applyBorder="1"/>
    <xf numFmtId="0" fontId="5" fillId="11" borderId="24" xfId="11" applyFont="1" applyFill="1" applyBorder="1" applyAlignment="1">
      <alignment vertical="center" wrapText="1"/>
    </xf>
    <xf numFmtId="3" fontId="1" fillId="11" borderId="22" xfId="11" applyNumberFormat="1" applyFont="1" applyFill="1" applyBorder="1"/>
    <xf numFmtId="3" fontId="5" fillId="11" borderId="30" xfId="11" applyNumberFormat="1" applyFont="1" applyFill="1" applyBorder="1" applyAlignment="1">
      <alignment horizontal="center" vertical="center" wrapText="1"/>
    </xf>
    <xf numFmtId="3" fontId="5" fillId="11" borderId="12" xfId="11" applyNumberFormat="1" applyFont="1" applyFill="1" applyBorder="1" applyAlignment="1">
      <alignment horizontal="center" vertical="center" wrapText="1"/>
    </xf>
    <xf numFmtId="3" fontId="5" fillId="11" borderId="8" xfId="11" applyNumberFormat="1" applyFont="1" applyFill="1" applyBorder="1" applyAlignment="1">
      <alignment horizontal="center" vertical="center" wrapText="1"/>
    </xf>
    <xf numFmtId="3" fontId="5" fillId="11" borderId="57" xfId="11" applyNumberFormat="1" applyFont="1" applyFill="1" applyBorder="1" applyAlignment="1">
      <alignment horizontal="center" vertical="center" wrapText="1"/>
    </xf>
    <xf numFmtId="3" fontId="5" fillId="11" borderId="9" xfId="11" applyNumberFormat="1" applyFont="1" applyFill="1" applyBorder="1" applyAlignment="1">
      <alignment horizontal="center" vertical="center" wrapText="1"/>
    </xf>
    <xf numFmtId="168" fontId="5" fillId="11" borderId="3" xfId="11" applyNumberFormat="1" applyFont="1" applyFill="1" applyBorder="1" applyAlignment="1">
      <alignment horizontal="center" vertical="center" wrapText="1"/>
    </xf>
    <xf numFmtId="168" fontId="5" fillId="11" borderId="22" xfId="11" applyNumberFormat="1" applyFont="1" applyFill="1" applyBorder="1" applyAlignment="1">
      <alignment horizontal="center" vertical="center" wrapText="1"/>
    </xf>
    <xf numFmtId="168" fontId="5" fillId="11" borderId="4" xfId="11" applyNumberFormat="1" applyFont="1" applyFill="1" applyBorder="1" applyAlignment="1">
      <alignment horizontal="center" vertical="center" wrapText="1"/>
    </xf>
    <xf numFmtId="3" fontId="14" fillId="11" borderId="6" xfId="11" applyNumberFormat="1" applyFont="1" applyFill="1" applyBorder="1"/>
    <xf numFmtId="3" fontId="14" fillId="11" borderId="16" xfId="11" applyNumberFormat="1" applyFont="1" applyFill="1" applyBorder="1"/>
    <xf numFmtId="3" fontId="5" fillId="11" borderId="23" xfId="11" applyNumberFormat="1" applyFont="1" applyFill="1" applyBorder="1"/>
    <xf numFmtId="3" fontId="14" fillId="11" borderId="14" xfId="11" applyNumberFormat="1" applyFont="1" applyFill="1" applyBorder="1"/>
    <xf numFmtId="3" fontId="14" fillId="11" borderId="17" xfId="11" applyNumberFormat="1" applyFont="1" applyFill="1" applyBorder="1"/>
    <xf numFmtId="3" fontId="14" fillId="11" borderId="27" xfId="11" applyNumberFormat="1" applyFont="1" applyFill="1" applyBorder="1"/>
    <xf numFmtId="3" fontId="5" fillId="11" borderId="13" xfId="11" applyNumberFormat="1" applyFont="1" applyFill="1" applyBorder="1"/>
    <xf numFmtId="3" fontId="1" fillId="11" borderId="6" xfId="12" applyNumberFormat="1" applyFont="1" applyFill="1" applyBorder="1"/>
    <xf numFmtId="3" fontId="1" fillId="11" borderId="16" xfId="12" applyNumberFormat="1" applyFont="1" applyFill="1" applyBorder="1"/>
    <xf numFmtId="3" fontId="1" fillId="11" borderId="14" xfId="12" applyNumberFormat="1" applyFont="1" applyFill="1" applyBorder="1"/>
    <xf numFmtId="3" fontId="30" fillId="11" borderId="14" xfId="12" applyNumberFormat="1" applyFont="1" applyFill="1" applyBorder="1"/>
    <xf numFmtId="3" fontId="30" fillId="11" borderId="17" xfId="12" applyNumberFormat="1" applyFont="1" applyFill="1" applyBorder="1"/>
    <xf numFmtId="3" fontId="29" fillId="11" borderId="13" xfId="12" applyNumberFormat="1" applyFont="1" applyFill="1" applyBorder="1"/>
    <xf numFmtId="3" fontId="5" fillId="11" borderId="11" xfId="11" applyNumberFormat="1" applyFont="1" applyFill="1" applyBorder="1" applyAlignment="1">
      <alignment horizontal="center" vertical="center" wrapText="1"/>
    </xf>
    <xf numFmtId="3" fontId="5" fillId="11" borderId="25" xfId="11" applyNumberFormat="1" applyFont="1" applyFill="1" applyBorder="1"/>
    <xf numFmtId="3" fontId="29" fillId="11" borderId="25" xfId="12" applyNumberFormat="1" applyFont="1" applyFill="1" applyBorder="1"/>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68" xfId="9" applyFont="1" applyBorder="1" applyAlignment="1">
      <alignment horizontal="left" vertical="center" wrapText="1"/>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67" xfId="9" applyFont="1" applyBorder="1" applyAlignment="1">
      <alignment horizontal="left" vertical="center" wrapText="1"/>
    </xf>
    <xf numFmtId="0" fontId="6" fillId="0" borderId="57"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164" fontId="14" fillId="11" borderId="6" xfId="11" applyNumberFormat="1" applyFont="1" applyFill="1" applyBorder="1"/>
    <xf numFmtId="164" fontId="14" fillId="11" borderId="14" xfId="11" applyNumberFormat="1" applyFont="1" applyFill="1" applyBorder="1"/>
    <xf numFmtId="164" fontId="5" fillId="11" borderId="13" xfId="11" applyNumberFormat="1" applyFont="1" applyFill="1" applyBorder="1"/>
    <xf numFmtId="164" fontId="1" fillId="11" borderId="3" xfId="11" applyNumberFormat="1" applyFont="1" applyFill="1" applyBorder="1"/>
    <xf numFmtId="164" fontId="1" fillId="11" borderId="6" xfId="12" applyNumberFormat="1" applyFont="1" applyFill="1" applyBorder="1"/>
    <xf numFmtId="164" fontId="1" fillId="11" borderId="14" xfId="12" applyNumberFormat="1" applyFont="1" applyFill="1" applyBorder="1"/>
    <xf numFmtId="3" fontId="30" fillId="11" borderId="27" xfId="12" applyNumberFormat="1" applyFont="1" applyFill="1" applyBorder="1"/>
    <xf numFmtId="3" fontId="3" fillId="0" borderId="11" xfId="0" applyNumberFormat="1" applyFont="1" applyBorder="1" applyAlignme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6" fillId="0" borderId="75"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8" xfId="0" applyNumberFormat="1" applyFont="1" applyBorder="1" applyAlignment="1">
      <alignment horizontal="center" vertical="center" wrapText="1"/>
    </xf>
    <xf numFmtId="3" fontId="3" fillId="7" borderId="58" xfId="0" applyNumberFormat="1" applyFont="1" applyFill="1" applyBorder="1" applyAlignment="1">
      <alignment horizontal="center" vertical="center" wrapText="1"/>
    </xf>
    <xf numFmtId="3" fontId="6" fillId="7" borderId="58" xfId="0"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3" fillId="0" borderId="3" xfId="0" applyNumberFormat="1" applyFont="1" applyFill="1" applyBorder="1" applyAlignment="1">
      <alignment horizontal="center" vertical="center" wrapText="1"/>
    </xf>
    <xf numFmtId="3" fontId="24" fillId="0" borderId="6" xfId="0" applyNumberFormat="1" applyFont="1" applyBorder="1" applyAlignment="1">
      <alignment horizontal="right"/>
    </xf>
    <xf numFmtId="3" fontId="25" fillId="0" borderId="33" xfId="0" applyNumberFormat="1" applyFont="1" applyBorder="1" applyAlignment="1">
      <alignment horizontal="right"/>
    </xf>
    <xf numFmtId="3" fontId="3" fillId="0" borderId="76" xfId="0" applyNumberFormat="1" applyFont="1" applyBorder="1" applyAlignment="1">
      <alignment horizontal="right" wrapText="1"/>
    </xf>
    <xf numFmtId="3" fontId="6" fillId="0" borderId="61" xfId="0" applyNumberFormat="1" applyFont="1" applyBorder="1" applyAlignment="1">
      <alignment horizontal="right" wrapText="1"/>
    </xf>
    <xf numFmtId="3" fontId="3" fillId="0" borderId="76" xfId="0" applyNumberFormat="1" applyFont="1" applyFill="1" applyBorder="1" applyAlignment="1">
      <alignment horizontal="right" wrapText="1"/>
    </xf>
    <xf numFmtId="3" fontId="6" fillId="0" borderId="61" xfId="0" applyNumberFormat="1" applyFont="1" applyFill="1" applyBorder="1" applyAlignment="1">
      <alignment horizontal="right" wrapText="1"/>
    </xf>
    <xf numFmtId="3" fontId="6" fillId="0" borderId="74" xfId="0" applyNumberFormat="1" applyFont="1" applyBorder="1" applyAlignment="1">
      <alignment horizontal="right" wrapText="1"/>
    </xf>
    <xf numFmtId="3" fontId="6" fillId="0" borderId="62"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0" fontId="5" fillId="0" borderId="22" xfId="0" applyFont="1" applyFill="1" applyBorder="1" applyAlignment="1">
      <alignment horizontal="center" vertical="center" wrapText="1"/>
    </xf>
    <xf numFmtId="3" fontId="3" fillId="0" borderId="3" xfId="0" applyNumberFormat="1" applyFont="1" applyFill="1" applyBorder="1" applyAlignment="1">
      <alignment horizontal="right"/>
    </xf>
    <xf numFmtId="0" fontId="3" fillId="0" borderId="57" xfId="0" applyFont="1" applyBorder="1" applyAlignment="1">
      <alignment horizontal="center" vertical="center" wrapText="1"/>
    </xf>
    <xf numFmtId="0" fontId="5" fillId="0" borderId="3" xfId="0" applyFont="1" applyBorder="1" applyAlignment="1">
      <alignment horizontal="center" vertical="center"/>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11" xfId="0" applyFont="1" applyFill="1" applyBorder="1" applyAlignment="1">
      <alignment horizontal="left"/>
    </xf>
    <xf numFmtId="3" fontId="5" fillId="0" borderId="32" xfId="0" applyNumberFormat="1" applyFont="1" applyFill="1" applyBorder="1" applyAlignment="1">
      <alignment horizontal="right"/>
    </xf>
    <xf numFmtId="3" fontId="5" fillId="0" borderId="11" xfId="0" applyNumberFormat="1" applyFont="1" applyFill="1" applyBorder="1" applyAlignment="1">
      <alignment horizontal="right"/>
    </xf>
    <xf numFmtId="3" fontId="6" fillId="0" borderId="17" xfId="0" applyNumberFormat="1" applyFont="1" applyBorder="1" applyAlignment="1">
      <alignment horizontal="right"/>
    </xf>
    <xf numFmtId="3" fontId="6" fillId="0" borderId="19" xfId="0" applyNumberFormat="1" applyFont="1" applyBorder="1" applyAlignment="1">
      <alignment horizontal="right"/>
    </xf>
    <xf numFmtId="3" fontId="6" fillId="0" borderId="42" xfId="0" applyNumberFormat="1" applyFont="1" applyBorder="1" applyAlignment="1">
      <alignment horizontal="right"/>
    </xf>
    <xf numFmtId="0" fontId="5" fillId="0" borderId="30" xfId="0" applyFont="1" applyFill="1" applyBorder="1" applyAlignment="1">
      <alignment horizontal="left" wrapText="1"/>
    </xf>
    <xf numFmtId="3" fontId="3" fillId="0" borderId="46" xfId="0" applyNumberFormat="1" applyFont="1" applyBorder="1" applyAlignment="1">
      <alignment horizontal="right" wrapText="1"/>
    </xf>
    <xf numFmtId="0" fontId="26" fillId="0" borderId="3" xfId="0" applyFont="1" applyBorder="1"/>
    <xf numFmtId="0" fontId="26" fillId="0" borderId="4" xfId="0" applyFont="1" applyBorder="1"/>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75" xfId="0" applyNumberFormat="1" applyFont="1" applyBorder="1" applyAlignment="1">
      <alignment horizontal="right" wrapText="1"/>
    </xf>
    <xf numFmtId="3" fontId="3" fillId="0" borderId="76"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75" xfId="0" applyNumberFormat="1" applyFont="1" applyBorder="1"/>
    <xf numFmtId="3" fontId="6" fillId="0" borderId="11" xfId="0" applyNumberFormat="1" applyFont="1" applyBorder="1"/>
    <xf numFmtId="3" fontId="3" fillId="0" borderId="40" xfId="0" applyNumberFormat="1" applyFont="1" applyBorder="1"/>
    <xf numFmtId="3" fontId="6" fillId="0" borderId="32"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3"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1"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7" xfId="0" applyNumberFormat="1" applyFont="1" applyBorder="1"/>
    <xf numFmtId="3" fontId="3" fillId="0" borderId="58" xfId="0" applyNumberFormat="1" applyFont="1" applyBorder="1"/>
    <xf numFmtId="0" fontId="6" fillId="0" borderId="19" xfId="0" applyFont="1" applyBorder="1"/>
    <xf numFmtId="3" fontId="21" fillId="0" borderId="3" xfId="0" applyNumberFormat="1" applyFont="1" applyBorder="1" applyAlignment="1">
      <alignment horizontal="center" vertical="center"/>
    </xf>
    <xf numFmtId="3" fontId="21" fillId="0" borderId="3" xfId="0" applyNumberFormat="1" applyFont="1" applyBorder="1" applyAlignment="1">
      <alignment horizontal="center" vertical="center" wrapText="1"/>
    </xf>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7" xfId="0" applyNumberFormat="1" applyFont="1" applyFill="1" applyBorder="1" applyAlignment="1">
      <alignment wrapText="1"/>
    </xf>
    <xf numFmtId="3" fontId="3" fillId="0" borderId="58" xfId="0" applyNumberFormat="1" applyFont="1" applyFill="1" applyBorder="1" applyAlignment="1">
      <alignment wrapText="1"/>
    </xf>
    <xf numFmtId="3" fontId="3" fillId="0" borderId="75" xfId="0" applyNumberFormat="1" applyFont="1" applyFill="1" applyBorder="1" applyAlignment="1">
      <alignment wrapText="1"/>
    </xf>
    <xf numFmtId="0" fontId="6" fillId="0" borderId="20" xfId="9" applyFont="1" applyBorder="1" applyAlignment="1">
      <alignment horizontal="right" wrapText="1"/>
    </xf>
    <xf numFmtId="0" fontId="6" fillId="0" borderId="57" xfId="9" applyFont="1" applyBorder="1" applyAlignment="1">
      <alignment horizontal="right" wrapText="1"/>
    </xf>
    <xf numFmtId="0" fontId="6" fillId="0" borderId="8" xfId="9" applyFont="1" applyBorder="1" applyAlignment="1">
      <alignment horizontal="right" wrapText="1"/>
    </xf>
    <xf numFmtId="3" fontId="3" fillId="0" borderId="77"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6" fillId="0" borderId="65" xfId="9" applyFont="1" applyFill="1" applyBorder="1" applyAlignment="1">
      <alignment horizontal="left" vertical="center"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76"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4"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76" xfId="0" applyNumberFormat="1" applyFont="1" applyBorder="1" applyAlignment="1">
      <alignment wrapText="1"/>
    </xf>
    <xf numFmtId="167" fontId="6" fillId="0" borderId="61"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34" fillId="0" borderId="69"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0" fontId="3" fillId="0" borderId="42" xfId="0"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0" fontId="6" fillId="0" borderId="39" xfId="0" quotePrefix="1" applyFont="1" applyFill="1" applyBorder="1" applyAlignment="1">
      <alignment vertical="center" wrapText="1"/>
    </xf>
    <xf numFmtId="0" fontId="6" fillId="0" borderId="72" xfId="0" quotePrefix="1" applyFont="1" applyFill="1" applyBorder="1" applyAlignment="1">
      <alignment vertical="center" wrapText="1"/>
    </xf>
    <xf numFmtId="3" fontId="3" fillId="0" borderId="33" xfId="0" applyNumberFormat="1" applyFont="1" applyFill="1" applyBorder="1"/>
    <xf numFmtId="0" fontId="6" fillId="0" borderId="69" xfId="9" applyFont="1" applyFill="1" applyBorder="1" applyAlignment="1">
      <alignment horizontal="left" vertical="center" wrapText="1"/>
    </xf>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quotePrefix="1" applyFont="1" applyFill="1" applyBorder="1" applyAlignment="1">
      <alignment horizontal="left" vertical="center" wrapText="1"/>
    </xf>
    <xf numFmtId="0" fontId="6" fillId="0" borderId="5" xfId="9" quotePrefix="1" applyFont="1" applyFill="1" applyBorder="1" applyAlignment="1">
      <alignment horizontal="left" vertical="center" wrapText="1"/>
    </xf>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6" fillId="0" borderId="66" xfId="9" quotePrefix="1" applyFont="1" applyFill="1" applyBorder="1" applyAlignment="1">
      <alignment horizontal="left" vertical="center" wrapText="1"/>
    </xf>
    <xf numFmtId="0" fontId="6" fillId="0" borderId="69" xfId="9" quotePrefix="1" applyFont="1" applyFill="1" applyBorder="1" applyAlignment="1">
      <alignment horizontal="left" vertical="center" wrapText="1"/>
    </xf>
    <xf numFmtId="3" fontId="6" fillId="0" borderId="78" xfId="0" quotePrefix="1" applyNumberFormat="1" applyFont="1" applyBorder="1" applyAlignment="1" applyProtection="1">
      <alignment wrapText="1"/>
      <protection locked="0"/>
    </xf>
    <xf numFmtId="0" fontId="31" fillId="0" borderId="6" xfId="0" applyFont="1" applyBorder="1" applyAlignment="1">
      <alignment vertical="center" wrapText="1"/>
    </xf>
    <xf numFmtId="3" fontId="6" fillId="0" borderId="79" xfId="0" quotePrefix="1" applyNumberFormat="1" applyFont="1" applyBorder="1" applyAlignment="1" applyProtection="1">
      <alignment wrapText="1"/>
      <protection locked="0"/>
    </xf>
    <xf numFmtId="3" fontId="6" fillId="0" borderId="6" xfId="0" applyNumberFormat="1" applyFont="1" applyBorder="1" applyAlignment="1" applyProtection="1">
      <alignment wrapText="1"/>
      <protection locked="0"/>
    </xf>
    <xf numFmtId="3" fontId="6" fillId="0" borderId="6" xfId="0" applyNumberFormat="1" applyFont="1" applyFill="1" applyBorder="1" applyProtection="1">
      <protection locked="0"/>
    </xf>
    <xf numFmtId="3" fontId="6" fillId="0" borderId="6" xfId="0" applyNumberFormat="1" applyFont="1" applyFill="1" applyBorder="1" applyAlignment="1" applyProtection="1">
      <alignment wrapText="1"/>
      <protection locked="0"/>
    </xf>
    <xf numFmtId="0" fontId="31" fillId="0" borderId="6" xfId="0" applyFont="1" applyFill="1" applyBorder="1" applyAlignment="1">
      <alignment vertical="center" wrapText="1"/>
    </xf>
    <xf numFmtId="3" fontId="6" fillId="0" borderId="29" xfId="0" applyNumberFormat="1" applyFont="1" applyBorder="1"/>
    <xf numFmtId="3" fontId="6" fillId="0" borderId="17" xfId="9" applyNumberFormat="1" applyFont="1" applyBorder="1" applyAlignment="1">
      <alignment horizontal="right" wrapText="1"/>
    </xf>
    <xf numFmtId="3" fontId="6" fillId="0" borderId="57" xfId="9" applyNumberFormat="1" applyFont="1" applyBorder="1" applyAlignment="1">
      <alignment horizontal="right" wrapText="1"/>
    </xf>
    <xf numFmtId="3" fontId="6" fillId="0" borderId="20" xfId="9" applyNumberFormat="1" applyFont="1" applyBorder="1" applyAlignment="1">
      <alignment horizontal="right" wrapText="1"/>
    </xf>
    <xf numFmtId="0" fontId="21" fillId="0" borderId="6" xfId="0" applyFont="1" applyBorder="1" applyAlignment="1">
      <alignment horizontal="left"/>
    </xf>
    <xf numFmtId="3" fontId="6" fillId="0" borderId="79" xfId="0" applyNumberFormat="1" applyFont="1" applyBorder="1" applyProtection="1">
      <protection hidden="1"/>
    </xf>
    <xf numFmtId="3" fontId="6" fillId="0" borderId="6" xfId="0" applyNumberFormat="1" applyFont="1" applyBorder="1" applyProtection="1">
      <protection hidden="1"/>
    </xf>
    <xf numFmtId="0" fontId="3" fillId="0" borderId="35" xfId="0"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13" xfId="0" applyNumberFormat="1" applyFont="1" applyBorder="1" applyAlignment="1">
      <alignment horizontal="center" vertical="center"/>
    </xf>
    <xf numFmtId="3" fontId="3" fillId="0" borderId="13"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3" fontId="3" fillId="0" borderId="36" xfId="0" applyNumberFormat="1" applyFont="1" applyBorder="1" applyAlignment="1">
      <alignment horizontal="center" vertical="center"/>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31" fillId="0" borderId="5" xfId="0" applyFont="1" applyBorder="1" applyAlignment="1">
      <alignment vertical="center" wrapText="1"/>
    </xf>
    <xf numFmtId="0" fontId="31"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3" fillId="0" borderId="10" xfId="0" applyNumberFormat="1" applyFont="1" applyFill="1" applyBorder="1" applyAlignment="1">
      <alignment horizontal="center"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1" xfId="0" applyFont="1" applyFill="1" applyBorder="1" applyAlignment="1">
      <alignment horizontal="center" vertical="center" wrapText="1"/>
    </xf>
    <xf numFmtId="3" fontId="3" fillId="0" borderId="62" xfId="0" applyNumberFormat="1" applyFont="1" applyFill="1" applyBorder="1" applyAlignment="1">
      <alignment wrapText="1"/>
    </xf>
    <xf numFmtId="3" fontId="3" fillId="0" borderId="4" xfId="0" applyNumberFormat="1" applyFont="1" applyFill="1" applyBorder="1"/>
    <xf numFmtId="0" fontId="6" fillId="0" borderId="51" xfId="0" applyFont="1" applyFill="1" applyBorder="1" applyAlignment="1">
      <alignment vertical="center" wrapText="1"/>
    </xf>
    <xf numFmtId="3" fontId="6" fillId="0" borderId="8" xfId="0" applyNumberFormat="1" applyFont="1" applyFill="1" applyBorder="1"/>
    <xf numFmtId="0" fontId="3" fillId="0" borderId="72" xfId="0" applyFont="1" applyFill="1" applyBorder="1" applyAlignment="1">
      <alignment vertical="center" wrapText="1"/>
    </xf>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7"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6"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8" xfId="0" applyNumberFormat="1" applyFont="1" applyFill="1" applyBorder="1" applyAlignment="1">
      <alignment horizontal="center" vertical="center" wrapText="1"/>
    </xf>
    <xf numFmtId="164" fontId="18" fillId="0" borderId="56" xfId="0" applyNumberFormat="1" applyFont="1" applyFill="1" applyBorder="1" applyAlignment="1">
      <alignment horizontal="center" vertical="center" wrapText="1"/>
    </xf>
    <xf numFmtId="164" fontId="18" fillId="0" borderId="75"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6" xfId="0" applyNumberFormat="1" applyFont="1" applyFill="1" applyBorder="1"/>
    <xf numFmtId="2" fontId="5" fillId="0" borderId="47" xfId="0" applyNumberFormat="1" applyFont="1" applyFill="1" applyBorder="1"/>
    <xf numFmtId="165" fontId="3" fillId="0" borderId="4" xfId="0" applyNumberFormat="1" applyFont="1" applyFill="1" applyBorder="1"/>
    <xf numFmtId="0" fontId="31" fillId="0" borderId="16" xfId="0" applyFont="1" applyBorder="1" applyAlignment="1">
      <alignment vertical="center" wrapText="1"/>
    </xf>
    <xf numFmtId="0" fontId="5" fillId="0" borderId="0" xfId="0" applyFont="1" applyBorder="1" applyAlignment="1">
      <alignment horizontal="center"/>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49"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4" xfId="0" applyNumberFormat="1"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1"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66" xfId="0" applyFont="1" applyFill="1" applyBorder="1" applyAlignment="1">
      <alignment horizontal="left" wrapText="1"/>
    </xf>
    <xf numFmtId="0" fontId="3" fillId="0" borderId="61" xfId="0" applyFont="1" applyFill="1" applyBorder="1" applyAlignment="1">
      <alignment horizontal="left" wrapText="1"/>
    </xf>
    <xf numFmtId="0" fontId="3" fillId="0" borderId="40" xfId="0" applyFont="1" applyFill="1" applyBorder="1" applyAlignment="1">
      <alignment horizontal="left" wrapText="1"/>
    </xf>
    <xf numFmtId="0" fontId="3" fillId="0" borderId="67" xfId="0" applyFont="1" applyFill="1" applyBorder="1" applyAlignment="1">
      <alignment horizontal="left" wrapText="1"/>
    </xf>
    <xf numFmtId="0" fontId="3" fillId="0" borderId="62"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0" xfId="0" applyNumberFormat="1" applyFont="1" applyBorder="1" applyAlignment="1">
      <alignment horizontal="center" vertical="center"/>
    </xf>
    <xf numFmtId="3" fontId="3" fillId="0" borderId="57"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59" xfId="0" applyNumberFormat="1" applyFont="1" applyBorder="1" applyAlignment="1">
      <alignment horizontal="center" vertical="center" wrapText="1"/>
    </xf>
    <xf numFmtId="3" fontId="24" fillId="0" borderId="37" xfId="0" applyNumberFormat="1" applyFont="1" applyBorder="1" applyAlignment="1">
      <alignment horizontal="center" vertical="center" wrapText="1"/>
    </xf>
    <xf numFmtId="3" fontId="24" fillId="0" borderId="71" xfId="0" applyNumberFormat="1" applyFont="1" applyBorder="1" applyAlignment="1">
      <alignment horizontal="center" vertical="center" wrapText="1"/>
    </xf>
    <xf numFmtId="3" fontId="24" fillId="0" borderId="36" xfId="0" applyNumberFormat="1" applyFont="1" applyBorder="1" applyAlignment="1">
      <alignment horizontal="center" vertical="center" wrapText="1"/>
    </xf>
    <xf numFmtId="0" fontId="24" fillId="0" borderId="3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7" xfId="0" applyNumberFormat="1" applyFont="1" applyFill="1" applyBorder="1" applyAlignment="1">
      <alignment horizontal="center" vertical="center" wrapText="1"/>
    </xf>
    <xf numFmtId="3" fontId="24" fillId="0" borderId="71" xfId="0" applyNumberFormat="1" applyFont="1" applyFill="1" applyBorder="1" applyAlignment="1">
      <alignment horizontal="center" vertical="center" wrapText="1"/>
    </xf>
    <xf numFmtId="3" fontId="24" fillId="0" borderId="36" xfId="0" applyNumberFormat="1" applyFont="1" applyFill="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74"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3" fontId="18" fillId="0" borderId="71"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1"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1"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75" xfId="0" applyNumberFormat="1" applyFont="1" applyFill="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77" xfId="0" applyNumberFormat="1" applyFont="1" applyFill="1" applyBorder="1" applyAlignment="1">
      <alignment horizontal="center" vertical="center" wrapText="1"/>
    </xf>
    <xf numFmtId="164" fontId="3" fillId="0" borderId="56"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64"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1"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1" xfId="0" applyNumberFormat="1" applyFont="1" applyFill="1" applyBorder="1" applyAlignment="1">
      <alignment horizontal="center"/>
    </xf>
    <xf numFmtId="164" fontId="5" fillId="0" borderId="36" xfId="0" applyNumberFormat="1" applyFont="1" applyFill="1" applyBorder="1" applyAlignment="1">
      <alignment horizontal="center"/>
    </xf>
    <xf numFmtId="2" fontId="18" fillId="0" borderId="1" xfId="0" applyNumberFormat="1" applyFont="1" applyFill="1" applyBorder="1" applyAlignment="1">
      <alignment horizontal="center" vertical="center" wrapText="1"/>
    </xf>
    <xf numFmtId="2" fontId="18" fillId="0" borderId="75" xfId="0" applyNumberFormat="1" applyFont="1" applyFill="1" applyBorder="1" applyAlignment="1">
      <alignment horizontal="center" vertical="center" wrapText="1"/>
    </xf>
    <xf numFmtId="2" fontId="18" fillId="0" borderId="56"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0"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5" fillId="11" borderId="11" xfId="11" applyNumberFormat="1" applyFont="1" applyFill="1" applyBorder="1" applyAlignment="1">
      <alignment horizontal="center" vertical="center" wrapText="1"/>
    </xf>
  </cellXfs>
  <cellStyles count="27">
    <cellStyle name="Ezres 2" xfId="8"/>
    <cellStyle name="Ezres 3" xfId="10"/>
    <cellStyle name="Ezres 4" xfId="13"/>
    <cellStyle name="Ezres 5" xfId="14"/>
    <cellStyle name="Ezres 6" xfId="15"/>
    <cellStyle name="Ezres 7" xfId="16"/>
    <cellStyle name="Hiperhivatkozás" xfId="2"/>
    <cellStyle name="Már látott hiperhivatkozás" xfId="3"/>
    <cellStyle name="Normál" xfId="0" builtinId="0"/>
    <cellStyle name="Normál 10" xfId="12"/>
    <cellStyle name="Normál 11" xfId="17"/>
    <cellStyle name="Normál 12" xfId="18"/>
    <cellStyle name="Normál 13" xfId="19"/>
    <cellStyle name="Normál 2" xfId="4"/>
    <cellStyle name="Normál 2 2" xfId="5"/>
    <cellStyle name="Normál 3" xfId="6"/>
    <cellStyle name="Normál 4" xfId="1"/>
    <cellStyle name="Normál 5" xfId="20"/>
    <cellStyle name="Normál 5 2" xfId="11"/>
    <cellStyle name="Normál 6" xfId="7"/>
    <cellStyle name="Normál 6 2" xfId="21"/>
    <cellStyle name="Normál 7" xfId="22"/>
    <cellStyle name="Normál 8" xfId="23"/>
    <cellStyle name="Normál 9" xfId="24"/>
    <cellStyle name="Normál_Munka1" xfId="9"/>
    <cellStyle name="Pénznem 2" xfId="25"/>
    <cellStyle name="Pénznem 3"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sheetData>
      <sheetData sheetId="2"/>
      <sheetData sheetId="3">
        <row r="59">
          <cell r="E59">
            <v>3240</v>
          </cell>
        </row>
        <row r="347">
          <cell r="V347">
            <v>0</v>
          </cell>
        </row>
        <row r="351">
          <cell r="V351">
            <v>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topLeftCell="A115" zoomScaleNormal="100" workbookViewId="0">
      <selection activeCell="B64" sqref="B64"/>
    </sheetView>
  </sheetViews>
  <sheetFormatPr defaultColWidth="9.140625" defaultRowHeight="15" x14ac:dyDescent="0.25"/>
  <cols>
    <col min="1" max="1" width="9.85546875" style="37" customWidth="1"/>
    <col min="2" max="2" width="29.85546875" style="37" customWidth="1"/>
    <col min="3" max="3" width="27.85546875" style="37" customWidth="1"/>
    <col min="4" max="4" width="22.42578125" style="37" customWidth="1"/>
    <col min="5" max="5" width="30.28515625" style="37" customWidth="1"/>
    <col min="6" max="6" width="17.7109375" style="37" customWidth="1"/>
    <col min="7" max="16384" width="9.140625" style="36"/>
  </cols>
  <sheetData>
    <row r="1" spans="1:18" ht="55.5" customHeight="1" x14ac:dyDescent="0.25">
      <c r="A1" s="45" t="s">
        <v>351</v>
      </c>
      <c r="B1" s="44" t="s">
        <v>358</v>
      </c>
      <c r="C1" s="44" t="s">
        <v>357</v>
      </c>
      <c r="D1" s="44" t="s">
        <v>359</v>
      </c>
      <c r="E1" s="45" t="s">
        <v>181</v>
      </c>
      <c r="F1" s="44" t="s">
        <v>360</v>
      </c>
      <c r="R1" s="71"/>
    </row>
    <row r="2" spans="1:18" ht="15" customHeight="1" x14ac:dyDescent="0.25">
      <c r="A2" s="70">
        <v>10000</v>
      </c>
      <c r="B2" s="70" t="s">
        <v>350</v>
      </c>
      <c r="C2" s="68"/>
      <c r="D2" s="68"/>
      <c r="E2" s="69"/>
      <c r="F2" s="68"/>
    </row>
    <row r="3" spans="1:18" s="39" customFormat="1" ht="30" customHeight="1" x14ac:dyDescent="0.2">
      <c r="A3" s="47">
        <v>11000</v>
      </c>
      <c r="B3" s="47" t="s">
        <v>349</v>
      </c>
      <c r="C3" s="47" t="s">
        <v>348</v>
      </c>
      <c r="D3" s="56"/>
      <c r="E3" s="57"/>
      <c r="F3" s="56"/>
    </row>
    <row r="4" spans="1:18" ht="111.75" customHeight="1" x14ac:dyDescent="0.25">
      <c r="A4" s="63">
        <v>11101</v>
      </c>
      <c r="B4" s="42" t="s">
        <v>352</v>
      </c>
      <c r="C4" s="66" t="s">
        <v>353</v>
      </c>
      <c r="D4" s="42" t="s">
        <v>347</v>
      </c>
      <c r="E4" s="43" t="s">
        <v>379</v>
      </c>
      <c r="F4" s="42"/>
    </row>
    <row r="5" spans="1:18" ht="38.25" customHeight="1" x14ac:dyDescent="0.25">
      <c r="A5" s="63">
        <v>11102</v>
      </c>
      <c r="B5" s="42" t="s">
        <v>28</v>
      </c>
      <c r="C5" s="42" t="s">
        <v>354</v>
      </c>
      <c r="D5" s="42"/>
      <c r="E5" s="43" t="s">
        <v>346</v>
      </c>
      <c r="F5" s="42"/>
    </row>
    <row r="6" spans="1:18" ht="30" customHeight="1" x14ac:dyDescent="0.25">
      <c r="A6" s="63">
        <v>11103</v>
      </c>
      <c r="B6" s="42" t="s">
        <v>345</v>
      </c>
      <c r="C6" s="42" t="s">
        <v>355</v>
      </c>
      <c r="D6" s="42"/>
      <c r="E6" s="43" t="s">
        <v>362</v>
      </c>
      <c r="F6" s="42"/>
    </row>
    <row r="7" spans="1:18" ht="90" customHeight="1" x14ac:dyDescent="0.25">
      <c r="A7" s="63">
        <v>11104</v>
      </c>
      <c r="B7" s="42" t="s">
        <v>344</v>
      </c>
      <c r="C7" s="42" t="s">
        <v>283</v>
      </c>
      <c r="D7" s="42"/>
      <c r="E7" s="43" t="s">
        <v>343</v>
      </c>
      <c r="F7" s="42"/>
    </row>
    <row r="8" spans="1:18" ht="157.5" customHeight="1" x14ac:dyDescent="0.25">
      <c r="A8" s="63">
        <v>11105</v>
      </c>
      <c r="B8" s="42" t="s">
        <v>30</v>
      </c>
      <c r="C8" s="42" t="s">
        <v>330</v>
      </c>
      <c r="D8" s="42"/>
      <c r="E8" s="43" t="s">
        <v>361</v>
      </c>
      <c r="F8" s="42"/>
    </row>
    <row r="9" spans="1:18" s="46" customFormat="1" ht="15" customHeight="1" x14ac:dyDescent="0.25">
      <c r="A9" s="63">
        <v>11106</v>
      </c>
      <c r="B9" s="42" t="s">
        <v>47</v>
      </c>
      <c r="C9" s="42"/>
      <c r="D9" s="58"/>
      <c r="E9" s="59"/>
      <c r="F9" s="58"/>
    </row>
    <row r="10" spans="1:18" s="46" customFormat="1" ht="15" customHeight="1" x14ac:dyDescent="0.25">
      <c r="A10" s="64">
        <v>11107</v>
      </c>
      <c r="B10" s="58" t="s">
        <v>342</v>
      </c>
      <c r="C10" s="67"/>
      <c r="D10" s="58"/>
      <c r="E10" s="59"/>
      <c r="F10" s="58"/>
    </row>
    <row r="11" spans="1:18" s="46" customFormat="1" ht="45" customHeight="1" x14ac:dyDescent="0.25">
      <c r="A11" s="63" t="s">
        <v>1</v>
      </c>
      <c r="B11" s="42" t="s">
        <v>99</v>
      </c>
      <c r="C11" s="42" t="s">
        <v>356</v>
      </c>
      <c r="D11" s="58"/>
      <c r="E11" s="59"/>
      <c r="F11" s="58"/>
    </row>
    <row r="12" spans="1:18" s="46" customFormat="1" ht="45" customHeight="1" x14ac:dyDescent="0.25">
      <c r="A12" s="63" t="s">
        <v>2</v>
      </c>
      <c r="B12" s="42" t="s">
        <v>32</v>
      </c>
      <c r="C12" s="42" t="s">
        <v>356</v>
      </c>
      <c r="D12" s="58"/>
      <c r="E12" s="59"/>
      <c r="F12" s="58"/>
    </row>
    <row r="13" spans="1:18" s="46" customFormat="1" ht="45" customHeight="1" x14ac:dyDescent="0.25">
      <c r="A13" s="64">
        <v>11108</v>
      </c>
      <c r="B13" s="58" t="s">
        <v>341</v>
      </c>
      <c r="C13" s="67"/>
      <c r="D13" s="58"/>
      <c r="E13" s="59"/>
      <c r="F13" s="58"/>
    </row>
    <row r="14" spans="1:18" s="46" customFormat="1" ht="90" customHeight="1" x14ac:dyDescent="0.25">
      <c r="A14" s="63" t="s">
        <v>3</v>
      </c>
      <c r="B14" s="42" t="s">
        <v>33</v>
      </c>
      <c r="C14" s="42" t="s">
        <v>340</v>
      </c>
      <c r="D14" s="42" t="s">
        <v>363</v>
      </c>
      <c r="E14" s="59"/>
      <c r="F14" s="58"/>
    </row>
    <row r="15" spans="1:18" s="46" customFormat="1" ht="90" customHeight="1" x14ac:dyDescent="0.25">
      <c r="A15" s="63" t="s">
        <v>4</v>
      </c>
      <c r="B15" s="42" t="s">
        <v>34</v>
      </c>
      <c r="C15" s="42" t="s">
        <v>339</v>
      </c>
      <c r="D15" s="42" t="s">
        <v>338</v>
      </c>
      <c r="E15" s="42" t="s">
        <v>337</v>
      </c>
      <c r="F15" s="58"/>
    </row>
    <row r="16" spans="1:18" s="46" customFormat="1" ht="15" customHeight="1" x14ac:dyDescent="0.25">
      <c r="A16" s="63" t="s">
        <v>336</v>
      </c>
      <c r="B16" s="42" t="s">
        <v>47</v>
      </c>
      <c r="C16" s="42"/>
      <c r="D16" s="42"/>
      <c r="E16" s="59"/>
      <c r="F16" s="58"/>
    </row>
    <row r="17" spans="1:6" s="46" customFormat="1" ht="75" customHeight="1" x14ac:dyDescent="0.25">
      <c r="A17" s="63" t="s">
        <v>5</v>
      </c>
      <c r="B17" s="42" t="s">
        <v>335</v>
      </c>
      <c r="C17" s="42" t="s">
        <v>334</v>
      </c>
      <c r="D17" s="42" t="s">
        <v>333</v>
      </c>
      <c r="E17" s="42" t="s">
        <v>332</v>
      </c>
      <c r="F17" s="58"/>
    </row>
    <row r="18" spans="1:6" s="46" customFormat="1" ht="30" customHeight="1" x14ac:dyDescent="0.25">
      <c r="A18" s="64">
        <v>11200</v>
      </c>
      <c r="B18" s="58" t="s">
        <v>331</v>
      </c>
      <c r="C18" s="58"/>
      <c r="D18" s="58"/>
      <c r="E18" s="59"/>
      <c r="F18" s="58"/>
    </row>
    <row r="19" spans="1:6" s="46" customFormat="1" ht="45" customHeight="1" x14ac:dyDescent="0.25">
      <c r="A19" s="63">
        <v>11201</v>
      </c>
      <c r="B19" s="42" t="s">
        <v>36</v>
      </c>
      <c r="C19" s="42" t="s">
        <v>330</v>
      </c>
      <c r="D19" s="42" t="s">
        <v>329</v>
      </c>
      <c r="E19" s="43" t="s">
        <v>328</v>
      </c>
      <c r="F19" s="58"/>
    </row>
    <row r="20" spans="1:6" ht="15" customHeight="1" x14ac:dyDescent="0.25">
      <c r="A20" s="64">
        <v>11300</v>
      </c>
      <c r="B20" s="58" t="s">
        <v>327</v>
      </c>
      <c r="C20" s="58"/>
      <c r="D20" s="42"/>
      <c r="E20" s="43"/>
      <c r="F20" s="42"/>
    </row>
    <row r="21" spans="1:6" ht="105" customHeight="1" x14ac:dyDescent="0.25">
      <c r="A21" s="63">
        <v>11301</v>
      </c>
      <c r="B21" s="42" t="s">
        <v>326</v>
      </c>
      <c r="C21" s="42" t="s">
        <v>325</v>
      </c>
      <c r="D21" s="42" t="s">
        <v>324</v>
      </c>
      <c r="E21" s="43" t="s">
        <v>364</v>
      </c>
      <c r="F21" s="42"/>
    </row>
    <row r="22" spans="1:6" ht="15" customHeight="1" x14ac:dyDescent="0.25">
      <c r="A22" s="63">
        <v>11302</v>
      </c>
      <c r="B22" s="42" t="s">
        <v>47</v>
      </c>
      <c r="C22" s="42"/>
      <c r="D22" s="42"/>
      <c r="E22" s="43"/>
      <c r="F22" s="42"/>
    </row>
    <row r="23" spans="1:6" ht="90" customHeight="1" x14ac:dyDescent="0.25">
      <c r="A23" s="63">
        <v>11303</v>
      </c>
      <c r="B23" s="42" t="s">
        <v>38</v>
      </c>
      <c r="C23" s="42" t="s">
        <v>323</v>
      </c>
      <c r="D23" s="66" t="s">
        <v>365</v>
      </c>
      <c r="E23" s="65" t="s">
        <v>868</v>
      </c>
      <c r="F23" s="42"/>
    </row>
    <row r="24" spans="1:6" ht="15" customHeight="1" x14ac:dyDescent="0.25">
      <c r="A24" s="63">
        <v>11304</v>
      </c>
      <c r="B24" s="42" t="s">
        <v>47</v>
      </c>
      <c r="C24" s="42"/>
      <c r="D24" s="42"/>
      <c r="E24" s="43"/>
      <c r="F24" s="42"/>
    </row>
    <row r="25" spans="1:6" ht="30" customHeight="1" x14ac:dyDescent="0.25">
      <c r="A25" s="64">
        <v>11400</v>
      </c>
      <c r="B25" s="58" t="s">
        <v>322</v>
      </c>
      <c r="C25" s="58"/>
      <c r="D25" s="42"/>
      <c r="E25" s="43"/>
      <c r="F25" s="42"/>
    </row>
    <row r="26" spans="1:6" s="46" customFormat="1" ht="90" customHeight="1" x14ac:dyDescent="0.25">
      <c r="A26" s="63">
        <v>11401</v>
      </c>
      <c r="B26" s="42" t="s">
        <v>39</v>
      </c>
      <c r="C26" s="42" t="s">
        <v>311</v>
      </c>
      <c r="D26" s="42" t="s">
        <v>321</v>
      </c>
      <c r="E26" s="65" t="s">
        <v>320</v>
      </c>
      <c r="F26" s="58"/>
    </row>
    <row r="27" spans="1:6" ht="30" customHeight="1" x14ac:dyDescent="0.25">
      <c r="A27" s="63">
        <v>11402</v>
      </c>
      <c r="B27" s="66" t="s">
        <v>481</v>
      </c>
      <c r="C27" s="42" t="s">
        <v>264</v>
      </c>
      <c r="D27" s="42" t="s">
        <v>482</v>
      </c>
      <c r="E27" s="43"/>
      <c r="F27" s="42"/>
    </row>
    <row r="28" spans="1:6" ht="15" customHeight="1" x14ac:dyDescent="0.25">
      <c r="A28" s="63">
        <v>11403</v>
      </c>
      <c r="B28" s="42" t="s">
        <v>47</v>
      </c>
      <c r="C28" s="42"/>
      <c r="D28" s="42"/>
      <c r="E28" s="43"/>
      <c r="F28" s="42"/>
    </row>
    <row r="29" spans="1:6" ht="75" customHeight="1" x14ac:dyDescent="0.25">
      <c r="A29" s="63" t="s">
        <v>6</v>
      </c>
      <c r="B29" s="42" t="s">
        <v>319</v>
      </c>
      <c r="C29" s="42" t="s">
        <v>318</v>
      </c>
      <c r="D29" s="42" t="s">
        <v>317</v>
      </c>
      <c r="E29" s="43" t="s">
        <v>316</v>
      </c>
      <c r="F29" s="42"/>
    </row>
    <row r="30" spans="1:6" s="46" customFormat="1" ht="90" customHeight="1" x14ac:dyDescent="0.25">
      <c r="A30" s="63" t="s">
        <v>7</v>
      </c>
      <c r="B30" s="42" t="s">
        <v>315</v>
      </c>
      <c r="C30" s="42" t="s">
        <v>264</v>
      </c>
      <c r="D30" s="42" t="s">
        <v>314</v>
      </c>
      <c r="E30" s="43" t="s">
        <v>313</v>
      </c>
      <c r="F30" s="58"/>
    </row>
    <row r="31" spans="1:6" ht="30" customHeight="1" x14ac:dyDescent="0.25">
      <c r="A31" s="63">
        <v>11405</v>
      </c>
      <c r="B31" s="42" t="s">
        <v>41</v>
      </c>
      <c r="C31" s="42" t="s">
        <v>264</v>
      </c>
      <c r="D31" s="42"/>
      <c r="E31" s="43" t="s">
        <v>312</v>
      </c>
      <c r="F31" s="42"/>
    </row>
    <row r="32" spans="1:6" ht="60" customHeight="1" x14ac:dyDescent="0.25">
      <c r="A32" s="63">
        <v>11406</v>
      </c>
      <c r="B32" s="42" t="s">
        <v>42</v>
      </c>
      <c r="C32" s="42" t="s">
        <v>311</v>
      </c>
      <c r="D32" s="42" t="s">
        <v>310</v>
      </c>
      <c r="E32" s="43"/>
      <c r="F32" s="42"/>
    </row>
    <row r="33" spans="1:6" ht="120" customHeight="1" x14ac:dyDescent="0.25">
      <c r="A33" s="63">
        <v>11407</v>
      </c>
      <c r="B33" s="42" t="s">
        <v>366</v>
      </c>
      <c r="C33" s="42" t="s">
        <v>311</v>
      </c>
      <c r="D33" s="42" t="s">
        <v>309</v>
      </c>
      <c r="E33" s="43" t="s">
        <v>308</v>
      </c>
      <c r="F33" s="42"/>
    </row>
    <row r="34" spans="1:6" ht="15" customHeight="1" x14ac:dyDescent="0.25">
      <c r="A34" s="64">
        <v>11500</v>
      </c>
      <c r="B34" s="58" t="s">
        <v>307</v>
      </c>
      <c r="C34" s="42"/>
      <c r="D34" s="42"/>
      <c r="E34" s="43"/>
      <c r="F34" s="42"/>
    </row>
    <row r="35" spans="1:6" ht="30" customHeight="1" x14ac:dyDescent="0.25">
      <c r="A35" s="63">
        <v>11501</v>
      </c>
      <c r="B35" s="42" t="s">
        <v>44</v>
      </c>
      <c r="C35" s="42" t="s">
        <v>264</v>
      </c>
      <c r="D35" s="43" t="s">
        <v>306</v>
      </c>
      <c r="E35" s="43"/>
      <c r="F35" s="42"/>
    </row>
    <row r="36" spans="1:6" ht="45" customHeight="1" x14ac:dyDescent="0.25">
      <c r="A36" s="42">
        <v>11502</v>
      </c>
      <c r="B36" s="42" t="s">
        <v>305</v>
      </c>
      <c r="C36" s="42" t="s">
        <v>304</v>
      </c>
      <c r="D36" s="42" t="s">
        <v>303</v>
      </c>
      <c r="E36" s="43"/>
      <c r="F36" s="42"/>
    </row>
    <row r="37" spans="1:6" ht="105" customHeight="1" x14ac:dyDescent="0.25">
      <c r="A37" s="64">
        <v>11600</v>
      </c>
      <c r="B37" s="356" t="s">
        <v>302</v>
      </c>
      <c r="C37" s="58"/>
      <c r="D37" s="42"/>
      <c r="E37" s="43"/>
      <c r="F37" s="42"/>
    </row>
    <row r="38" spans="1:6" s="46" customFormat="1" ht="60" customHeight="1" x14ac:dyDescent="0.25">
      <c r="A38" s="63">
        <v>11601</v>
      </c>
      <c r="B38" s="42" t="s">
        <v>45</v>
      </c>
      <c r="C38" s="42" t="s">
        <v>296</v>
      </c>
      <c r="D38" s="42" t="s">
        <v>301</v>
      </c>
      <c r="E38" s="43" t="s">
        <v>300</v>
      </c>
      <c r="F38" s="58"/>
    </row>
    <row r="39" spans="1:6" s="46" customFormat="1" ht="75" customHeight="1" x14ac:dyDescent="0.25">
      <c r="A39" s="63" t="s">
        <v>8</v>
      </c>
      <c r="B39" s="42" t="s">
        <v>367</v>
      </c>
      <c r="C39" s="42" t="s">
        <v>299</v>
      </c>
      <c r="D39" s="42" t="s">
        <v>298</v>
      </c>
      <c r="E39" s="43" t="s">
        <v>368</v>
      </c>
      <c r="F39" s="58"/>
    </row>
    <row r="40" spans="1:6" s="46" customFormat="1" ht="15" customHeight="1" x14ac:dyDescent="0.25">
      <c r="A40" s="63" t="s">
        <v>9</v>
      </c>
      <c r="B40" s="42" t="s">
        <v>47</v>
      </c>
      <c r="C40" s="42"/>
      <c r="D40" s="42"/>
      <c r="E40" s="43"/>
      <c r="F40" s="58"/>
    </row>
    <row r="41" spans="1:6" s="46" customFormat="1" ht="90" customHeight="1" x14ac:dyDescent="0.25">
      <c r="A41" s="63" t="s">
        <v>10</v>
      </c>
      <c r="B41" s="42" t="s">
        <v>297</v>
      </c>
      <c r="C41" s="42" t="s">
        <v>296</v>
      </c>
      <c r="D41" s="42" t="s">
        <v>295</v>
      </c>
      <c r="E41" s="43" t="s">
        <v>294</v>
      </c>
      <c r="F41" s="58"/>
    </row>
    <row r="42" spans="1:6" s="46" customFormat="1" ht="15" customHeight="1" x14ac:dyDescent="0.25">
      <c r="A42" s="63" t="s">
        <v>11</v>
      </c>
      <c r="B42" s="42" t="s">
        <v>47</v>
      </c>
      <c r="C42" s="42"/>
      <c r="D42" s="42"/>
      <c r="E42" s="43"/>
      <c r="F42" s="58"/>
    </row>
    <row r="43" spans="1:6" ht="75" customHeight="1" x14ac:dyDescent="0.25">
      <c r="A43" s="42">
        <v>11602</v>
      </c>
      <c r="B43" s="42" t="s">
        <v>369</v>
      </c>
      <c r="C43" s="42" t="s">
        <v>293</v>
      </c>
      <c r="D43" s="42" t="s">
        <v>292</v>
      </c>
      <c r="E43" s="43" t="s">
        <v>291</v>
      </c>
      <c r="F43" s="42"/>
    </row>
    <row r="44" spans="1:6" ht="60" customHeight="1" x14ac:dyDescent="0.25">
      <c r="A44" s="63">
        <v>11603</v>
      </c>
      <c r="B44" s="42" t="s">
        <v>290</v>
      </c>
      <c r="C44" s="42" t="s">
        <v>289</v>
      </c>
      <c r="D44" s="42"/>
      <c r="E44" s="43" t="s">
        <v>287</v>
      </c>
      <c r="F44" s="42"/>
    </row>
    <row r="45" spans="1:6" ht="60" customHeight="1" x14ac:dyDescent="0.25">
      <c r="A45" s="63">
        <v>11604</v>
      </c>
      <c r="B45" s="66" t="s">
        <v>833</v>
      </c>
      <c r="C45" s="42" t="s">
        <v>289</v>
      </c>
      <c r="D45" s="42"/>
      <c r="E45" s="43" t="s">
        <v>287</v>
      </c>
      <c r="F45" s="42"/>
    </row>
    <row r="46" spans="1:6" ht="75" customHeight="1" x14ac:dyDescent="0.25">
      <c r="A46" s="63">
        <v>11605</v>
      </c>
      <c r="B46" s="42" t="s">
        <v>49</v>
      </c>
      <c r="C46" s="42" t="s">
        <v>288</v>
      </c>
      <c r="D46" s="42"/>
      <c r="E46" s="43" t="s">
        <v>287</v>
      </c>
      <c r="F46" s="42"/>
    </row>
    <row r="47" spans="1:6" ht="15" customHeight="1" x14ac:dyDescent="0.25">
      <c r="A47" s="64">
        <v>11700</v>
      </c>
      <c r="B47" s="58" t="s">
        <v>286</v>
      </c>
      <c r="C47" s="58"/>
      <c r="D47" s="42"/>
      <c r="E47" s="43"/>
      <c r="F47" s="42"/>
    </row>
    <row r="48" spans="1:6" ht="45" customHeight="1" x14ac:dyDescent="0.25">
      <c r="A48" s="63">
        <v>11701</v>
      </c>
      <c r="B48" s="42" t="s">
        <v>50</v>
      </c>
      <c r="C48" s="42" t="s">
        <v>285</v>
      </c>
      <c r="D48" s="42"/>
      <c r="E48" s="43" t="s">
        <v>284</v>
      </c>
      <c r="F48" s="42"/>
    </row>
    <row r="49" spans="1:6" ht="30" customHeight="1" x14ac:dyDescent="0.25">
      <c r="A49" s="63">
        <v>11702</v>
      </c>
      <c r="B49" s="42" t="s">
        <v>51</v>
      </c>
      <c r="C49" s="42" t="s">
        <v>283</v>
      </c>
      <c r="D49" s="42"/>
      <c r="E49" s="42" t="s">
        <v>378</v>
      </c>
      <c r="F49" s="42"/>
    </row>
    <row r="50" spans="1:6" ht="75" customHeight="1" x14ac:dyDescent="0.25">
      <c r="A50" s="63">
        <v>11703</v>
      </c>
      <c r="B50" s="42" t="s">
        <v>282</v>
      </c>
      <c r="C50" s="42" t="s">
        <v>281</v>
      </c>
      <c r="D50" s="42" t="s">
        <v>869</v>
      </c>
      <c r="E50" s="43" t="s">
        <v>280</v>
      </c>
      <c r="F50" s="42"/>
    </row>
    <row r="51" spans="1:6" s="46" customFormat="1" ht="90" customHeight="1" x14ac:dyDescent="0.25">
      <c r="A51" s="63">
        <v>11704</v>
      </c>
      <c r="B51" s="42" t="s">
        <v>52</v>
      </c>
      <c r="C51" s="42" t="s">
        <v>279</v>
      </c>
      <c r="D51" s="42" t="s">
        <v>278</v>
      </c>
      <c r="E51" s="43" t="s">
        <v>277</v>
      </c>
      <c r="F51" s="58"/>
    </row>
    <row r="52" spans="1:6" ht="60" customHeight="1" x14ac:dyDescent="0.25">
      <c r="A52" s="63">
        <v>11705</v>
      </c>
      <c r="B52" s="42" t="s">
        <v>370</v>
      </c>
      <c r="C52" s="42" t="s">
        <v>276</v>
      </c>
      <c r="D52" s="42"/>
      <c r="E52" s="43" t="s">
        <v>275</v>
      </c>
      <c r="F52" s="42"/>
    </row>
    <row r="53" spans="1:6" ht="90" customHeight="1" x14ac:dyDescent="0.25">
      <c r="A53" s="63" t="s">
        <v>12</v>
      </c>
      <c r="B53" s="42" t="s">
        <v>274</v>
      </c>
      <c r="C53" s="42" t="s">
        <v>273</v>
      </c>
      <c r="D53" s="42" t="s">
        <v>272</v>
      </c>
      <c r="E53" s="43" t="s">
        <v>271</v>
      </c>
      <c r="F53" s="42"/>
    </row>
    <row r="54" spans="1:6" ht="60" customHeight="1" x14ac:dyDescent="0.25">
      <c r="A54" s="63" t="s">
        <v>13</v>
      </c>
      <c r="B54" s="42" t="s">
        <v>55</v>
      </c>
      <c r="C54" s="42" t="s">
        <v>270</v>
      </c>
      <c r="D54" s="42" t="s">
        <v>269</v>
      </c>
      <c r="E54" s="43" t="s">
        <v>268</v>
      </c>
      <c r="F54" s="42"/>
    </row>
    <row r="55" spans="1:6" s="46" customFormat="1" ht="45" customHeight="1" x14ac:dyDescent="0.25">
      <c r="A55" s="58">
        <v>11800</v>
      </c>
      <c r="B55" s="58" t="s">
        <v>267</v>
      </c>
      <c r="C55" s="58"/>
      <c r="D55" s="58"/>
      <c r="E55" s="59"/>
      <c r="F55" s="58"/>
    </row>
    <row r="56" spans="1:6" ht="15" customHeight="1" x14ac:dyDescent="0.25">
      <c r="A56" s="42">
        <v>11801</v>
      </c>
      <c r="B56" s="42" t="s">
        <v>47</v>
      </c>
      <c r="C56" s="42"/>
      <c r="D56" s="42"/>
      <c r="E56" s="43"/>
      <c r="F56" s="42"/>
    </row>
    <row r="57" spans="1:6" ht="15" customHeight="1" x14ac:dyDescent="0.25">
      <c r="A57" s="63">
        <v>11802</v>
      </c>
      <c r="B57" s="42" t="s">
        <v>47</v>
      </c>
      <c r="C57" s="42"/>
      <c r="D57" s="42"/>
      <c r="E57" s="43"/>
      <c r="F57" s="42"/>
    </row>
    <row r="58" spans="1:6" ht="45" customHeight="1" x14ac:dyDescent="0.25">
      <c r="A58" s="42">
        <v>11803</v>
      </c>
      <c r="B58" s="42" t="s">
        <v>56</v>
      </c>
      <c r="C58" s="42" t="s">
        <v>266</v>
      </c>
      <c r="D58" s="42"/>
      <c r="E58" s="43" t="s">
        <v>265</v>
      </c>
      <c r="F58" s="42"/>
    </row>
    <row r="59" spans="1:6" ht="15" customHeight="1" x14ac:dyDescent="0.25">
      <c r="A59" s="42">
        <v>11804</v>
      </c>
      <c r="B59" s="42" t="s">
        <v>47</v>
      </c>
      <c r="C59" s="42"/>
      <c r="D59" s="42"/>
      <c r="E59" s="43"/>
      <c r="F59" s="42"/>
    </row>
    <row r="60" spans="1:6" ht="230.1" customHeight="1" x14ac:dyDescent="0.25">
      <c r="A60" s="42">
        <v>11805</v>
      </c>
      <c r="B60" s="42" t="s">
        <v>57</v>
      </c>
      <c r="C60" s="42" t="s">
        <v>264</v>
      </c>
      <c r="D60" s="42" t="s">
        <v>263</v>
      </c>
      <c r="E60" s="43" t="s">
        <v>262</v>
      </c>
      <c r="F60" s="42"/>
    </row>
    <row r="61" spans="1:6" ht="15" customHeight="1" x14ac:dyDescent="0.25">
      <c r="A61" s="60"/>
      <c r="B61" s="62" t="s">
        <v>175</v>
      </c>
      <c r="C61" s="60"/>
      <c r="D61" s="60"/>
      <c r="E61" s="61"/>
      <c r="F61" s="60"/>
    </row>
    <row r="62" spans="1:6" s="46" customFormat="1" ht="30" customHeight="1" x14ac:dyDescent="0.25">
      <c r="A62" s="47">
        <v>12000</v>
      </c>
      <c r="B62" s="47" t="s">
        <v>261</v>
      </c>
      <c r="C62" s="47" t="s">
        <v>252</v>
      </c>
      <c r="D62" s="47"/>
      <c r="E62" s="48"/>
      <c r="F62" s="47"/>
    </row>
    <row r="63" spans="1:6" s="46" customFormat="1" ht="15" customHeight="1" x14ac:dyDescent="0.25">
      <c r="A63" s="58">
        <v>12100</v>
      </c>
      <c r="B63" s="58" t="s">
        <v>260</v>
      </c>
      <c r="C63" s="58"/>
      <c r="D63" s="58"/>
      <c r="E63" s="59"/>
      <c r="F63" s="58"/>
    </row>
    <row r="64" spans="1:6" ht="15" customHeight="1" x14ac:dyDescent="0.25">
      <c r="A64" s="42">
        <v>12101</v>
      </c>
      <c r="B64" s="42" t="s">
        <v>47</v>
      </c>
      <c r="C64" s="42"/>
      <c r="D64" s="42"/>
      <c r="E64" s="43"/>
      <c r="F64" s="42"/>
    </row>
    <row r="65" spans="1:6" ht="45" customHeight="1" x14ac:dyDescent="0.25">
      <c r="A65" s="42">
        <v>12102</v>
      </c>
      <c r="B65" s="42" t="s">
        <v>259</v>
      </c>
      <c r="C65" s="42" t="s">
        <v>258</v>
      </c>
      <c r="D65" s="42"/>
      <c r="E65" s="43"/>
      <c r="F65" s="42" t="s">
        <v>257</v>
      </c>
    </row>
    <row r="66" spans="1:6" ht="118.5" customHeight="1" x14ac:dyDescent="0.25">
      <c r="A66" s="42">
        <v>12103</v>
      </c>
      <c r="B66" s="42" t="s">
        <v>58</v>
      </c>
      <c r="C66" s="42" t="s">
        <v>256</v>
      </c>
      <c r="D66" s="42"/>
      <c r="E66" s="43"/>
      <c r="F66" s="42" t="s">
        <v>377</v>
      </c>
    </row>
    <row r="67" spans="1:6" ht="30" customHeight="1" x14ac:dyDescent="0.25">
      <c r="A67" s="42">
        <v>12104</v>
      </c>
      <c r="B67" s="42" t="s">
        <v>59</v>
      </c>
      <c r="C67" s="42" t="s">
        <v>255</v>
      </c>
      <c r="D67" s="42"/>
      <c r="E67" s="43"/>
      <c r="F67" s="42" t="s">
        <v>254</v>
      </c>
    </row>
    <row r="68" spans="1:6" s="46" customFormat="1" ht="15" customHeight="1" x14ac:dyDescent="0.25">
      <c r="A68" s="58">
        <v>12200</v>
      </c>
      <c r="B68" s="58" t="s">
        <v>253</v>
      </c>
      <c r="C68" s="58" t="s">
        <v>252</v>
      </c>
      <c r="D68" s="58"/>
      <c r="E68" s="59"/>
      <c r="F68" s="58"/>
    </row>
    <row r="69" spans="1:6" s="39" customFormat="1" ht="45" customHeight="1" x14ac:dyDescent="0.2">
      <c r="A69" s="42" t="s">
        <v>14</v>
      </c>
      <c r="B69" s="42" t="s">
        <v>60</v>
      </c>
      <c r="C69" s="42" t="s">
        <v>251</v>
      </c>
      <c r="D69" s="42" t="s">
        <v>250</v>
      </c>
      <c r="E69" s="43" t="s">
        <v>249</v>
      </c>
      <c r="F69" s="44"/>
    </row>
    <row r="70" spans="1:6" s="39" customFormat="1" ht="60" customHeight="1" x14ac:dyDescent="0.2">
      <c r="A70" s="42" t="s">
        <v>15</v>
      </c>
      <c r="B70" s="42" t="s">
        <v>61</v>
      </c>
      <c r="C70" s="42" t="s">
        <v>248</v>
      </c>
      <c r="D70" s="42" t="s">
        <v>247</v>
      </c>
      <c r="E70" s="45"/>
      <c r="F70" s="44"/>
    </row>
    <row r="71" spans="1:6" s="39" customFormat="1" ht="75" customHeight="1" x14ac:dyDescent="0.2">
      <c r="A71" s="42" t="s">
        <v>16</v>
      </c>
      <c r="B71" s="42" t="s">
        <v>62</v>
      </c>
      <c r="C71" s="42" t="s">
        <v>246</v>
      </c>
      <c r="D71" s="42" t="s">
        <v>371</v>
      </c>
      <c r="E71" s="43" t="s">
        <v>245</v>
      </c>
      <c r="F71" s="44"/>
    </row>
    <row r="72" spans="1:6" s="39" customFormat="1" ht="60" customHeight="1" x14ac:dyDescent="0.2">
      <c r="A72" s="42" t="s">
        <v>17</v>
      </c>
      <c r="B72" s="42" t="s">
        <v>244</v>
      </c>
      <c r="C72" s="42" t="s">
        <v>243</v>
      </c>
      <c r="D72" s="42" t="s">
        <v>242</v>
      </c>
      <c r="E72" s="45"/>
      <c r="F72" s="44"/>
    </row>
    <row r="73" spans="1:6" s="39" customFormat="1" ht="75" customHeight="1" x14ac:dyDescent="0.2">
      <c r="A73" s="42">
        <v>12202</v>
      </c>
      <c r="B73" s="42" t="s">
        <v>241</v>
      </c>
      <c r="C73" s="42" t="s">
        <v>240</v>
      </c>
      <c r="D73" s="42" t="s">
        <v>239</v>
      </c>
      <c r="E73" s="43" t="s">
        <v>238</v>
      </c>
      <c r="F73" s="44"/>
    </row>
    <row r="74" spans="1:6" s="39" customFormat="1" ht="60" customHeight="1" x14ac:dyDescent="0.2">
      <c r="A74" s="42">
        <v>12203</v>
      </c>
      <c r="B74" s="42" t="s">
        <v>237</v>
      </c>
      <c r="C74" s="42" t="s">
        <v>236</v>
      </c>
      <c r="D74" s="42" t="s">
        <v>235</v>
      </c>
      <c r="E74" s="43" t="s">
        <v>234</v>
      </c>
      <c r="F74" s="44"/>
    </row>
    <row r="75" spans="1:6" s="46" customFormat="1" ht="30" customHeight="1" x14ac:dyDescent="0.25">
      <c r="A75" s="47">
        <v>30000</v>
      </c>
      <c r="B75" s="47" t="s">
        <v>233</v>
      </c>
      <c r="C75" s="47"/>
      <c r="D75" s="47"/>
      <c r="E75" s="48"/>
      <c r="F75" s="47"/>
    </row>
    <row r="76" spans="1:6" s="39" customFormat="1" ht="15" customHeight="1" x14ac:dyDescent="0.2">
      <c r="A76" s="44">
        <v>30100</v>
      </c>
      <c r="B76" s="44" t="s">
        <v>47</v>
      </c>
      <c r="C76" s="44"/>
      <c r="D76" s="44"/>
      <c r="E76" s="45"/>
      <c r="F76" s="44"/>
    </row>
    <row r="77" spans="1:6" ht="15" customHeight="1" x14ac:dyDescent="0.25">
      <c r="A77" s="42">
        <v>30101</v>
      </c>
      <c r="B77" s="42" t="s">
        <v>47</v>
      </c>
      <c r="C77" s="42"/>
      <c r="D77" s="42"/>
      <c r="E77" s="43"/>
      <c r="F77" s="42"/>
    </row>
    <row r="78" spans="1:6" ht="15" customHeight="1" x14ac:dyDescent="0.25">
      <c r="A78" s="42">
        <v>30102</v>
      </c>
      <c r="B78" s="42" t="s">
        <v>47</v>
      </c>
      <c r="C78" s="42"/>
      <c r="D78" s="42"/>
      <c r="E78" s="43"/>
      <c r="F78" s="42"/>
    </row>
    <row r="79" spans="1:6" s="39" customFormat="1" ht="15" customHeight="1" x14ac:dyDescent="0.2">
      <c r="A79" s="42">
        <v>30103</v>
      </c>
      <c r="B79" s="42" t="s">
        <v>47</v>
      </c>
      <c r="C79" s="42"/>
      <c r="D79" s="42"/>
      <c r="E79" s="43"/>
      <c r="F79" s="44"/>
    </row>
    <row r="80" spans="1:6" s="39" customFormat="1" ht="15" customHeight="1" x14ac:dyDescent="0.2">
      <c r="A80" s="42">
        <v>30104</v>
      </c>
      <c r="B80" s="42" t="s">
        <v>47</v>
      </c>
      <c r="C80" s="42"/>
      <c r="D80" s="42"/>
      <c r="E80" s="43"/>
      <c r="F80" s="44"/>
    </row>
    <row r="81" spans="1:6" s="39" customFormat="1" ht="15" customHeight="1" x14ac:dyDescent="0.2">
      <c r="A81" s="42">
        <v>30105</v>
      </c>
      <c r="B81" s="42" t="s">
        <v>47</v>
      </c>
      <c r="C81" s="42"/>
      <c r="D81" s="42"/>
      <c r="E81" s="43"/>
      <c r="F81" s="44"/>
    </row>
    <row r="82" spans="1:6" s="46" customFormat="1" ht="30" customHeight="1" x14ac:dyDescent="0.25">
      <c r="A82" s="47">
        <v>40000</v>
      </c>
      <c r="B82" s="47" t="s">
        <v>232</v>
      </c>
      <c r="C82" s="47"/>
      <c r="D82" s="47"/>
      <c r="E82" s="48"/>
      <c r="F82" s="47"/>
    </row>
    <row r="83" spans="1:6" s="39" customFormat="1" ht="43.5" customHeight="1" x14ac:dyDescent="0.2">
      <c r="A83" s="44">
        <v>40100</v>
      </c>
      <c r="B83" s="44" t="s">
        <v>231</v>
      </c>
      <c r="C83" s="44"/>
      <c r="D83" s="42"/>
      <c r="E83" s="43"/>
      <c r="F83" s="44"/>
    </row>
    <row r="84" spans="1:6" s="39" customFormat="1" ht="60" customHeight="1" x14ac:dyDescent="0.2">
      <c r="A84" s="42">
        <v>40101</v>
      </c>
      <c r="B84" s="42" t="s">
        <v>65</v>
      </c>
      <c r="C84" s="42"/>
      <c r="D84" s="42"/>
      <c r="E84" s="43" t="s">
        <v>475</v>
      </c>
      <c r="F84" s="44"/>
    </row>
    <row r="85" spans="1:6" s="39" customFormat="1" ht="120" customHeight="1" x14ac:dyDescent="0.2">
      <c r="A85" s="42" t="s">
        <v>18</v>
      </c>
      <c r="B85" s="42" t="s">
        <v>230</v>
      </c>
      <c r="C85" s="42"/>
      <c r="D85" s="42" t="s">
        <v>384</v>
      </c>
      <c r="E85" s="43" t="s">
        <v>218</v>
      </c>
      <c r="F85" s="44"/>
    </row>
    <row r="86" spans="1:6" s="39" customFormat="1" ht="105" customHeight="1" x14ac:dyDescent="0.2">
      <c r="A86" s="42" t="s">
        <v>19</v>
      </c>
      <c r="B86" s="42" t="s">
        <v>67</v>
      </c>
      <c r="C86" s="42"/>
      <c r="D86" s="94" t="s">
        <v>474</v>
      </c>
      <c r="E86" s="43" t="s">
        <v>218</v>
      </c>
      <c r="F86" s="44"/>
    </row>
    <row r="87" spans="1:6" s="39" customFormat="1" ht="130.5" customHeight="1" x14ac:dyDescent="0.2">
      <c r="A87" s="42" t="s">
        <v>20</v>
      </c>
      <c r="B87" s="42" t="s">
        <v>68</v>
      </c>
      <c r="C87" s="42"/>
      <c r="D87" s="42" t="s">
        <v>477</v>
      </c>
      <c r="E87" s="95" t="s">
        <v>834</v>
      </c>
      <c r="F87" s="44"/>
    </row>
    <row r="88" spans="1:6" s="39" customFormat="1" ht="75" customHeight="1" x14ac:dyDescent="0.2">
      <c r="A88" s="42">
        <v>40103</v>
      </c>
      <c r="B88" s="42" t="s">
        <v>69</v>
      </c>
      <c r="C88" s="42"/>
      <c r="D88" s="42" t="s">
        <v>476</v>
      </c>
      <c r="E88" s="96" t="s">
        <v>478</v>
      </c>
      <c r="F88" s="44"/>
    </row>
    <row r="89" spans="1:6" s="39" customFormat="1" ht="60" customHeight="1" x14ac:dyDescent="0.2">
      <c r="A89" s="42" t="s">
        <v>21</v>
      </c>
      <c r="B89" s="42" t="s">
        <v>70</v>
      </c>
      <c r="C89" s="42"/>
      <c r="D89" s="42" t="s">
        <v>229</v>
      </c>
      <c r="E89" s="43" t="s">
        <v>228</v>
      </c>
      <c r="F89" s="44"/>
    </row>
    <row r="90" spans="1:6" s="39" customFormat="1" ht="75" customHeight="1" x14ac:dyDescent="0.2">
      <c r="A90" s="42" t="s">
        <v>22</v>
      </c>
      <c r="B90" s="42" t="s">
        <v>227</v>
      </c>
      <c r="C90" s="42"/>
      <c r="D90" s="42" t="s">
        <v>226</v>
      </c>
      <c r="E90" s="43" t="s">
        <v>372</v>
      </c>
      <c r="F90" s="44"/>
    </row>
    <row r="91" spans="1:6" s="39" customFormat="1" ht="75" customHeight="1" x14ac:dyDescent="0.2">
      <c r="A91" s="42">
        <v>40105</v>
      </c>
      <c r="B91" s="42" t="s">
        <v>71</v>
      </c>
      <c r="C91" s="42"/>
      <c r="D91" s="42" t="s">
        <v>225</v>
      </c>
      <c r="E91" s="43" t="s">
        <v>218</v>
      </c>
      <c r="F91" s="44"/>
    </row>
    <row r="92" spans="1:6" s="39" customFormat="1" ht="60" customHeight="1" x14ac:dyDescent="0.2">
      <c r="A92" s="42">
        <v>40106</v>
      </c>
      <c r="B92" s="42" t="s">
        <v>72</v>
      </c>
      <c r="C92" s="44"/>
      <c r="D92" s="42" t="s">
        <v>224</v>
      </c>
      <c r="E92" s="43" t="s">
        <v>373</v>
      </c>
      <c r="F92" s="44"/>
    </row>
    <row r="93" spans="1:6" s="39" customFormat="1" ht="33.75" customHeight="1" x14ac:dyDescent="0.2">
      <c r="A93" s="42">
        <v>40107</v>
      </c>
      <c r="B93" s="42" t="s">
        <v>223</v>
      </c>
      <c r="C93" s="44"/>
      <c r="D93" s="42"/>
      <c r="E93" s="43" t="s">
        <v>222</v>
      </c>
      <c r="F93" s="44"/>
    </row>
    <row r="94" spans="1:6" s="39" customFormat="1" ht="75" customHeight="1" x14ac:dyDescent="0.2">
      <c r="A94" s="42">
        <v>40108</v>
      </c>
      <c r="B94" s="42" t="s">
        <v>221</v>
      </c>
      <c r="C94" s="44"/>
      <c r="D94" s="42" t="s">
        <v>220</v>
      </c>
      <c r="E94" s="43" t="s">
        <v>218</v>
      </c>
      <c r="F94" s="44"/>
    </row>
    <row r="95" spans="1:6" s="39" customFormat="1" ht="60" customHeight="1" x14ac:dyDescent="0.2">
      <c r="A95" s="42">
        <v>40109</v>
      </c>
      <c r="B95" s="42" t="s">
        <v>219</v>
      </c>
      <c r="C95" s="44"/>
      <c r="D95" s="42" t="s">
        <v>479</v>
      </c>
      <c r="E95" s="43" t="s">
        <v>218</v>
      </c>
      <c r="F95" s="44"/>
    </row>
    <row r="96" spans="1:6" s="39" customFormat="1" ht="90" customHeight="1" x14ac:dyDescent="0.2">
      <c r="A96" s="42">
        <v>40110</v>
      </c>
      <c r="B96" s="42" t="s">
        <v>463</v>
      </c>
      <c r="C96" s="44"/>
      <c r="D96" s="76" t="s">
        <v>480</v>
      </c>
      <c r="E96" s="43" t="s">
        <v>218</v>
      </c>
      <c r="F96" s="44"/>
    </row>
    <row r="97" spans="1:6" s="39" customFormat="1" ht="120" customHeight="1" x14ac:dyDescent="0.2">
      <c r="A97" s="44" t="s">
        <v>23</v>
      </c>
      <c r="B97" s="44" t="s">
        <v>217</v>
      </c>
      <c r="C97" s="44"/>
      <c r="D97" s="42" t="s">
        <v>216</v>
      </c>
      <c r="E97" s="43" t="s">
        <v>375</v>
      </c>
      <c r="F97" s="44"/>
    </row>
    <row r="98" spans="1:6" s="39" customFormat="1" ht="15" customHeight="1" x14ac:dyDescent="0.2">
      <c r="A98" s="47">
        <v>50000</v>
      </c>
      <c r="B98" s="47" t="s">
        <v>215</v>
      </c>
      <c r="C98" s="56"/>
      <c r="D98" s="56"/>
      <c r="E98" s="57"/>
      <c r="F98" s="56"/>
    </row>
    <row r="99" spans="1:6" s="39" customFormat="1" ht="90" customHeight="1" x14ac:dyDescent="0.2">
      <c r="A99" s="44">
        <v>50100</v>
      </c>
      <c r="B99" s="44" t="s">
        <v>214</v>
      </c>
      <c r="C99" s="44"/>
      <c r="D99" s="42" t="s">
        <v>213</v>
      </c>
      <c r="E99" s="43" t="s">
        <v>374</v>
      </c>
      <c r="F99" s="44"/>
    </row>
    <row r="100" spans="1:6" s="46" customFormat="1" ht="15" customHeight="1" x14ac:dyDescent="0.25">
      <c r="A100" s="47">
        <v>60000</v>
      </c>
      <c r="B100" s="47" t="s">
        <v>47</v>
      </c>
      <c r="C100" s="47"/>
      <c r="D100" s="47"/>
      <c r="E100" s="48"/>
      <c r="F100" s="47"/>
    </row>
    <row r="101" spans="1:6" s="39" customFormat="1" ht="15" customHeight="1" x14ac:dyDescent="0.2">
      <c r="A101" s="47">
        <v>70000</v>
      </c>
      <c r="B101" s="47" t="s">
        <v>212</v>
      </c>
      <c r="C101" s="56"/>
      <c r="D101" s="56"/>
      <c r="E101" s="57"/>
      <c r="F101" s="56"/>
    </row>
    <row r="102" spans="1:6" s="39" customFormat="1" ht="15" customHeight="1" x14ac:dyDescent="0.2">
      <c r="A102" s="47">
        <v>72000</v>
      </c>
      <c r="B102" s="47" t="s">
        <v>211</v>
      </c>
      <c r="C102" s="56"/>
      <c r="D102" s="56"/>
      <c r="E102" s="57"/>
      <c r="F102" s="56"/>
    </row>
    <row r="103" spans="1:6" s="49" customFormat="1" ht="15" customHeight="1" x14ac:dyDescent="0.2">
      <c r="A103" s="55">
        <v>72100</v>
      </c>
      <c r="B103" s="50" t="s">
        <v>210</v>
      </c>
      <c r="C103" s="44"/>
      <c r="D103" s="50"/>
      <c r="E103" s="54"/>
      <c r="F103" s="50"/>
    </row>
    <row r="104" spans="1:6" s="53" customFormat="1" ht="15" customHeight="1" x14ac:dyDescent="0.25">
      <c r="A104" s="51">
        <v>72101</v>
      </c>
      <c r="B104" s="51" t="s">
        <v>47</v>
      </c>
      <c r="C104" s="42"/>
      <c r="D104" s="51"/>
      <c r="E104" s="43"/>
      <c r="F104" s="51"/>
    </row>
    <row r="105" spans="1:6" s="53" customFormat="1" ht="15" customHeight="1" x14ac:dyDescent="0.25">
      <c r="A105" s="51">
        <v>72102</v>
      </c>
      <c r="B105" s="51" t="s">
        <v>47</v>
      </c>
      <c r="C105" s="42"/>
      <c r="D105" s="51"/>
      <c r="E105" s="43"/>
      <c r="F105" s="51"/>
    </row>
    <row r="106" spans="1:6" s="53" customFormat="1" ht="15" customHeight="1" x14ac:dyDescent="0.25">
      <c r="A106" s="51">
        <v>72103</v>
      </c>
      <c r="B106" s="51" t="s">
        <v>47</v>
      </c>
      <c r="C106" s="42"/>
      <c r="D106" s="51"/>
      <c r="E106" s="43"/>
      <c r="F106" s="51"/>
    </row>
    <row r="107" spans="1:6" s="49" customFormat="1" ht="15" customHeight="1" x14ac:dyDescent="0.2">
      <c r="A107" s="51" t="s">
        <v>209</v>
      </c>
      <c r="B107" s="51" t="s">
        <v>47</v>
      </c>
      <c r="C107" s="44"/>
      <c r="D107" s="51"/>
      <c r="E107" s="43"/>
      <c r="F107" s="50"/>
    </row>
    <row r="108" spans="1:6" s="49" customFormat="1" ht="15" customHeight="1" x14ac:dyDescent="0.2">
      <c r="A108" s="51" t="s">
        <v>208</v>
      </c>
      <c r="B108" s="51" t="s">
        <v>47</v>
      </c>
      <c r="C108" s="44"/>
      <c r="D108" s="51"/>
      <c r="E108" s="43"/>
      <c r="F108" s="50"/>
    </row>
    <row r="109" spans="1:6" s="49" customFormat="1" ht="15" customHeight="1" x14ac:dyDescent="0.2">
      <c r="A109" s="51" t="s">
        <v>207</v>
      </c>
      <c r="B109" s="51" t="s">
        <v>47</v>
      </c>
      <c r="C109" s="44"/>
      <c r="D109" s="51"/>
      <c r="E109" s="43"/>
      <c r="F109" s="50"/>
    </row>
    <row r="110" spans="1:6" s="49" customFormat="1" ht="15" customHeight="1" x14ac:dyDescent="0.2">
      <c r="A110" s="51" t="s">
        <v>206</v>
      </c>
      <c r="B110" s="51" t="s">
        <v>47</v>
      </c>
      <c r="C110" s="44"/>
      <c r="D110" s="51"/>
      <c r="E110" s="43"/>
      <c r="F110" s="50"/>
    </row>
    <row r="111" spans="1:6" s="49" customFormat="1" ht="15" customHeight="1" x14ac:dyDescent="0.2">
      <c r="A111" s="51" t="s">
        <v>205</v>
      </c>
      <c r="B111" s="51" t="s">
        <v>47</v>
      </c>
      <c r="C111" s="44"/>
      <c r="D111" s="51"/>
      <c r="E111" s="43"/>
      <c r="F111" s="50"/>
    </row>
    <row r="112" spans="1:6" s="49" customFormat="1" ht="15" customHeight="1" x14ac:dyDescent="0.2">
      <c r="A112" s="51" t="s">
        <v>204</v>
      </c>
      <c r="B112" s="51" t="s">
        <v>47</v>
      </c>
      <c r="C112" s="44"/>
      <c r="D112" s="51"/>
      <c r="E112" s="43"/>
      <c r="F112" s="50"/>
    </row>
    <row r="113" spans="1:7" s="49" customFormat="1" ht="15" customHeight="1" x14ac:dyDescent="0.2">
      <c r="A113" s="51" t="s">
        <v>203</v>
      </c>
      <c r="B113" s="51" t="s">
        <v>47</v>
      </c>
      <c r="C113" s="44"/>
      <c r="D113" s="51"/>
      <c r="E113" s="43"/>
      <c r="F113" s="50"/>
    </row>
    <row r="114" spans="1:7" s="49" customFormat="1" ht="15" customHeight="1" x14ac:dyDescent="0.2">
      <c r="A114" s="51" t="s">
        <v>202</v>
      </c>
      <c r="B114" s="51" t="s">
        <v>47</v>
      </c>
      <c r="C114" s="44"/>
      <c r="D114" s="51"/>
      <c r="E114" s="43"/>
      <c r="F114" s="50"/>
      <c r="G114" s="52"/>
    </row>
    <row r="115" spans="1:7" s="49" customFormat="1" ht="15" customHeight="1" x14ac:dyDescent="0.2">
      <c r="A115" s="51" t="s">
        <v>201</v>
      </c>
      <c r="B115" s="51" t="s">
        <v>47</v>
      </c>
      <c r="C115" s="44"/>
      <c r="D115" s="51"/>
      <c r="E115" s="43"/>
      <c r="F115" s="50"/>
    </row>
    <row r="116" spans="1:7" s="49" customFormat="1" ht="15" customHeight="1" x14ac:dyDescent="0.2">
      <c r="A116" s="51" t="s">
        <v>200</v>
      </c>
      <c r="B116" s="51" t="s">
        <v>47</v>
      </c>
      <c r="C116" s="44"/>
      <c r="D116" s="51"/>
      <c r="E116" s="43"/>
      <c r="F116" s="50"/>
    </row>
    <row r="117" spans="1:7" s="49" customFormat="1" ht="15" customHeight="1" x14ac:dyDescent="0.2">
      <c r="A117" s="51" t="s">
        <v>199</v>
      </c>
      <c r="B117" s="51" t="s">
        <v>47</v>
      </c>
      <c r="C117" s="44"/>
      <c r="D117" s="51"/>
      <c r="E117" s="43"/>
      <c r="F117" s="50"/>
    </row>
    <row r="118" spans="1:7" s="49" customFormat="1" ht="15" customHeight="1" x14ac:dyDescent="0.2">
      <c r="A118" s="51" t="s">
        <v>198</v>
      </c>
      <c r="B118" s="51" t="s">
        <v>47</v>
      </c>
      <c r="C118" s="44"/>
      <c r="D118" s="51"/>
      <c r="E118" s="43"/>
      <c r="F118" s="50"/>
    </row>
    <row r="119" spans="1:7" s="49" customFormat="1" ht="15" customHeight="1" x14ac:dyDescent="0.2">
      <c r="A119" s="51" t="s">
        <v>197</v>
      </c>
      <c r="B119" s="51" t="s">
        <v>47</v>
      </c>
      <c r="C119" s="44"/>
      <c r="D119" s="51"/>
      <c r="E119" s="43"/>
      <c r="F119" s="50"/>
    </row>
    <row r="120" spans="1:7" s="49" customFormat="1" ht="75" customHeight="1" x14ac:dyDescent="0.2">
      <c r="A120" s="50" t="s">
        <v>24</v>
      </c>
      <c r="B120" s="50" t="s">
        <v>381</v>
      </c>
      <c r="C120" s="44"/>
      <c r="D120" s="51" t="s">
        <v>196</v>
      </c>
      <c r="E120" s="43" t="s">
        <v>376</v>
      </c>
      <c r="F120" s="50"/>
    </row>
    <row r="121" spans="1:7" s="46" customFormat="1" ht="30" customHeight="1" x14ac:dyDescent="0.25">
      <c r="A121" s="47">
        <v>80000</v>
      </c>
      <c r="B121" s="47" t="s">
        <v>195</v>
      </c>
      <c r="C121" s="47"/>
      <c r="D121" s="47"/>
      <c r="E121" s="48"/>
      <c r="F121" s="47"/>
    </row>
    <row r="122" spans="1:7" s="39" customFormat="1" ht="15" customHeight="1" x14ac:dyDescent="0.2">
      <c r="A122" s="44">
        <v>80100</v>
      </c>
      <c r="B122" s="42" t="s">
        <v>47</v>
      </c>
      <c r="C122" s="44"/>
      <c r="D122" s="44"/>
      <c r="E122" s="45"/>
      <c r="F122" s="44"/>
    </row>
    <row r="123" spans="1:7" ht="15" customHeight="1" x14ac:dyDescent="0.25">
      <c r="A123" s="42">
        <v>80101</v>
      </c>
      <c r="B123" s="42" t="s">
        <v>47</v>
      </c>
      <c r="C123" s="42"/>
      <c r="D123" s="42"/>
      <c r="E123" s="43"/>
      <c r="F123" s="42"/>
    </row>
    <row r="124" spans="1:7" ht="15" customHeight="1" x14ac:dyDescent="0.25">
      <c r="A124" s="42">
        <v>80102</v>
      </c>
      <c r="B124" s="42" t="s">
        <v>47</v>
      </c>
      <c r="C124" s="42"/>
      <c r="D124" s="42"/>
      <c r="E124" s="43"/>
      <c r="F124" s="42"/>
    </row>
    <row r="125" spans="1:7" ht="15" customHeight="1" x14ac:dyDescent="0.25">
      <c r="A125" s="42">
        <v>80103</v>
      </c>
      <c r="B125" s="42" t="s">
        <v>47</v>
      </c>
      <c r="C125" s="42"/>
      <c r="D125" s="42"/>
      <c r="E125" s="43"/>
      <c r="F125" s="42"/>
    </row>
    <row r="126" spans="1:7" ht="15" customHeight="1" x14ac:dyDescent="0.25">
      <c r="A126" s="42">
        <v>80104</v>
      </c>
      <c r="B126" s="42" t="s">
        <v>47</v>
      </c>
      <c r="C126" s="42"/>
      <c r="D126" s="42"/>
      <c r="E126" s="43"/>
      <c r="F126" s="42"/>
    </row>
    <row r="127" spans="1:7" ht="15" customHeight="1" x14ac:dyDescent="0.25">
      <c r="A127" s="42">
        <v>80105</v>
      </c>
      <c r="B127" s="42" t="s">
        <v>47</v>
      </c>
      <c r="C127" s="42"/>
      <c r="D127" s="42"/>
      <c r="E127" s="43"/>
      <c r="F127" s="42"/>
    </row>
    <row r="128" spans="1:7" ht="15" customHeight="1" x14ac:dyDescent="0.25">
      <c r="A128" s="42">
        <v>80106</v>
      </c>
      <c r="B128" s="42" t="s">
        <v>47</v>
      </c>
      <c r="C128" s="42"/>
      <c r="D128" s="42"/>
      <c r="E128" s="42"/>
      <c r="F128" s="42"/>
    </row>
    <row r="129" spans="1:6" ht="15" customHeight="1" x14ac:dyDescent="0.25">
      <c r="A129" s="42">
        <v>80107</v>
      </c>
      <c r="B129" s="42" t="s">
        <v>47</v>
      </c>
      <c r="C129" s="42"/>
      <c r="D129" s="42"/>
      <c r="E129" s="42"/>
      <c r="F129" s="42"/>
    </row>
    <row r="130" spans="1:6" ht="15" customHeight="1" x14ac:dyDescent="0.25">
      <c r="A130" s="42">
        <v>80108</v>
      </c>
      <c r="B130" s="42" t="s">
        <v>47</v>
      </c>
      <c r="C130" s="42"/>
      <c r="D130" s="42"/>
      <c r="E130" s="42"/>
      <c r="F130" s="42"/>
    </row>
    <row r="131" spans="1:6" ht="15" customHeight="1" x14ac:dyDescent="0.25">
      <c r="A131" s="42">
        <v>80109</v>
      </c>
      <c r="B131" s="42" t="s">
        <v>47</v>
      </c>
      <c r="C131" s="42"/>
      <c r="D131" s="42"/>
      <c r="E131" s="43"/>
      <c r="F131" s="42"/>
    </row>
    <row r="133" spans="1:6" x14ac:dyDescent="0.25">
      <c r="A133" s="840"/>
      <c r="B133" s="840"/>
    </row>
    <row r="134" spans="1:6" x14ac:dyDescent="0.25">
      <c r="A134" s="41"/>
      <c r="B134" s="41"/>
    </row>
    <row r="135" spans="1:6" x14ac:dyDescent="0.25">
      <c r="A135" s="41"/>
      <c r="B135" s="41"/>
    </row>
    <row r="136" spans="1:6" x14ac:dyDescent="0.25">
      <c r="A136" s="38"/>
      <c r="B136" s="38"/>
    </row>
    <row r="137" spans="1:6" x14ac:dyDescent="0.25">
      <c r="A137" s="38"/>
      <c r="B137" s="38"/>
    </row>
    <row r="138" spans="1:6" x14ac:dyDescent="0.25">
      <c r="A138" s="38"/>
      <c r="B138" s="38"/>
    </row>
    <row r="139" spans="1:6" x14ac:dyDescent="0.25">
      <c r="A139" s="38"/>
      <c r="B139" s="38"/>
    </row>
    <row r="140" spans="1:6" x14ac:dyDescent="0.25">
      <c r="A140" s="38"/>
      <c r="B140" s="38"/>
    </row>
    <row r="141" spans="1:6" x14ac:dyDescent="0.25">
      <c r="A141" s="38"/>
      <c r="B141" s="38"/>
    </row>
    <row r="142" spans="1:6" x14ac:dyDescent="0.25">
      <c r="A142" s="38"/>
      <c r="B142" s="38"/>
    </row>
    <row r="143" spans="1:6" x14ac:dyDescent="0.25">
      <c r="A143" s="38"/>
      <c r="B143" s="38"/>
    </row>
    <row r="144" spans="1:6" x14ac:dyDescent="0.25">
      <c r="A144" s="38"/>
      <c r="B144" s="38"/>
    </row>
    <row r="145" spans="1:6" x14ac:dyDescent="0.25">
      <c r="A145" s="38"/>
      <c r="B145" s="38"/>
    </row>
    <row r="146" spans="1:6" s="39" customFormat="1" ht="14.25" x14ac:dyDescent="0.2">
      <c r="A146" s="41"/>
      <c r="B146" s="41"/>
      <c r="C146" s="40"/>
      <c r="D146" s="40"/>
      <c r="E146" s="40"/>
      <c r="F146" s="40"/>
    </row>
    <row r="147" spans="1:6" x14ac:dyDescent="0.25">
      <c r="A147" s="38"/>
      <c r="B147" s="38"/>
    </row>
    <row r="148" spans="1:6" x14ac:dyDescent="0.25">
      <c r="A148" s="38"/>
      <c r="B148" s="38"/>
    </row>
    <row r="149" spans="1:6" x14ac:dyDescent="0.25">
      <c r="A149" s="38"/>
      <c r="B149" s="38"/>
    </row>
    <row r="150" spans="1:6" x14ac:dyDescent="0.25">
      <c r="A150" s="38"/>
      <c r="B150" s="38"/>
    </row>
    <row r="151" spans="1:6" x14ac:dyDescent="0.25">
      <c r="A151" s="38"/>
      <c r="B151" s="38"/>
    </row>
    <row r="152" spans="1:6" x14ac:dyDescent="0.25">
      <c r="A152" s="38"/>
      <c r="B152" s="38"/>
    </row>
    <row r="153" spans="1:6" x14ac:dyDescent="0.25">
      <c r="A153" s="38"/>
      <c r="B153" s="38"/>
    </row>
    <row r="154" spans="1:6" x14ac:dyDescent="0.25">
      <c r="A154" s="38"/>
      <c r="B154" s="38"/>
    </row>
    <row r="155" spans="1:6" x14ac:dyDescent="0.25">
      <c r="A155" s="38"/>
      <c r="B155" s="38"/>
    </row>
    <row r="156" spans="1:6" x14ac:dyDescent="0.25">
      <c r="A156" s="38"/>
      <c r="B156" s="38"/>
    </row>
    <row r="157" spans="1:6" x14ac:dyDescent="0.25">
      <c r="A157" s="38"/>
      <c r="B157" s="41"/>
    </row>
    <row r="158" spans="1:6" s="39" customFormat="1" ht="14.25" x14ac:dyDescent="0.2">
      <c r="A158" s="41"/>
      <c r="B158" s="41"/>
      <c r="C158" s="40"/>
      <c r="D158" s="40"/>
      <c r="E158" s="40"/>
      <c r="F158" s="40"/>
    </row>
    <row r="159" spans="1:6" x14ac:dyDescent="0.25">
      <c r="A159" s="38"/>
      <c r="B159" s="38"/>
    </row>
    <row r="160" spans="1:6" x14ac:dyDescent="0.25">
      <c r="A160" s="38"/>
      <c r="B160" s="38"/>
    </row>
    <row r="161" spans="1:6" x14ac:dyDescent="0.25">
      <c r="A161" s="38"/>
      <c r="B161" s="38"/>
    </row>
    <row r="162" spans="1:6" x14ac:dyDescent="0.25">
      <c r="A162" s="38"/>
      <c r="B162" s="38"/>
    </row>
    <row r="163" spans="1:6" x14ac:dyDescent="0.25">
      <c r="A163" s="38"/>
      <c r="B163" s="38"/>
    </row>
    <row r="164" spans="1:6" x14ac:dyDescent="0.25">
      <c r="A164" s="38"/>
      <c r="B164" s="38"/>
    </row>
    <row r="165" spans="1:6" x14ac:dyDescent="0.25">
      <c r="A165" s="38"/>
      <c r="B165" s="38"/>
    </row>
    <row r="166" spans="1:6" s="39" customFormat="1" ht="14.25" x14ac:dyDescent="0.2">
      <c r="A166" s="41"/>
      <c r="B166" s="41"/>
      <c r="C166" s="40"/>
      <c r="D166" s="40"/>
      <c r="E166" s="40"/>
      <c r="F166" s="40"/>
    </row>
    <row r="167" spans="1:6" x14ac:dyDescent="0.25">
      <c r="A167" s="38"/>
      <c r="B167" s="38"/>
    </row>
    <row r="168" spans="1:6" x14ac:dyDescent="0.25">
      <c r="A168" s="38"/>
      <c r="B168" s="38"/>
    </row>
    <row r="169" spans="1:6" x14ac:dyDescent="0.25">
      <c r="A169" s="38"/>
      <c r="B169" s="38"/>
    </row>
    <row r="170" spans="1:6" x14ac:dyDescent="0.25">
      <c r="A170" s="38"/>
      <c r="B170" s="38"/>
    </row>
    <row r="171" spans="1:6" x14ac:dyDescent="0.25">
      <c r="A171" s="38"/>
      <c r="B171" s="38"/>
    </row>
    <row r="172" spans="1:6" x14ac:dyDescent="0.25">
      <c r="A172" s="38"/>
      <c r="B172" s="38"/>
    </row>
    <row r="173" spans="1:6" x14ac:dyDescent="0.25">
      <c r="A173" s="38"/>
      <c r="B173" s="38"/>
    </row>
    <row r="174" spans="1:6" x14ac:dyDescent="0.25">
      <c r="A174" s="38"/>
      <c r="B174" s="38"/>
    </row>
    <row r="175" spans="1:6" x14ac:dyDescent="0.25">
      <c r="A175" s="38"/>
      <c r="B175" s="38"/>
    </row>
    <row r="176" spans="1:6" x14ac:dyDescent="0.25">
      <c r="A176" s="38"/>
      <c r="B176" s="38"/>
    </row>
    <row r="177" spans="1:2" x14ac:dyDescent="0.25">
      <c r="A177" s="38"/>
      <c r="B177" s="38"/>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46/2017. (XII.20.)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M1303"/>
  <sheetViews>
    <sheetView zoomScaleNormal="100" workbookViewId="0">
      <pane xSplit="3" ySplit="2" topLeftCell="M213" activePane="bottomRight" state="frozen"/>
      <selection pane="topRight" activeCell="D1" sqref="D1"/>
      <selection pane="bottomLeft" activeCell="A3" sqref="A3"/>
      <selection pane="bottomRight" activeCell="Q140" sqref="Q140"/>
    </sheetView>
  </sheetViews>
  <sheetFormatPr defaultRowHeight="12.75" x14ac:dyDescent="0.2"/>
  <cols>
    <col min="1" max="2" width="12.7109375" style="185" customWidth="1"/>
    <col min="3" max="3" width="50.7109375" style="17" customWidth="1"/>
    <col min="4" max="6" width="10.7109375" style="186" customWidth="1"/>
    <col min="7" max="9" width="10.7109375" style="187" customWidth="1"/>
    <col min="10" max="19" width="10.7109375" style="188" customWidth="1"/>
    <col min="20" max="21" width="10.7109375" style="181" customWidth="1"/>
    <col min="22" max="250" width="9.140625" style="182"/>
    <col min="251" max="251" width="34.7109375" style="182" customWidth="1"/>
    <col min="252" max="275" width="12.7109375" style="182" customWidth="1"/>
    <col min="276" max="276" width="10.140625" style="182" bestFit="1" customWidth="1"/>
    <col min="277" max="506" width="9.140625" style="182"/>
    <col min="507" max="507" width="34.7109375" style="182" customWidth="1"/>
    <col min="508" max="531" width="12.7109375" style="182" customWidth="1"/>
    <col min="532" max="532" width="10.140625" style="182" bestFit="1" customWidth="1"/>
    <col min="533" max="762" width="9.140625" style="182"/>
    <col min="763" max="763" width="34.7109375" style="182" customWidth="1"/>
    <col min="764" max="787" width="12.7109375" style="182" customWidth="1"/>
    <col min="788" max="788" width="10.140625" style="182" bestFit="1" customWidth="1"/>
    <col min="789" max="1018" width="9.140625" style="182"/>
    <col min="1019" max="1019" width="34.7109375" style="182" customWidth="1"/>
    <col min="1020" max="1043" width="12.7109375" style="182" customWidth="1"/>
    <col min="1044" max="1044" width="10.140625" style="182" bestFit="1" customWidth="1"/>
    <col min="1045" max="1274" width="9.140625" style="182"/>
    <col min="1275" max="1275" width="34.7109375" style="182" customWidth="1"/>
    <col min="1276" max="1299" width="12.7109375" style="182" customWidth="1"/>
    <col min="1300" max="1300" width="10.140625" style="182" bestFit="1" customWidth="1"/>
    <col min="1301" max="1530" width="9.140625" style="182"/>
    <col min="1531" max="1531" width="34.7109375" style="182" customWidth="1"/>
    <col min="1532" max="1555" width="12.7109375" style="182" customWidth="1"/>
    <col min="1556" max="1556" width="10.140625" style="182" bestFit="1" customWidth="1"/>
    <col min="1557" max="1786" width="9.140625" style="182"/>
    <col min="1787" max="1787" width="34.7109375" style="182" customWidth="1"/>
    <col min="1788" max="1811" width="12.7109375" style="182" customWidth="1"/>
    <col min="1812" max="1812" width="10.140625" style="182" bestFit="1" customWidth="1"/>
    <col min="1813" max="2042" width="9.140625" style="182"/>
    <col min="2043" max="2043" width="34.7109375" style="182" customWidth="1"/>
    <col min="2044" max="2067" width="12.7109375" style="182" customWidth="1"/>
    <col min="2068" max="2068" width="10.140625" style="182" bestFit="1" customWidth="1"/>
    <col min="2069" max="2298" width="9.140625" style="182"/>
    <col min="2299" max="2299" width="34.7109375" style="182" customWidth="1"/>
    <col min="2300" max="2323" width="12.7109375" style="182" customWidth="1"/>
    <col min="2324" max="2324" width="10.140625" style="182" bestFit="1" customWidth="1"/>
    <col min="2325" max="2554" width="9.140625" style="182"/>
    <col min="2555" max="2555" width="34.7109375" style="182" customWidth="1"/>
    <col min="2556" max="2579" width="12.7109375" style="182" customWidth="1"/>
    <col min="2580" max="2580" width="10.140625" style="182" bestFit="1" customWidth="1"/>
    <col min="2581" max="2810" width="9.140625" style="182"/>
    <col min="2811" max="2811" width="34.7109375" style="182" customWidth="1"/>
    <col min="2812" max="2835" width="12.7109375" style="182" customWidth="1"/>
    <col min="2836" max="2836" width="10.140625" style="182" bestFit="1" customWidth="1"/>
    <col min="2837" max="3066" width="9.140625" style="182"/>
    <col min="3067" max="3067" width="34.7109375" style="182" customWidth="1"/>
    <col min="3068" max="3091" width="12.7109375" style="182" customWidth="1"/>
    <col min="3092" max="3092" width="10.140625" style="182" bestFit="1" customWidth="1"/>
    <col min="3093" max="3322" width="9.140625" style="182"/>
    <col min="3323" max="3323" width="34.7109375" style="182" customWidth="1"/>
    <col min="3324" max="3347" width="12.7109375" style="182" customWidth="1"/>
    <col min="3348" max="3348" width="10.140625" style="182" bestFit="1" customWidth="1"/>
    <col min="3349" max="3578" width="9.140625" style="182"/>
    <col min="3579" max="3579" width="34.7109375" style="182" customWidth="1"/>
    <col min="3580" max="3603" width="12.7109375" style="182" customWidth="1"/>
    <col min="3604" max="3604" width="10.140625" style="182" bestFit="1" customWidth="1"/>
    <col min="3605" max="3834" width="9.140625" style="182"/>
    <col min="3835" max="3835" width="34.7109375" style="182" customWidth="1"/>
    <col min="3836" max="3859" width="12.7109375" style="182" customWidth="1"/>
    <col min="3860" max="3860" width="10.140625" style="182" bestFit="1" customWidth="1"/>
    <col min="3861" max="4090" width="9.140625" style="182"/>
    <col min="4091" max="4091" width="34.7109375" style="182" customWidth="1"/>
    <col min="4092" max="4115" width="12.7109375" style="182" customWidth="1"/>
    <col min="4116" max="4116" width="10.140625" style="182" bestFit="1" customWidth="1"/>
    <col min="4117" max="4346" width="9.140625" style="182"/>
    <col min="4347" max="4347" width="34.7109375" style="182" customWidth="1"/>
    <col min="4348" max="4371" width="12.7109375" style="182" customWidth="1"/>
    <col min="4372" max="4372" width="10.140625" style="182" bestFit="1" customWidth="1"/>
    <col min="4373" max="4602" width="9.140625" style="182"/>
    <col min="4603" max="4603" width="34.7109375" style="182" customWidth="1"/>
    <col min="4604" max="4627" width="12.7109375" style="182" customWidth="1"/>
    <col min="4628" max="4628" width="10.140625" style="182" bestFit="1" customWidth="1"/>
    <col min="4629" max="4858" width="9.140625" style="182"/>
    <col min="4859" max="4859" width="34.7109375" style="182" customWidth="1"/>
    <col min="4860" max="4883" width="12.7109375" style="182" customWidth="1"/>
    <col min="4884" max="4884" width="10.140625" style="182" bestFit="1" customWidth="1"/>
    <col min="4885" max="5114" width="9.140625" style="182"/>
    <col min="5115" max="5115" width="34.7109375" style="182" customWidth="1"/>
    <col min="5116" max="5139" width="12.7109375" style="182" customWidth="1"/>
    <col min="5140" max="5140" width="10.140625" style="182" bestFit="1" customWidth="1"/>
    <col min="5141" max="5370" width="9.140625" style="182"/>
    <col min="5371" max="5371" width="34.7109375" style="182" customWidth="1"/>
    <col min="5372" max="5395" width="12.7109375" style="182" customWidth="1"/>
    <col min="5396" max="5396" width="10.140625" style="182" bestFit="1" customWidth="1"/>
    <col min="5397" max="5626" width="9.140625" style="182"/>
    <col min="5627" max="5627" width="34.7109375" style="182" customWidth="1"/>
    <col min="5628" max="5651" width="12.7109375" style="182" customWidth="1"/>
    <col min="5652" max="5652" width="10.140625" style="182" bestFit="1" customWidth="1"/>
    <col min="5653" max="5882" width="9.140625" style="182"/>
    <col min="5883" max="5883" width="34.7109375" style="182" customWidth="1"/>
    <col min="5884" max="5907" width="12.7109375" style="182" customWidth="1"/>
    <col min="5908" max="5908" width="10.140625" style="182" bestFit="1" customWidth="1"/>
    <col min="5909" max="6138" width="9.140625" style="182"/>
    <col min="6139" max="6139" width="34.7109375" style="182" customWidth="1"/>
    <col min="6140" max="6163" width="12.7109375" style="182" customWidth="1"/>
    <col min="6164" max="6164" width="10.140625" style="182" bestFit="1" customWidth="1"/>
    <col min="6165" max="6394" width="9.140625" style="182"/>
    <col min="6395" max="6395" width="34.7109375" style="182" customWidth="1"/>
    <col min="6396" max="6419" width="12.7109375" style="182" customWidth="1"/>
    <col min="6420" max="6420" width="10.140625" style="182" bestFit="1" customWidth="1"/>
    <col min="6421" max="6650" width="9.140625" style="182"/>
    <col min="6651" max="6651" width="34.7109375" style="182" customWidth="1"/>
    <col min="6652" max="6675" width="12.7109375" style="182" customWidth="1"/>
    <col min="6676" max="6676" width="10.140625" style="182" bestFit="1" customWidth="1"/>
    <col min="6677" max="6906" width="9.140625" style="182"/>
    <col min="6907" max="6907" width="34.7109375" style="182" customWidth="1"/>
    <col min="6908" max="6931" width="12.7109375" style="182" customWidth="1"/>
    <col min="6932" max="6932" width="10.140625" style="182" bestFit="1" customWidth="1"/>
    <col min="6933" max="7162" width="9.140625" style="182"/>
    <col min="7163" max="7163" width="34.7109375" style="182" customWidth="1"/>
    <col min="7164" max="7187" width="12.7109375" style="182" customWidth="1"/>
    <col min="7188" max="7188" width="10.140625" style="182" bestFit="1" customWidth="1"/>
    <col min="7189" max="7418" width="9.140625" style="182"/>
    <col min="7419" max="7419" width="34.7109375" style="182" customWidth="1"/>
    <col min="7420" max="7443" width="12.7109375" style="182" customWidth="1"/>
    <col min="7444" max="7444" width="10.140625" style="182" bestFit="1" customWidth="1"/>
    <col min="7445" max="7674" width="9.140625" style="182"/>
    <col min="7675" max="7675" width="34.7109375" style="182" customWidth="1"/>
    <col min="7676" max="7699" width="12.7109375" style="182" customWidth="1"/>
    <col min="7700" max="7700" width="10.140625" style="182" bestFit="1" customWidth="1"/>
    <col min="7701" max="7930" width="9.140625" style="182"/>
    <col min="7931" max="7931" width="34.7109375" style="182" customWidth="1"/>
    <col min="7932" max="7955" width="12.7109375" style="182" customWidth="1"/>
    <col min="7956" max="7956" width="10.140625" style="182" bestFit="1" customWidth="1"/>
    <col min="7957" max="8186" width="9.140625" style="182"/>
    <col min="8187" max="8187" width="34.7109375" style="182" customWidth="1"/>
    <col min="8188" max="8211" width="12.7109375" style="182" customWidth="1"/>
    <col min="8212" max="8212" width="10.140625" style="182" bestFit="1" customWidth="1"/>
    <col min="8213" max="8442" width="9.140625" style="182"/>
    <col min="8443" max="8443" width="34.7109375" style="182" customWidth="1"/>
    <col min="8444" max="8467" width="12.7109375" style="182" customWidth="1"/>
    <col min="8468" max="8468" width="10.140625" style="182" bestFit="1" customWidth="1"/>
    <col min="8469" max="8698" width="9.140625" style="182"/>
    <col min="8699" max="8699" width="34.7109375" style="182" customWidth="1"/>
    <col min="8700" max="8723" width="12.7109375" style="182" customWidth="1"/>
    <col min="8724" max="8724" width="10.140625" style="182" bestFit="1" customWidth="1"/>
    <col min="8725" max="8954" width="9.140625" style="182"/>
    <col min="8955" max="8955" width="34.7109375" style="182" customWidth="1"/>
    <col min="8956" max="8979" width="12.7109375" style="182" customWidth="1"/>
    <col min="8980" max="8980" width="10.140625" style="182" bestFit="1" customWidth="1"/>
    <col min="8981" max="9210" width="9.140625" style="182"/>
    <col min="9211" max="9211" width="34.7109375" style="182" customWidth="1"/>
    <col min="9212" max="9235" width="12.7109375" style="182" customWidth="1"/>
    <col min="9236" max="9236" width="10.140625" style="182" bestFit="1" customWidth="1"/>
    <col min="9237" max="9466" width="9.140625" style="182"/>
    <col min="9467" max="9467" width="34.7109375" style="182" customWidth="1"/>
    <col min="9468" max="9491" width="12.7109375" style="182" customWidth="1"/>
    <col min="9492" max="9492" width="10.140625" style="182" bestFit="1" customWidth="1"/>
    <col min="9493" max="9722" width="9.140625" style="182"/>
    <col min="9723" max="9723" width="34.7109375" style="182" customWidth="1"/>
    <col min="9724" max="9747" width="12.7109375" style="182" customWidth="1"/>
    <col min="9748" max="9748" width="10.140625" style="182" bestFit="1" customWidth="1"/>
    <col min="9749" max="9978" width="9.140625" style="182"/>
    <col min="9979" max="9979" width="34.7109375" style="182" customWidth="1"/>
    <col min="9980" max="10003" width="12.7109375" style="182" customWidth="1"/>
    <col min="10004" max="10004" width="10.140625" style="182" bestFit="1" customWidth="1"/>
    <col min="10005" max="10234" width="9.140625" style="182"/>
    <col min="10235" max="10235" width="34.7109375" style="182" customWidth="1"/>
    <col min="10236" max="10259" width="12.7109375" style="182" customWidth="1"/>
    <col min="10260" max="10260" width="10.140625" style="182" bestFit="1" customWidth="1"/>
    <col min="10261" max="10490" width="9.140625" style="182"/>
    <col min="10491" max="10491" width="34.7109375" style="182" customWidth="1"/>
    <col min="10492" max="10515" width="12.7109375" style="182" customWidth="1"/>
    <col min="10516" max="10516" width="10.140625" style="182" bestFit="1" customWidth="1"/>
    <col min="10517" max="10746" width="9.140625" style="182"/>
    <col min="10747" max="10747" width="34.7109375" style="182" customWidth="1"/>
    <col min="10748" max="10771" width="12.7109375" style="182" customWidth="1"/>
    <col min="10772" max="10772" width="10.140625" style="182" bestFit="1" customWidth="1"/>
    <col min="10773" max="11002" width="9.140625" style="182"/>
    <col min="11003" max="11003" width="34.7109375" style="182" customWidth="1"/>
    <col min="11004" max="11027" width="12.7109375" style="182" customWidth="1"/>
    <col min="11028" max="11028" width="10.140625" style="182" bestFit="1" customWidth="1"/>
    <col min="11029" max="11258" width="9.140625" style="182"/>
    <col min="11259" max="11259" width="34.7109375" style="182" customWidth="1"/>
    <col min="11260" max="11283" width="12.7109375" style="182" customWidth="1"/>
    <col min="11284" max="11284" width="10.140625" style="182" bestFit="1" customWidth="1"/>
    <col min="11285" max="11514" width="9.140625" style="182"/>
    <col min="11515" max="11515" width="34.7109375" style="182" customWidth="1"/>
    <col min="11516" max="11539" width="12.7109375" style="182" customWidth="1"/>
    <col min="11540" max="11540" width="10.140625" style="182" bestFit="1" customWidth="1"/>
    <col min="11541" max="11770" width="9.140625" style="182"/>
    <col min="11771" max="11771" width="34.7109375" style="182" customWidth="1"/>
    <col min="11772" max="11795" width="12.7109375" style="182" customWidth="1"/>
    <col min="11796" max="11796" width="10.140625" style="182" bestFit="1" customWidth="1"/>
    <col min="11797" max="12026" width="9.140625" style="182"/>
    <col min="12027" max="12027" width="34.7109375" style="182" customWidth="1"/>
    <col min="12028" max="12051" width="12.7109375" style="182" customWidth="1"/>
    <col min="12052" max="12052" width="10.140625" style="182" bestFit="1" customWidth="1"/>
    <col min="12053" max="12282" width="9.140625" style="182"/>
    <col min="12283" max="12283" width="34.7109375" style="182" customWidth="1"/>
    <col min="12284" max="12307" width="12.7109375" style="182" customWidth="1"/>
    <col min="12308" max="12308" width="10.140625" style="182" bestFit="1" customWidth="1"/>
    <col min="12309" max="12538" width="9.140625" style="182"/>
    <col min="12539" max="12539" width="34.7109375" style="182" customWidth="1"/>
    <col min="12540" max="12563" width="12.7109375" style="182" customWidth="1"/>
    <col min="12564" max="12564" width="10.140625" style="182" bestFit="1" customWidth="1"/>
    <col min="12565" max="12794" width="9.140625" style="182"/>
    <col min="12795" max="12795" width="34.7109375" style="182" customWidth="1"/>
    <col min="12796" max="12819" width="12.7109375" style="182" customWidth="1"/>
    <col min="12820" max="12820" width="10.140625" style="182" bestFit="1" customWidth="1"/>
    <col min="12821" max="13050" width="9.140625" style="182"/>
    <col min="13051" max="13051" width="34.7109375" style="182" customWidth="1"/>
    <col min="13052" max="13075" width="12.7109375" style="182" customWidth="1"/>
    <col min="13076" max="13076" width="10.140625" style="182" bestFit="1" customWidth="1"/>
    <col min="13077" max="13306" width="9.140625" style="182"/>
    <col min="13307" max="13307" width="34.7109375" style="182" customWidth="1"/>
    <col min="13308" max="13331" width="12.7109375" style="182" customWidth="1"/>
    <col min="13332" max="13332" width="10.140625" style="182" bestFit="1" customWidth="1"/>
    <col min="13333" max="13562" width="9.140625" style="182"/>
    <col min="13563" max="13563" width="34.7109375" style="182" customWidth="1"/>
    <col min="13564" max="13587" width="12.7109375" style="182" customWidth="1"/>
    <col min="13588" max="13588" width="10.140625" style="182" bestFit="1" customWidth="1"/>
    <col min="13589" max="13818" width="9.140625" style="182"/>
    <col min="13819" max="13819" width="34.7109375" style="182" customWidth="1"/>
    <col min="13820" max="13843" width="12.7109375" style="182" customWidth="1"/>
    <col min="13844" max="13844" width="10.140625" style="182" bestFit="1" customWidth="1"/>
    <col min="13845" max="14074" width="9.140625" style="182"/>
    <col min="14075" max="14075" width="34.7109375" style="182" customWidth="1"/>
    <col min="14076" max="14099" width="12.7109375" style="182" customWidth="1"/>
    <col min="14100" max="14100" width="10.140625" style="182" bestFit="1" customWidth="1"/>
    <col min="14101" max="14330" width="9.140625" style="182"/>
    <col min="14331" max="14331" width="34.7109375" style="182" customWidth="1"/>
    <col min="14332" max="14355" width="12.7109375" style="182" customWidth="1"/>
    <col min="14356" max="14356" width="10.140625" style="182" bestFit="1" customWidth="1"/>
    <col min="14357" max="14586" width="9.140625" style="182"/>
    <col min="14587" max="14587" width="34.7109375" style="182" customWidth="1"/>
    <col min="14588" max="14611" width="12.7109375" style="182" customWidth="1"/>
    <col min="14612" max="14612" width="10.140625" style="182" bestFit="1" customWidth="1"/>
    <col min="14613" max="14842" width="9.140625" style="182"/>
    <col min="14843" max="14843" width="34.7109375" style="182" customWidth="1"/>
    <col min="14844" max="14867" width="12.7109375" style="182" customWidth="1"/>
    <col min="14868" max="14868" width="10.140625" style="182" bestFit="1" customWidth="1"/>
    <col min="14869" max="15098" width="9.140625" style="182"/>
    <col min="15099" max="15099" width="34.7109375" style="182" customWidth="1"/>
    <col min="15100" max="15123" width="12.7109375" style="182" customWidth="1"/>
    <col min="15124" max="15124" width="10.140625" style="182" bestFit="1" customWidth="1"/>
    <col min="15125" max="15354" width="9.140625" style="182"/>
    <col min="15355" max="15355" width="34.7109375" style="182" customWidth="1"/>
    <col min="15356" max="15379" width="12.7109375" style="182" customWidth="1"/>
    <col min="15380" max="15380" width="10.140625" style="182" bestFit="1" customWidth="1"/>
    <col min="15381" max="15610" width="9.140625" style="182"/>
    <col min="15611" max="15611" width="34.7109375" style="182" customWidth="1"/>
    <col min="15612" max="15635" width="12.7109375" style="182" customWidth="1"/>
    <col min="15636" max="15636" width="10.140625" style="182" bestFit="1" customWidth="1"/>
    <col min="15637" max="15866" width="9.140625" style="182"/>
    <col min="15867" max="15867" width="34.7109375" style="182" customWidth="1"/>
    <col min="15868" max="15891" width="12.7109375" style="182" customWidth="1"/>
    <col min="15892" max="15892" width="10.140625" style="182" bestFit="1" customWidth="1"/>
    <col min="15893" max="16122" width="9.140625" style="182"/>
    <col min="16123" max="16123" width="34.7109375" style="182" customWidth="1"/>
    <col min="16124" max="16147" width="12.7109375" style="182" customWidth="1"/>
    <col min="16148" max="16148" width="10.140625" style="182" bestFit="1" customWidth="1"/>
    <col min="16149" max="16384" width="9.140625" style="182"/>
  </cols>
  <sheetData>
    <row r="1" spans="1:21" s="321" customFormat="1" ht="106.15" customHeight="1" thickBot="1" x14ac:dyDescent="0.25">
      <c r="A1" s="27" t="s">
        <v>934</v>
      </c>
      <c r="B1" s="27" t="s">
        <v>0</v>
      </c>
      <c r="C1" s="622" t="s">
        <v>528</v>
      </c>
      <c r="D1" s="895" t="s">
        <v>102</v>
      </c>
      <c r="E1" s="896"/>
      <c r="F1" s="897"/>
      <c r="G1" s="895" t="s">
        <v>529</v>
      </c>
      <c r="H1" s="896"/>
      <c r="I1" s="897"/>
      <c r="J1" s="895" t="s">
        <v>107</v>
      </c>
      <c r="K1" s="896"/>
      <c r="L1" s="897"/>
      <c r="M1" s="895" t="s">
        <v>109</v>
      </c>
      <c r="N1" s="896"/>
      <c r="O1" s="897"/>
      <c r="P1" s="895" t="s">
        <v>530</v>
      </c>
      <c r="Q1" s="896"/>
      <c r="R1" s="897"/>
      <c r="S1" s="913" t="s">
        <v>531</v>
      </c>
      <c r="T1" s="914"/>
      <c r="U1" s="915"/>
    </row>
    <row r="2" spans="1:21" s="167" customFormat="1" ht="25.15" customHeight="1" x14ac:dyDescent="0.2">
      <c r="A2" s="623"/>
      <c r="B2" s="166"/>
      <c r="C2" s="620" t="s">
        <v>532</v>
      </c>
      <c r="D2" s="619" t="s">
        <v>929</v>
      </c>
      <c r="E2" s="619" t="s">
        <v>930</v>
      </c>
      <c r="F2" s="259" t="s">
        <v>931</v>
      </c>
      <c r="G2" s="619" t="s">
        <v>929</v>
      </c>
      <c r="H2" s="619" t="s">
        <v>930</v>
      </c>
      <c r="I2" s="259" t="s">
        <v>931</v>
      </c>
      <c r="J2" s="619" t="s">
        <v>929</v>
      </c>
      <c r="K2" s="619" t="s">
        <v>930</v>
      </c>
      <c r="L2" s="259" t="s">
        <v>931</v>
      </c>
      <c r="M2" s="619" t="s">
        <v>929</v>
      </c>
      <c r="N2" s="619" t="s">
        <v>930</v>
      </c>
      <c r="O2" s="259" t="s">
        <v>931</v>
      </c>
      <c r="P2" s="619" t="s">
        <v>929</v>
      </c>
      <c r="Q2" s="619" t="s">
        <v>930</v>
      </c>
      <c r="R2" s="259" t="s">
        <v>931</v>
      </c>
      <c r="S2" s="601" t="s">
        <v>929</v>
      </c>
      <c r="T2" s="601" t="s">
        <v>930</v>
      </c>
      <c r="U2" s="602" t="s">
        <v>931</v>
      </c>
    </row>
    <row r="3" spans="1:21" s="171" customFormat="1" x14ac:dyDescent="0.2">
      <c r="A3" s="364"/>
      <c r="B3" s="168">
        <v>11105</v>
      </c>
      <c r="C3" s="385" t="s">
        <v>533</v>
      </c>
      <c r="D3" s="170"/>
      <c r="E3" s="170"/>
      <c r="F3" s="170"/>
      <c r="G3" s="170"/>
      <c r="H3" s="170"/>
      <c r="I3" s="170"/>
      <c r="J3" s="170"/>
      <c r="K3" s="170"/>
      <c r="L3" s="170"/>
      <c r="M3" s="170"/>
      <c r="N3" s="170"/>
      <c r="O3" s="170"/>
      <c r="P3" s="197"/>
      <c r="Q3" s="612"/>
      <c r="R3" s="197"/>
      <c r="S3" s="617"/>
      <c r="T3" s="617"/>
      <c r="U3" s="617"/>
    </row>
    <row r="4" spans="1:21" s="171" customFormat="1" x14ac:dyDescent="0.2">
      <c r="A4" s="440" t="s">
        <v>932</v>
      </c>
      <c r="B4" s="168"/>
      <c r="C4" s="386" t="s">
        <v>534</v>
      </c>
      <c r="D4" s="170"/>
      <c r="E4" s="170"/>
      <c r="F4" s="170"/>
      <c r="G4" s="170"/>
      <c r="H4" s="170"/>
      <c r="I4" s="170"/>
      <c r="J4" s="170"/>
      <c r="K4" s="170"/>
      <c r="L4" s="170"/>
      <c r="M4" s="170"/>
      <c r="N4" s="170"/>
      <c r="O4" s="170"/>
      <c r="P4" s="197">
        <v>5100</v>
      </c>
      <c r="Q4" s="612"/>
      <c r="R4" s="197">
        <f>P4+Q4</f>
        <v>5100</v>
      </c>
      <c r="S4" s="617">
        <f>D4+G4+J4+M4+P4</f>
        <v>5100</v>
      </c>
      <c r="T4" s="617">
        <f t="shared" ref="T4:U37" si="0">E4+H4+K4+N4+Q4</f>
        <v>0</v>
      </c>
      <c r="U4" s="617">
        <f t="shared" si="0"/>
        <v>5100</v>
      </c>
    </row>
    <row r="5" spans="1:21" s="171" customFormat="1" x14ac:dyDescent="0.2">
      <c r="A5" s="440" t="s">
        <v>932</v>
      </c>
      <c r="B5" s="168"/>
      <c r="C5" s="386" t="s">
        <v>949</v>
      </c>
      <c r="D5" s="170"/>
      <c r="E5" s="170"/>
      <c r="F5" s="170"/>
      <c r="G5" s="170"/>
      <c r="H5" s="170"/>
      <c r="I5" s="170"/>
      <c r="J5" s="170"/>
      <c r="K5" s="170"/>
      <c r="L5" s="170"/>
      <c r="M5" s="170"/>
      <c r="N5" s="170"/>
      <c r="O5" s="170"/>
      <c r="P5" s="197"/>
      <c r="Q5" s="612">
        <v>11578</v>
      </c>
      <c r="R5" s="197">
        <f>P5+Q5</f>
        <v>11578</v>
      </c>
      <c r="S5" s="617">
        <f>D5+G5+J5+M5+P5</f>
        <v>0</v>
      </c>
      <c r="T5" s="617">
        <f t="shared" si="0"/>
        <v>11578</v>
      </c>
      <c r="U5" s="617">
        <f t="shared" si="0"/>
        <v>11578</v>
      </c>
    </row>
    <row r="6" spans="1:21" s="171" customFormat="1" x14ac:dyDescent="0.2">
      <c r="A6" s="440" t="s">
        <v>932</v>
      </c>
      <c r="B6" s="168"/>
      <c r="C6" s="386" t="s">
        <v>517</v>
      </c>
      <c r="D6" s="170"/>
      <c r="E6" s="170"/>
      <c r="F6" s="170"/>
      <c r="G6" s="170"/>
      <c r="H6" s="170"/>
      <c r="I6" s="170"/>
      <c r="J6" s="170"/>
      <c r="K6" s="170"/>
      <c r="L6" s="170"/>
      <c r="M6" s="170"/>
      <c r="N6" s="170"/>
      <c r="O6" s="170"/>
      <c r="P6" s="197"/>
      <c r="Q6" s="612">
        <v>375</v>
      </c>
      <c r="R6" s="197">
        <f>P6+Q6</f>
        <v>375</v>
      </c>
      <c r="S6" s="617">
        <f>D6+G6+J6+M6+P6</f>
        <v>0</v>
      </c>
      <c r="T6" s="617">
        <f t="shared" ref="T6" si="1">E6+H6+K6+N6+Q6</f>
        <v>375</v>
      </c>
      <c r="U6" s="617">
        <f t="shared" ref="U6" si="2">F6+I6+L6+O6+R6</f>
        <v>375</v>
      </c>
    </row>
    <row r="7" spans="1:21" s="171" customFormat="1" x14ac:dyDescent="0.2">
      <c r="A7" s="440" t="s">
        <v>932</v>
      </c>
      <c r="B7" s="168"/>
      <c r="C7" s="386" t="s">
        <v>1044</v>
      </c>
      <c r="D7" s="170"/>
      <c r="E7" s="170"/>
      <c r="F7" s="170"/>
      <c r="G7" s="170"/>
      <c r="H7" s="170"/>
      <c r="I7" s="170"/>
      <c r="J7" s="170"/>
      <c r="K7" s="170"/>
      <c r="L7" s="170"/>
      <c r="M7" s="170"/>
      <c r="N7" s="170"/>
      <c r="O7" s="170"/>
      <c r="P7" s="197"/>
      <c r="Q7" s="612">
        <v>1925</v>
      </c>
      <c r="R7" s="197">
        <f>P7+Q7</f>
        <v>1925</v>
      </c>
      <c r="S7" s="617">
        <f>D7+G7+J7+M7+P7</f>
        <v>0</v>
      </c>
      <c r="T7" s="617">
        <f t="shared" ref="T7:T9" si="3">E7+H7+K7+N7+Q7</f>
        <v>1925</v>
      </c>
      <c r="U7" s="617">
        <f t="shared" ref="U7:U9" si="4">F7+I7+L7+O7+R7</f>
        <v>1925</v>
      </c>
    </row>
    <row r="8" spans="1:21" s="171" customFormat="1" x14ac:dyDescent="0.2">
      <c r="A8" s="440" t="s">
        <v>932</v>
      </c>
      <c r="B8" s="168"/>
      <c r="C8" s="764" t="s">
        <v>1050</v>
      </c>
      <c r="D8" s="170"/>
      <c r="E8" s="170"/>
      <c r="F8" s="170"/>
      <c r="G8" s="170"/>
      <c r="H8" s="170"/>
      <c r="I8" s="170"/>
      <c r="J8" s="170"/>
      <c r="K8" s="170"/>
      <c r="L8" s="170"/>
      <c r="M8" s="170"/>
      <c r="N8" s="170"/>
      <c r="O8" s="170"/>
      <c r="P8" s="197"/>
      <c r="Q8" s="612">
        <v>1493</v>
      </c>
      <c r="R8" s="197">
        <f t="shared" ref="R8:R27" si="5">P8+Q8</f>
        <v>1493</v>
      </c>
      <c r="S8" s="617"/>
      <c r="T8" s="617">
        <f t="shared" si="3"/>
        <v>1493</v>
      </c>
      <c r="U8" s="617">
        <f t="shared" si="4"/>
        <v>1493</v>
      </c>
    </row>
    <row r="9" spans="1:21" s="171" customFormat="1" x14ac:dyDescent="0.2">
      <c r="A9" s="440" t="s">
        <v>932</v>
      </c>
      <c r="B9" s="168"/>
      <c r="C9" s="763" t="s">
        <v>1051</v>
      </c>
      <c r="D9" s="170"/>
      <c r="E9" s="170"/>
      <c r="F9" s="170"/>
      <c r="G9" s="170"/>
      <c r="H9" s="170"/>
      <c r="I9" s="170"/>
      <c r="J9" s="170"/>
      <c r="K9" s="170"/>
      <c r="L9" s="170"/>
      <c r="M9" s="170"/>
      <c r="N9" s="170"/>
      <c r="O9" s="170"/>
      <c r="P9" s="197"/>
      <c r="Q9" s="612">
        <v>34750</v>
      </c>
      <c r="R9" s="197">
        <f t="shared" si="5"/>
        <v>34750</v>
      </c>
      <c r="S9" s="617"/>
      <c r="T9" s="617">
        <f t="shared" si="3"/>
        <v>34750</v>
      </c>
      <c r="U9" s="617">
        <f t="shared" si="4"/>
        <v>34750</v>
      </c>
    </row>
    <row r="10" spans="1:21" s="171" customFormat="1" x14ac:dyDescent="0.2">
      <c r="A10" s="364"/>
      <c r="B10" s="168">
        <v>11401</v>
      </c>
      <c r="C10" s="385" t="s">
        <v>796</v>
      </c>
      <c r="D10" s="170"/>
      <c r="E10" s="170"/>
      <c r="F10" s="170"/>
      <c r="G10" s="170"/>
      <c r="H10" s="170"/>
      <c r="I10" s="170"/>
      <c r="J10" s="170"/>
      <c r="K10" s="170"/>
      <c r="L10" s="170"/>
      <c r="M10" s="170"/>
      <c r="N10" s="170"/>
      <c r="O10" s="170"/>
      <c r="P10" s="197"/>
      <c r="Q10" s="612"/>
      <c r="R10" s="197">
        <f t="shared" si="5"/>
        <v>0</v>
      </c>
      <c r="S10" s="617">
        <f t="shared" ref="S10:S221" si="6">D10+G10+J10+M10+P10</f>
        <v>0</v>
      </c>
      <c r="T10" s="617">
        <f t="shared" si="0"/>
        <v>0</v>
      </c>
      <c r="U10" s="617">
        <f t="shared" si="0"/>
        <v>0</v>
      </c>
    </row>
    <row r="11" spans="1:21" s="171" customFormat="1" x14ac:dyDescent="0.2">
      <c r="A11" s="364"/>
      <c r="B11" s="168"/>
      <c r="C11" s="386" t="s">
        <v>863</v>
      </c>
      <c r="D11" s="170">
        <v>2000</v>
      </c>
      <c r="E11" s="170"/>
      <c r="F11" s="170">
        <f>D11+E11</f>
        <v>2000</v>
      </c>
      <c r="G11" s="170"/>
      <c r="H11" s="170"/>
      <c r="I11" s="170"/>
      <c r="J11" s="170"/>
      <c r="K11" s="170"/>
      <c r="L11" s="170"/>
      <c r="M11" s="170"/>
      <c r="N11" s="170"/>
      <c r="O11" s="170"/>
      <c r="P11" s="197"/>
      <c r="Q11" s="612"/>
      <c r="R11" s="197">
        <f t="shared" si="5"/>
        <v>0</v>
      </c>
      <c r="S11" s="617">
        <f t="shared" si="6"/>
        <v>2000</v>
      </c>
      <c r="T11" s="617">
        <f t="shared" si="0"/>
        <v>0</v>
      </c>
      <c r="U11" s="617">
        <f t="shared" si="0"/>
        <v>2000</v>
      </c>
    </row>
    <row r="12" spans="1:21" s="171" customFormat="1" x14ac:dyDescent="0.2">
      <c r="A12" s="364"/>
      <c r="B12" s="168"/>
      <c r="C12" s="386" t="s">
        <v>864</v>
      </c>
      <c r="D12" s="170">
        <v>1000</v>
      </c>
      <c r="E12" s="170"/>
      <c r="F12" s="170">
        <f t="shared" ref="F12:F67" si="7">D12+E12</f>
        <v>1000</v>
      </c>
      <c r="G12" s="170"/>
      <c r="H12" s="170"/>
      <c r="I12" s="170"/>
      <c r="J12" s="170"/>
      <c r="K12" s="170"/>
      <c r="L12" s="170"/>
      <c r="M12" s="170"/>
      <c r="N12" s="170"/>
      <c r="O12" s="170"/>
      <c r="P12" s="197"/>
      <c r="Q12" s="612"/>
      <c r="R12" s="197">
        <f t="shared" si="5"/>
        <v>0</v>
      </c>
      <c r="S12" s="617">
        <f t="shared" si="6"/>
        <v>1000</v>
      </c>
      <c r="T12" s="617">
        <f t="shared" si="0"/>
        <v>0</v>
      </c>
      <c r="U12" s="617">
        <f t="shared" si="0"/>
        <v>1000</v>
      </c>
    </row>
    <row r="13" spans="1:21" s="171" customFormat="1" x14ac:dyDescent="0.2">
      <c r="A13" s="440" t="s">
        <v>932</v>
      </c>
      <c r="B13" s="168"/>
      <c r="C13" s="386" t="s">
        <v>797</v>
      </c>
      <c r="D13" s="170">
        <v>2800</v>
      </c>
      <c r="E13" s="170"/>
      <c r="F13" s="170">
        <f t="shared" si="7"/>
        <v>2800</v>
      </c>
      <c r="G13" s="170"/>
      <c r="H13" s="170"/>
      <c r="I13" s="170"/>
      <c r="J13" s="170"/>
      <c r="K13" s="170"/>
      <c r="L13" s="170"/>
      <c r="M13" s="170"/>
      <c r="N13" s="170"/>
      <c r="O13" s="170"/>
      <c r="P13" s="197"/>
      <c r="Q13" s="612"/>
      <c r="R13" s="197">
        <f t="shared" si="5"/>
        <v>0</v>
      </c>
      <c r="S13" s="617">
        <f t="shared" si="6"/>
        <v>2800</v>
      </c>
      <c r="T13" s="617">
        <f t="shared" si="0"/>
        <v>0</v>
      </c>
      <c r="U13" s="617">
        <f t="shared" si="0"/>
        <v>2800</v>
      </c>
    </row>
    <row r="14" spans="1:21" s="171" customFormat="1" x14ac:dyDescent="0.2">
      <c r="A14" s="440" t="s">
        <v>932</v>
      </c>
      <c r="B14" s="168"/>
      <c r="C14" s="754" t="s">
        <v>1054</v>
      </c>
      <c r="D14" s="170"/>
      <c r="E14" s="170">
        <v>10000</v>
      </c>
      <c r="F14" s="170">
        <f t="shared" si="7"/>
        <v>10000</v>
      </c>
      <c r="G14" s="170"/>
      <c r="H14" s="170"/>
      <c r="I14" s="170"/>
      <c r="J14" s="170"/>
      <c r="K14" s="170"/>
      <c r="L14" s="170"/>
      <c r="M14" s="170"/>
      <c r="N14" s="170"/>
      <c r="O14" s="170"/>
      <c r="P14" s="197"/>
      <c r="Q14" s="612"/>
      <c r="R14" s="197"/>
      <c r="S14" s="617">
        <f t="shared" ref="S14:S17" si="8">D14+G14+J14+M14+P14</f>
        <v>0</v>
      </c>
      <c r="T14" s="617">
        <f t="shared" ref="T14:T17" si="9">E14+H14+K14+N14+Q14</f>
        <v>10000</v>
      </c>
      <c r="U14" s="617">
        <f t="shared" ref="U14:U17" si="10">F14+I14+L14+O14+R14</f>
        <v>10000</v>
      </c>
    </row>
    <row r="15" spans="1:21" s="171" customFormat="1" x14ac:dyDescent="0.2">
      <c r="A15" s="440" t="s">
        <v>932</v>
      </c>
      <c r="B15" s="168"/>
      <c r="C15" s="754" t="s">
        <v>1055</v>
      </c>
      <c r="D15" s="170"/>
      <c r="E15" s="170">
        <v>3500</v>
      </c>
      <c r="F15" s="170">
        <f t="shared" si="7"/>
        <v>3500</v>
      </c>
      <c r="G15" s="170"/>
      <c r="H15" s="170"/>
      <c r="I15" s="170"/>
      <c r="J15" s="170"/>
      <c r="K15" s="170"/>
      <c r="L15" s="170"/>
      <c r="M15" s="170"/>
      <c r="N15" s="170"/>
      <c r="O15" s="170"/>
      <c r="P15" s="197"/>
      <c r="Q15" s="612"/>
      <c r="R15" s="197"/>
      <c r="S15" s="617">
        <f t="shared" si="8"/>
        <v>0</v>
      </c>
      <c r="T15" s="617">
        <f t="shared" si="9"/>
        <v>3500</v>
      </c>
      <c r="U15" s="617">
        <f t="shared" si="10"/>
        <v>3500</v>
      </c>
    </row>
    <row r="16" spans="1:21" s="171" customFormat="1" x14ac:dyDescent="0.2">
      <c r="A16" s="440" t="s">
        <v>932</v>
      </c>
      <c r="B16" s="168"/>
      <c r="C16" s="754" t="s">
        <v>1056</v>
      </c>
      <c r="D16" s="170"/>
      <c r="E16" s="170">
        <v>15000</v>
      </c>
      <c r="F16" s="170">
        <f t="shared" si="7"/>
        <v>15000</v>
      </c>
      <c r="G16" s="170"/>
      <c r="H16" s="170"/>
      <c r="I16" s="170"/>
      <c r="J16" s="170"/>
      <c r="K16" s="170"/>
      <c r="L16" s="170"/>
      <c r="M16" s="170"/>
      <c r="N16" s="170"/>
      <c r="O16" s="170"/>
      <c r="P16" s="197"/>
      <c r="Q16" s="612"/>
      <c r="R16" s="197"/>
      <c r="S16" s="617">
        <f t="shared" si="8"/>
        <v>0</v>
      </c>
      <c r="T16" s="617">
        <f t="shared" si="9"/>
        <v>15000</v>
      </c>
      <c r="U16" s="617">
        <f t="shared" si="10"/>
        <v>15000</v>
      </c>
    </row>
    <row r="17" spans="1:21" s="171" customFormat="1" x14ac:dyDescent="0.2">
      <c r="A17" s="440" t="s">
        <v>932</v>
      </c>
      <c r="B17" s="168"/>
      <c r="C17" s="755" t="s">
        <v>1057</v>
      </c>
      <c r="D17" s="170"/>
      <c r="E17" s="170">
        <v>22000</v>
      </c>
      <c r="F17" s="170">
        <f t="shared" si="7"/>
        <v>22000</v>
      </c>
      <c r="G17" s="170"/>
      <c r="H17" s="170"/>
      <c r="I17" s="170"/>
      <c r="J17" s="170"/>
      <c r="K17" s="170"/>
      <c r="L17" s="170"/>
      <c r="M17" s="170"/>
      <c r="N17" s="170"/>
      <c r="O17" s="170"/>
      <c r="P17" s="197"/>
      <c r="Q17" s="612"/>
      <c r="R17" s="197"/>
      <c r="S17" s="617">
        <f t="shared" si="8"/>
        <v>0</v>
      </c>
      <c r="T17" s="617">
        <f t="shared" si="9"/>
        <v>22000</v>
      </c>
      <c r="U17" s="617">
        <f t="shared" si="10"/>
        <v>22000</v>
      </c>
    </row>
    <row r="18" spans="1:21" s="171" customFormat="1" ht="25.5" x14ac:dyDescent="0.2">
      <c r="A18" s="440" t="s">
        <v>932</v>
      </c>
      <c r="B18" s="168"/>
      <c r="C18" s="757" t="s">
        <v>1063</v>
      </c>
      <c r="D18" s="170"/>
      <c r="E18" s="170"/>
      <c r="F18" s="170"/>
      <c r="G18" s="170"/>
      <c r="H18" s="170">
        <v>15000</v>
      </c>
      <c r="I18" s="170">
        <f t="shared" ref="I18:I19" si="11">G18+H18</f>
        <v>15000</v>
      </c>
      <c r="J18" s="170"/>
      <c r="K18" s="170"/>
      <c r="L18" s="170"/>
      <c r="M18" s="170"/>
      <c r="N18" s="170"/>
      <c r="O18" s="170"/>
      <c r="P18" s="197"/>
      <c r="Q18" s="612"/>
      <c r="R18" s="197"/>
      <c r="S18" s="617">
        <f t="shared" ref="S18:S19" si="12">D18+G18+J18+M18+P18</f>
        <v>0</v>
      </c>
      <c r="T18" s="617">
        <f t="shared" ref="T18:T19" si="13">E18+H18+K18+N18+Q18</f>
        <v>15000</v>
      </c>
      <c r="U18" s="617">
        <f t="shared" ref="U18:U19" si="14">F18+I18+L18+O18+R18</f>
        <v>15000</v>
      </c>
    </row>
    <row r="19" spans="1:21" s="171" customFormat="1" x14ac:dyDescent="0.2">
      <c r="A19" s="440" t="s">
        <v>932</v>
      </c>
      <c r="B19" s="168"/>
      <c r="C19" s="757" t="s">
        <v>1064</v>
      </c>
      <c r="D19" s="170"/>
      <c r="E19" s="170"/>
      <c r="F19" s="170"/>
      <c r="G19" s="170"/>
      <c r="H19" s="170">
        <v>5000</v>
      </c>
      <c r="I19" s="170">
        <f t="shared" si="11"/>
        <v>5000</v>
      </c>
      <c r="J19" s="170"/>
      <c r="K19" s="170"/>
      <c r="L19" s="170"/>
      <c r="M19" s="170"/>
      <c r="N19" s="170"/>
      <c r="O19" s="170"/>
      <c r="P19" s="197"/>
      <c r="Q19" s="612"/>
      <c r="R19" s="197"/>
      <c r="S19" s="617">
        <f t="shared" si="12"/>
        <v>0</v>
      </c>
      <c r="T19" s="617">
        <f t="shared" si="13"/>
        <v>5000</v>
      </c>
      <c r="U19" s="617">
        <f t="shared" si="14"/>
        <v>5000</v>
      </c>
    </row>
    <row r="20" spans="1:21" s="171" customFormat="1" x14ac:dyDescent="0.2">
      <c r="A20" s="440" t="s">
        <v>932</v>
      </c>
      <c r="B20" s="168"/>
      <c r="C20" s="756" t="s">
        <v>1052</v>
      </c>
      <c r="D20" s="170"/>
      <c r="E20" s="170"/>
      <c r="F20" s="170"/>
      <c r="G20" s="170"/>
      <c r="H20" s="170"/>
      <c r="I20" s="170"/>
      <c r="J20" s="170"/>
      <c r="K20" s="170"/>
      <c r="L20" s="170"/>
      <c r="M20" s="170"/>
      <c r="N20" s="170"/>
      <c r="O20" s="170"/>
      <c r="P20" s="197"/>
      <c r="Q20" s="612">
        <v>1000</v>
      </c>
      <c r="R20" s="197">
        <f t="shared" si="5"/>
        <v>1000</v>
      </c>
      <c r="S20" s="617">
        <f t="shared" ref="S20:S21" si="15">D20+G20+J20+M20+P20</f>
        <v>0</v>
      </c>
      <c r="T20" s="617">
        <f t="shared" ref="T20:T21" si="16">E20+H20+K20+N20+Q20</f>
        <v>1000</v>
      </c>
      <c r="U20" s="617">
        <f t="shared" ref="U20:U21" si="17">F20+I20+L20+O20+R20</f>
        <v>1000</v>
      </c>
    </row>
    <row r="21" spans="1:21" s="171" customFormat="1" x14ac:dyDescent="0.2">
      <c r="A21" s="440" t="s">
        <v>932</v>
      </c>
      <c r="B21" s="168"/>
      <c r="C21" s="753" t="s">
        <v>1053</v>
      </c>
      <c r="D21" s="170"/>
      <c r="E21" s="170"/>
      <c r="F21" s="170"/>
      <c r="G21" s="170"/>
      <c r="H21" s="170"/>
      <c r="I21" s="170"/>
      <c r="J21" s="170"/>
      <c r="K21" s="170"/>
      <c r="L21" s="170"/>
      <c r="M21" s="170"/>
      <c r="N21" s="170"/>
      <c r="O21" s="170"/>
      <c r="P21" s="197"/>
      <c r="Q21" s="612">
        <v>1000</v>
      </c>
      <c r="R21" s="197">
        <f t="shared" si="5"/>
        <v>1000</v>
      </c>
      <c r="S21" s="617">
        <f t="shared" si="15"/>
        <v>0</v>
      </c>
      <c r="T21" s="617">
        <f t="shared" si="16"/>
        <v>1000</v>
      </c>
      <c r="U21" s="617">
        <f t="shared" si="17"/>
        <v>1000</v>
      </c>
    </row>
    <row r="22" spans="1:21" s="171" customFormat="1" x14ac:dyDescent="0.2">
      <c r="A22" s="364"/>
      <c r="B22" s="168" t="s">
        <v>6</v>
      </c>
      <c r="C22" s="385" t="s">
        <v>319</v>
      </c>
      <c r="D22" s="170"/>
      <c r="E22" s="170"/>
      <c r="F22" s="170"/>
      <c r="G22" s="170"/>
      <c r="H22" s="170"/>
      <c r="I22" s="170"/>
      <c r="J22" s="170"/>
      <c r="K22" s="170"/>
      <c r="L22" s="170"/>
      <c r="M22" s="170"/>
      <c r="N22" s="170"/>
      <c r="O22" s="170"/>
      <c r="P22" s="197"/>
      <c r="Q22" s="612"/>
      <c r="R22" s="197">
        <f t="shared" si="5"/>
        <v>0</v>
      </c>
      <c r="S22" s="617">
        <f t="shared" si="6"/>
        <v>0</v>
      </c>
      <c r="T22" s="617">
        <f t="shared" si="0"/>
        <v>0</v>
      </c>
      <c r="U22" s="617">
        <f t="shared" si="0"/>
        <v>0</v>
      </c>
    </row>
    <row r="23" spans="1:21" s="171" customFormat="1" x14ac:dyDescent="0.2">
      <c r="A23" s="440" t="s">
        <v>933</v>
      </c>
      <c r="B23" s="168"/>
      <c r="C23" s="386" t="s">
        <v>536</v>
      </c>
      <c r="D23" s="170">
        <v>300</v>
      </c>
      <c r="E23" s="170"/>
      <c r="F23" s="170">
        <f t="shared" si="7"/>
        <v>300</v>
      </c>
      <c r="G23" s="170"/>
      <c r="H23" s="170"/>
      <c r="I23" s="170"/>
      <c r="J23" s="170"/>
      <c r="K23" s="170"/>
      <c r="L23" s="170"/>
      <c r="M23" s="170"/>
      <c r="N23" s="170"/>
      <c r="O23" s="170"/>
      <c r="P23" s="197"/>
      <c r="Q23" s="612"/>
      <c r="R23" s="197">
        <f t="shared" si="5"/>
        <v>0</v>
      </c>
      <c r="S23" s="617">
        <f t="shared" si="6"/>
        <v>300</v>
      </c>
      <c r="T23" s="617">
        <f t="shared" si="0"/>
        <v>0</v>
      </c>
      <c r="U23" s="617">
        <f t="shared" si="0"/>
        <v>300</v>
      </c>
    </row>
    <row r="24" spans="1:21" s="171" customFormat="1" x14ac:dyDescent="0.2">
      <c r="A24" s="440" t="s">
        <v>933</v>
      </c>
      <c r="B24" s="168"/>
      <c r="C24" s="386" t="s">
        <v>537</v>
      </c>
      <c r="D24" s="170">
        <v>3000</v>
      </c>
      <c r="E24" s="170"/>
      <c r="F24" s="170">
        <f t="shared" si="7"/>
        <v>3000</v>
      </c>
      <c r="G24" s="170"/>
      <c r="H24" s="170"/>
      <c r="I24" s="170"/>
      <c r="J24" s="170"/>
      <c r="K24" s="170"/>
      <c r="L24" s="170"/>
      <c r="M24" s="170"/>
      <c r="N24" s="170"/>
      <c r="O24" s="170"/>
      <c r="P24" s="197"/>
      <c r="Q24" s="612"/>
      <c r="R24" s="197">
        <f t="shared" si="5"/>
        <v>0</v>
      </c>
      <c r="S24" s="617">
        <f t="shared" si="6"/>
        <v>3000</v>
      </c>
      <c r="T24" s="617">
        <f t="shared" si="0"/>
        <v>0</v>
      </c>
      <c r="U24" s="617">
        <f t="shared" si="0"/>
        <v>3000</v>
      </c>
    </row>
    <row r="25" spans="1:21" s="171" customFormat="1" x14ac:dyDescent="0.2">
      <c r="A25" s="440" t="s">
        <v>932</v>
      </c>
      <c r="B25" s="168"/>
      <c r="C25" s="386" t="s">
        <v>539</v>
      </c>
      <c r="D25" s="170">
        <v>2000</v>
      </c>
      <c r="E25" s="170"/>
      <c r="F25" s="170">
        <f t="shared" si="7"/>
        <v>2000</v>
      </c>
      <c r="G25" s="170"/>
      <c r="H25" s="170"/>
      <c r="I25" s="170"/>
      <c r="J25" s="170"/>
      <c r="K25" s="170"/>
      <c r="L25" s="170"/>
      <c r="M25" s="170"/>
      <c r="N25" s="170"/>
      <c r="O25" s="170"/>
      <c r="P25" s="197"/>
      <c r="Q25" s="612"/>
      <c r="R25" s="197">
        <f t="shared" si="5"/>
        <v>0</v>
      </c>
      <c r="S25" s="617">
        <f t="shared" si="6"/>
        <v>2000</v>
      </c>
      <c r="T25" s="617">
        <f t="shared" si="0"/>
        <v>0</v>
      </c>
      <c r="U25" s="617">
        <f t="shared" si="0"/>
        <v>2000</v>
      </c>
    </row>
    <row r="26" spans="1:21" s="171" customFormat="1" x14ac:dyDescent="0.2">
      <c r="A26" s="440" t="s">
        <v>933</v>
      </c>
      <c r="B26" s="168"/>
      <c r="C26" s="386" t="s">
        <v>950</v>
      </c>
      <c r="D26" s="170"/>
      <c r="E26" s="170">
        <v>63138</v>
      </c>
      <c r="F26" s="170">
        <f t="shared" si="7"/>
        <v>63138</v>
      </c>
      <c r="G26" s="170"/>
      <c r="H26" s="170"/>
      <c r="I26" s="170"/>
      <c r="J26" s="170"/>
      <c r="K26" s="170"/>
      <c r="L26" s="170"/>
      <c r="M26" s="170"/>
      <c r="N26" s="170"/>
      <c r="O26" s="170"/>
      <c r="P26" s="197"/>
      <c r="Q26" s="612"/>
      <c r="R26" s="197">
        <f t="shared" si="5"/>
        <v>0</v>
      </c>
      <c r="S26" s="617">
        <f t="shared" ref="S26" si="18">D26+G26+J26+M26+P26</f>
        <v>0</v>
      </c>
      <c r="T26" s="617">
        <f t="shared" ref="T26" si="19">E26+H26+K26+N26+Q26</f>
        <v>63138</v>
      </c>
      <c r="U26" s="617">
        <f t="shared" ref="U26" si="20">F26+I26+L26+O26+R26</f>
        <v>63138</v>
      </c>
    </row>
    <row r="27" spans="1:21" s="171" customFormat="1" x14ac:dyDescent="0.2">
      <c r="A27" s="440"/>
      <c r="B27" s="168" t="s">
        <v>7</v>
      </c>
      <c r="C27" s="385" t="s">
        <v>540</v>
      </c>
      <c r="D27" s="170"/>
      <c r="E27" s="170"/>
      <c r="F27" s="170"/>
      <c r="G27" s="170"/>
      <c r="H27" s="170"/>
      <c r="I27" s="170"/>
      <c r="J27" s="170"/>
      <c r="K27" s="170"/>
      <c r="L27" s="170"/>
      <c r="M27" s="170"/>
      <c r="N27" s="170"/>
      <c r="O27" s="170"/>
      <c r="P27" s="197"/>
      <c r="Q27" s="612"/>
      <c r="R27" s="197">
        <f t="shared" si="5"/>
        <v>0</v>
      </c>
      <c r="S27" s="617">
        <f t="shared" si="6"/>
        <v>0</v>
      </c>
      <c r="T27" s="617">
        <f t="shared" si="0"/>
        <v>0</v>
      </c>
      <c r="U27" s="617">
        <f t="shared" si="0"/>
        <v>0</v>
      </c>
    </row>
    <row r="28" spans="1:21" s="171" customFormat="1" ht="25.5" x14ac:dyDescent="0.2">
      <c r="A28" s="440" t="s">
        <v>932</v>
      </c>
      <c r="B28" s="168"/>
      <c r="C28" s="386" t="s">
        <v>541</v>
      </c>
      <c r="D28" s="170"/>
      <c r="E28" s="170"/>
      <c r="F28" s="170"/>
      <c r="G28" s="170"/>
      <c r="H28" s="170"/>
      <c r="I28" s="170"/>
      <c r="J28" s="170"/>
      <c r="K28" s="170"/>
      <c r="L28" s="170"/>
      <c r="M28" s="170"/>
      <c r="N28" s="170"/>
      <c r="O28" s="170"/>
      <c r="P28" s="197">
        <v>1500</v>
      </c>
      <c r="Q28" s="612">
        <v>1465</v>
      </c>
      <c r="R28" s="197">
        <f>P28+Q28</f>
        <v>2965</v>
      </c>
      <c r="S28" s="617">
        <f t="shared" si="6"/>
        <v>1500</v>
      </c>
      <c r="T28" s="617">
        <f t="shared" si="0"/>
        <v>1465</v>
      </c>
      <c r="U28" s="617">
        <f t="shared" si="0"/>
        <v>2965</v>
      </c>
    </row>
    <row r="29" spans="1:21" s="171" customFormat="1" x14ac:dyDescent="0.2">
      <c r="A29" s="440"/>
      <c r="B29" s="168">
        <v>11407</v>
      </c>
      <c r="C29" s="385" t="s">
        <v>1058</v>
      </c>
      <c r="D29" s="170"/>
      <c r="E29" s="170"/>
      <c r="F29" s="170"/>
      <c r="G29" s="170"/>
      <c r="H29" s="170"/>
      <c r="I29" s="170"/>
      <c r="J29" s="170"/>
      <c r="K29" s="170"/>
      <c r="L29" s="170"/>
      <c r="M29" s="170"/>
      <c r="N29" s="170"/>
      <c r="O29" s="170"/>
      <c r="P29" s="197"/>
      <c r="Q29" s="612"/>
      <c r="R29" s="197"/>
      <c r="S29" s="617">
        <f t="shared" ref="S29:S31" si="21">D29+G29+J29+M29+P29</f>
        <v>0</v>
      </c>
      <c r="T29" s="617">
        <f t="shared" ref="T29:T31" si="22">E29+H29+K29+N29+Q29</f>
        <v>0</v>
      </c>
      <c r="U29" s="617">
        <f t="shared" ref="U29:U31" si="23">F29+I29+L29+O29+R29</f>
        <v>0</v>
      </c>
    </row>
    <row r="30" spans="1:21" s="171" customFormat="1" x14ac:dyDescent="0.2">
      <c r="A30" s="440" t="s">
        <v>932</v>
      </c>
      <c r="B30" s="168"/>
      <c r="C30" s="751" t="s">
        <v>1059</v>
      </c>
      <c r="D30" s="170"/>
      <c r="E30" s="170">
        <v>999</v>
      </c>
      <c r="F30" s="170">
        <f t="shared" si="7"/>
        <v>999</v>
      </c>
      <c r="G30" s="170"/>
      <c r="H30" s="170"/>
      <c r="I30" s="170"/>
      <c r="J30" s="170"/>
      <c r="K30" s="170"/>
      <c r="L30" s="170"/>
      <c r="M30" s="170"/>
      <c r="N30" s="170"/>
      <c r="O30" s="170"/>
      <c r="P30" s="197"/>
      <c r="Q30" s="612"/>
      <c r="R30" s="197"/>
      <c r="S30" s="617">
        <f t="shared" si="21"/>
        <v>0</v>
      </c>
      <c r="T30" s="617">
        <f t="shared" si="22"/>
        <v>999</v>
      </c>
      <c r="U30" s="617">
        <f t="shared" si="23"/>
        <v>999</v>
      </c>
    </row>
    <row r="31" spans="1:21" s="171" customFormat="1" x14ac:dyDescent="0.2">
      <c r="A31" s="440" t="s">
        <v>932</v>
      </c>
      <c r="B31" s="168"/>
      <c r="C31" s="751" t="s">
        <v>1060</v>
      </c>
      <c r="D31" s="170"/>
      <c r="E31" s="170">
        <v>4572</v>
      </c>
      <c r="F31" s="170">
        <f t="shared" si="7"/>
        <v>4572</v>
      </c>
      <c r="G31" s="170"/>
      <c r="H31" s="170"/>
      <c r="I31" s="170"/>
      <c r="J31" s="170"/>
      <c r="K31" s="170"/>
      <c r="L31" s="170"/>
      <c r="M31" s="170"/>
      <c r="N31" s="170"/>
      <c r="O31" s="170"/>
      <c r="P31" s="197"/>
      <c r="Q31" s="612"/>
      <c r="R31" s="197"/>
      <c r="S31" s="617">
        <f t="shared" si="21"/>
        <v>0</v>
      </c>
      <c r="T31" s="617">
        <f t="shared" si="22"/>
        <v>4572</v>
      </c>
      <c r="U31" s="617">
        <f t="shared" si="23"/>
        <v>4572</v>
      </c>
    </row>
    <row r="32" spans="1:21" s="171" customFormat="1" x14ac:dyDescent="0.2">
      <c r="A32" s="440"/>
      <c r="B32" s="168">
        <v>11502</v>
      </c>
      <c r="C32" s="385" t="s">
        <v>542</v>
      </c>
      <c r="D32" s="170"/>
      <c r="E32" s="170"/>
      <c r="F32" s="170"/>
      <c r="G32" s="170"/>
      <c r="H32" s="170"/>
      <c r="I32" s="170"/>
      <c r="J32" s="170"/>
      <c r="K32" s="170"/>
      <c r="L32" s="170"/>
      <c r="M32" s="170"/>
      <c r="N32" s="170"/>
      <c r="O32" s="170"/>
      <c r="P32" s="197"/>
      <c r="Q32" s="612"/>
      <c r="R32" s="197"/>
      <c r="S32" s="617">
        <f t="shared" si="6"/>
        <v>0</v>
      </c>
      <c r="T32" s="617">
        <f t="shared" si="0"/>
        <v>0</v>
      </c>
      <c r="U32" s="617">
        <f t="shared" si="0"/>
        <v>0</v>
      </c>
    </row>
    <row r="33" spans="1:21" s="171" customFormat="1" ht="25.5" x14ac:dyDescent="0.2">
      <c r="A33" s="440" t="s">
        <v>932</v>
      </c>
      <c r="B33" s="168"/>
      <c r="C33" s="386" t="s">
        <v>543</v>
      </c>
      <c r="D33" s="170">
        <v>16000</v>
      </c>
      <c r="E33" s="170"/>
      <c r="F33" s="170">
        <f t="shared" si="7"/>
        <v>16000</v>
      </c>
      <c r="G33" s="170"/>
      <c r="H33" s="170"/>
      <c r="I33" s="170"/>
      <c r="J33" s="170"/>
      <c r="K33" s="170"/>
      <c r="L33" s="170"/>
      <c r="M33" s="170"/>
      <c r="N33" s="170"/>
      <c r="O33" s="170"/>
      <c r="P33" s="197"/>
      <c r="Q33" s="612"/>
      <c r="R33" s="197"/>
      <c r="S33" s="617">
        <f t="shared" si="6"/>
        <v>16000</v>
      </c>
      <c r="T33" s="617">
        <f t="shared" si="0"/>
        <v>0</v>
      </c>
      <c r="U33" s="617">
        <f t="shared" si="0"/>
        <v>16000</v>
      </c>
    </row>
    <row r="34" spans="1:21" s="171" customFormat="1" x14ac:dyDescent="0.2">
      <c r="A34" s="440" t="s">
        <v>932</v>
      </c>
      <c r="B34" s="168"/>
      <c r="C34" s="752" t="s">
        <v>1061</v>
      </c>
      <c r="D34" s="170"/>
      <c r="E34" s="170">
        <v>15000</v>
      </c>
      <c r="F34" s="170">
        <f t="shared" si="7"/>
        <v>15000</v>
      </c>
      <c r="G34" s="170"/>
      <c r="H34" s="170"/>
      <c r="I34" s="170"/>
      <c r="J34" s="170"/>
      <c r="K34" s="170"/>
      <c r="L34" s="170"/>
      <c r="M34" s="170"/>
      <c r="N34" s="170"/>
      <c r="O34" s="170"/>
      <c r="P34" s="197"/>
      <c r="Q34" s="612"/>
      <c r="R34" s="197"/>
      <c r="S34" s="617">
        <f t="shared" ref="S34" si="24">D34+G34+J34+M34+P34</f>
        <v>0</v>
      </c>
      <c r="T34" s="617">
        <f t="shared" ref="T34" si="25">E34+H34+K34+N34+Q34</f>
        <v>15000</v>
      </c>
      <c r="U34" s="617">
        <f t="shared" ref="U34" si="26">F34+I34+L34+O34+R34</f>
        <v>15000</v>
      </c>
    </row>
    <row r="35" spans="1:21" s="171" customFormat="1" x14ac:dyDescent="0.2">
      <c r="A35" s="440"/>
      <c r="B35" s="168">
        <v>11601</v>
      </c>
      <c r="C35" s="385" t="s">
        <v>544</v>
      </c>
      <c r="D35" s="170"/>
      <c r="E35" s="170"/>
      <c r="F35" s="170"/>
      <c r="G35" s="170"/>
      <c r="H35" s="170"/>
      <c r="I35" s="170"/>
      <c r="J35" s="170"/>
      <c r="K35" s="170"/>
      <c r="L35" s="170"/>
      <c r="M35" s="170"/>
      <c r="N35" s="170"/>
      <c r="O35" s="170"/>
      <c r="P35" s="197"/>
      <c r="Q35" s="612"/>
      <c r="R35" s="197"/>
      <c r="S35" s="617">
        <f t="shared" si="6"/>
        <v>0</v>
      </c>
      <c r="T35" s="617">
        <f t="shared" si="0"/>
        <v>0</v>
      </c>
      <c r="U35" s="617">
        <f t="shared" si="0"/>
        <v>0</v>
      </c>
    </row>
    <row r="36" spans="1:21" s="171" customFormat="1" x14ac:dyDescent="0.2">
      <c r="A36" s="440" t="s">
        <v>933</v>
      </c>
      <c r="B36" s="168"/>
      <c r="C36" s="386" t="s">
        <v>545</v>
      </c>
      <c r="D36" s="170">
        <f>'kiadás 11601'!K18</f>
        <v>0</v>
      </c>
      <c r="E36" s="170">
        <f>'kiadás 11601'!L18</f>
        <v>89895</v>
      </c>
      <c r="F36" s="170">
        <f>'kiadás 11601'!M18</f>
        <v>89895</v>
      </c>
      <c r="G36" s="170">
        <f>'kiadás 11601'!N18</f>
        <v>0</v>
      </c>
      <c r="H36" s="170">
        <f>'kiadás 11601'!O18</f>
        <v>6670</v>
      </c>
      <c r="I36" s="170">
        <f>'kiadás 11601'!P18</f>
        <v>6670</v>
      </c>
      <c r="J36" s="170">
        <v>0</v>
      </c>
      <c r="K36" s="170"/>
      <c r="L36" s="170"/>
      <c r="M36" s="170">
        <f>'kiadás 11601'!Q18</f>
        <v>0</v>
      </c>
      <c r="N36" s="170">
        <f>'kiadás 11601'!R18</f>
        <v>0</v>
      </c>
      <c r="O36" s="170">
        <f>'kiadás 11601'!S18</f>
        <v>0</v>
      </c>
      <c r="P36" s="170">
        <f>'kiadás 11601'!T18</f>
        <v>0</v>
      </c>
      <c r="Q36" s="170">
        <f>'kiadás 11601'!U18</f>
        <v>0</v>
      </c>
      <c r="R36" s="170">
        <f>'kiadás 11601'!V18</f>
        <v>0</v>
      </c>
      <c r="S36" s="617">
        <f t="shared" si="6"/>
        <v>0</v>
      </c>
      <c r="T36" s="617">
        <f t="shared" si="0"/>
        <v>96565</v>
      </c>
      <c r="U36" s="617">
        <f t="shared" si="0"/>
        <v>96565</v>
      </c>
    </row>
    <row r="37" spans="1:21" s="171" customFormat="1" x14ac:dyDescent="0.2">
      <c r="A37" s="440" t="s">
        <v>932</v>
      </c>
      <c r="B37" s="168"/>
      <c r="C37" s="386" t="s">
        <v>545</v>
      </c>
      <c r="D37" s="170">
        <f>'kiadás 11601'!K123</f>
        <v>245550</v>
      </c>
      <c r="E37" s="170">
        <f>'kiadás 11601'!L123</f>
        <v>2297429</v>
      </c>
      <c r="F37" s="170">
        <f>'kiadás 11601'!M123</f>
        <v>2542979</v>
      </c>
      <c r="G37" s="169">
        <f>'kiadás 11601'!N123</f>
        <v>700237</v>
      </c>
      <c r="H37" s="169">
        <f>'kiadás 11601'!O123</f>
        <v>803361</v>
      </c>
      <c r="I37" s="169">
        <f>'kiadás 11601'!P123</f>
        <v>1503598</v>
      </c>
      <c r="J37" s="169">
        <v>0</v>
      </c>
      <c r="K37" s="169"/>
      <c r="L37" s="169"/>
      <c r="M37" s="169">
        <f>'kiadás 11601'!Q123</f>
        <v>0</v>
      </c>
      <c r="N37" s="169">
        <f>'kiadás 11601'!R123</f>
        <v>0</v>
      </c>
      <c r="O37" s="169">
        <f>'kiadás 11601'!S123</f>
        <v>0</v>
      </c>
      <c r="P37" s="169">
        <f>'kiadás 11601'!T123</f>
        <v>20000</v>
      </c>
      <c r="Q37" s="169">
        <f>'kiadás 11601'!U123</f>
        <v>5300</v>
      </c>
      <c r="R37" s="169">
        <f>'kiadás 11601'!V123</f>
        <v>25300</v>
      </c>
      <c r="S37" s="617">
        <f t="shared" si="6"/>
        <v>965787</v>
      </c>
      <c r="T37" s="617">
        <f t="shared" si="0"/>
        <v>3106090</v>
      </c>
      <c r="U37" s="617">
        <f t="shared" si="0"/>
        <v>4071877</v>
      </c>
    </row>
    <row r="38" spans="1:21" s="171" customFormat="1" ht="25.5" x14ac:dyDescent="0.2">
      <c r="A38" s="440"/>
      <c r="B38" s="168" t="s">
        <v>10</v>
      </c>
      <c r="C38" s="385" t="s">
        <v>546</v>
      </c>
      <c r="D38" s="170"/>
      <c r="E38" s="170"/>
      <c r="F38" s="170"/>
      <c r="G38" s="170"/>
      <c r="H38" s="170"/>
      <c r="I38" s="170"/>
      <c r="J38" s="170"/>
      <c r="K38" s="170"/>
      <c r="L38" s="170"/>
      <c r="M38" s="170"/>
      <c r="N38" s="170"/>
      <c r="O38" s="170"/>
      <c r="P38" s="197"/>
      <c r="Q38" s="612"/>
      <c r="R38" s="197"/>
      <c r="S38" s="617">
        <f t="shared" si="6"/>
        <v>0</v>
      </c>
      <c r="T38" s="617">
        <f t="shared" ref="T38:T67" si="27">E38+H38+K38+N38+Q38</f>
        <v>0</v>
      </c>
      <c r="U38" s="617">
        <f t="shared" ref="U38:U67" si="28">F38+I38+L38+O38+R38</f>
        <v>0</v>
      </c>
    </row>
    <row r="39" spans="1:21" s="171" customFormat="1" x14ac:dyDescent="0.2">
      <c r="A39" s="440" t="s">
        <v>932</v>
      </c>
      <c r="B39" s="168"/>
      <c r="C39" s="386" t="s">
        <v>832</v>
      </c>
      <c r="D39" s="170"/>
      <c r="E39" s="170"/>
      <c r="F39" s="170"/>
      <c r="G39" s="170"/>
      <c r="H39" s="170"/>
      <c r="I39" s="170"/>
      <c r="J39" s="170"/>
      <c r="K39" s="170"/>
      <c r="L39" s="170"/>
      <c r="M39" s="170"/>
      <c r="N39" s="170"/>
      <c r="O39" s="170"/>
      <c r="P39" s="197">
        <f>10000+480</f>
        <v>10480</v>
      </c>
      <c r="Q39" s="612"/>
      <c r="R39" s="197">
        <f>P39+Q39</f>
        <v>10480</v>
      </c>
      <c r="S39" s="617">
        <f t="shared" si="6"/>
        <v>10480</v>
      </c>
      <c r="T39" s="617">
        <f t="shared" si="27"/>
        <v>0</v>
      </c>
      <c r="U39" s="617">
        <f t="shared" si="28"/>
        <v>10480</v>
      </c>
    </row>
    <row r="40" spans="1:21" s="171" customFormat="1" x14ac:dyDescent="0.2">
      <c r="A40" s="440" t="s">
        <v>932</v>
      </c>
      <c r="B40" s="168"/>
      <c r="C40" s="386" t="s">
        <v>763</v>
      </c>
      <c r="D40" s="170">
        <v>60000</v>
      </c>
      <c r="E40" s="170"/>
      <c r="F40" s="170">
        <f t="shared" si="7"/>
        <v>60000</v>
      </c>
      <c r="G40" s="170"/>
      <c r="H40" s="170"/>
      <c r="I40" s="170"/>
      <c r="J40" s="170"/>
      <c r="K40" s="170"/>
      <c r="L40" s="170"/>
      <c r="M40" s="170"/>
      <c r="N40" s="170"/>
      <c r="O40" s="170"/>
      <c r="P40" s="197"/>
      <c r="Q40" s="612"/>
      <c r="R40" s="197">
        <f t="shared" ref="R40:R41" si="29">P40+Q40</f>
        <v>0</v>
      </c>
      <c r="S40" s="617">
        <f t="shared" si="6"/>
        <v>60000</v>
      </c>
      <c r="T40" s="617">
        <f t="shared" si="27"/>
        <v>0</v>
      </c>
      <c r="U40" s="617">
        <f t="shared" si="28"/>
        <v>60000</v>
      </c>
    </row>
    <row r="41" spans="1:21" s="171" customFormat="1" x14ac:dyDescent="0.2">
      <c r="A41" s="440" t="s">
        <v>932</v>
      </c>
      <c r="B41" s="168"/>
      <c r="C41" s="386" t="s">
        <v>951</v>
      </c>
      <c r="D41" s="170"/>
      <c r="E41" s="170"/>
      <c r="F41" s="170"/>
      <c r="G41" s="170"/>
      <c r="H41" s="170"/>
      <c r="I41" s="170"/>
      <c r="J41" s="170"/>
      <c r="K41" s="170"/>
      <c r="L41" s="170"/>
      <c r="M41" s="170"/>
      <c r="N41" s="170"/>
      <c r="O41" s="170"/>
      <c r="P41" s="197"/>
      <c r="Q41" s="612">
        <v>2469</v>
      </c>
      <c r="R41" s="197">
        <f t="shared" si="29"/>
        <v>2469</v>
      </c>
      <c r="S41" s="617">
        <f t="shared" ref="S41" si="30">D41+G41+J41+M41+P41</f>
        <v>0</v>
      </c>
      <c r="T41" s="617">
        <f t="shared" ref="T41" si="31">E41+H41+K41+N41+Q41</f>
        <v>2469</v>
      </c>
      <c r="U41" s="617">
        <f t="shared" ref="U41" si="32">F41+I41+L41+O41+R41</f>
        <v>2469</v>
      </c>
    </row>
    <row r="42" spans="1:21" s="171" customFormat="1" ht="25.5" x14ac:dyDescent="0.2">
      <c r="A42" s="440" t="s">
        <v>932</v>
      </c>
      <c r="B42" s="168"/>
      <c r="C42" s="386" t="s">
        <v>1045</v>
      </c>
      <c r="D42" s="170"/>
      <c r="E42" s="170"/>
      <c r="F42" s="170"/>
      <c r="G42" s="170"/>
      <c r="H42" s="170"/>
      <c r="I42" s="170"/>
      <c r="J42" s="170"/>
      <c r="K42" s="170"/>
      <c r="L42" s="170"/>
      <c r="M42" s="170"/>
      <c r="N42" s="170"/>
      <c r="O42" s="170"/>
      <c r="P42" s="197"/>
      <c r="Q42" s="612">
        <v>1270</v>
      </c>
      <c r="R42" s="197">
        <f t="shared" ref="R42" si="33">P42+Q42</f>
        <v>1270</v>
      </c>
      <c r="S42" s="617">
        <f t="shared" ref="S42" si="34">D42+G42+J42+M42+P42</f>
        <v>0</v>
      </c>
      <c r="T42" s="617">
        <f t="shared" ref="T42" si="35">E42+H42+K42+N42+Q42</f>
        <v>1270</v>
      </c>
      <c r="U42" s="617">
        <f t="shared" ref="U42" si="36">F42+I42+L42+O42+R42</f>
        <v>1270</v>
      </c>
    </row>
    <row r="43" spans="1:21" s="171" customFormat="1" x14ac:dyDescent="0.2">
      <c r="A43" s="440" t="s">
        <v>932</v>
      </c>
      <c r="B43" s="168"/>
      <c r="C43" s="752" t="s">
        <v>1062</v>
      </c>
      <c r="D43" s="170"/>
      <c r="E43" s="170">
        <v>500</v>
      </c>
      <c r="F43" s="170">
        <f t="shared" si="7"/>
        <v>500</v>
      </c>
      <c r="G43" s="170"/>
      <c r="H43" s="170"/>
      <c r="I43" s="170"/>
      <c r="J43" s="170"/>
      <c r="K43" s="170"/>
      <c r="L43" s="170"/>
      <c r="M43" s="170"/>
      <c r="N43" s="170"/>
      <c r="O43" s="170"/>
      <c r="P43" s="197"/>
      <c r="Q43" s="612"/>
      <c r="R43" s="197"/>
      <c r="S43" s="617">
        <f t="shared" ref="S43" si="37">D43+G43+J43+M43+P43</f>
        <v>0</v>
      </c>
      <c r="T43" s="617">
        <f t="shared" ref="T43" si="38">E43+H43+K43+N43+Q43</f>
        <v>500</v>
      </c>
      <c r="U43" s="617">
        <f t="shared" ref="U43" si="39">F43+I43+L43+O43+R43</f>
        <v>500</v>
      </c>
    </row>
    <row r="44" spans="1:21" s="171" customFormat="1" ht="25.5" x14ac:dyDescent="0.2">
      <c r="A44" s="440"/>
      <c r="B44" s="168">
        <v>11602</v>
      </c>
      <c r="C44" s="385" t="s">
        <v>547</v>
      </c>
      <c r="D44" s="170"/>
      <c r="E44" s="170"/>
      <c r="F44" s="170"/>
      <c r="G44" s="170"/>
      <c r="H44" s="170"/>
      <c r="I44" s="170"/>
      <c r="J44" s="170"/>
      <c r="K44" s="170"/>
      <c r="L44" s="170"/>
      <c r="M44" s="170"/>
      <c r="N44" s="170"/>
      <c r="O44" s="170"/>
      <c r="P44" s="197"/>
      <c r="Q44" s="612"/>
      <c r="R44" s="197"/>
      <c r="S44" s="617">
        <f t="shared" si="6"/>
        <v>0</v>
      </c>
      <c r="T44" s="617">
        <f t="shared" si="27"/>
        <v>0</v>
      </c>
      <c r="U44" s="617">
        <f t="shared" si="28"/>
        <v>0</v>
      </c>
    </row>
    <row r="45" spans="1:21" s="171" customFormat="1" x14ac:dyDescent="0.2">
      <c r="A45" s="440" t="s">
        <v>933</v>
      </c>
      <c r="B45" s="168"/>
      <c r="C45" s="386" t="s">
        <v>545</v>
      </c>
      <c r="D45" s="170">
        <f>kiadás11602!N22</f>
        <v>0</v>
      </c>
      <c r="E45" s="170">
        <f>kiadás11602!O22</f>
        <v>0</v>
      </c>
      <c r="F45" s="170">
        <f>kiadás11602!P22</f>
        <v>0</v>
      </c>
      <c r="G45" s="169">
        <f>kiadás11602!Q22</f>
        <v>0</v>
      </c>
      <c r="H45" s="169">
        <f>kiadás11602!R22</f>
        <v>6778</v>
      </c>
      <c r="I45" s="169">
        <f>kiadás11602!S22</f>
        <v>6778</v>
      </c>
      <c r="J45" s="170"/>
      <c r="K45" s="170"/>
      <c r="L45" s="170"/>
      <c r="M45" s="170">
        <f>kiadás11602!T22</f>
        <v>15300</v>
      </c>
      <c r="N45" s="170">
        <f>kiadás11602!U22</f>
        <v>0</v>
      </c>
      <c r="O45" s="170">
        <f>kiadás11602!V22</f>
        <v>15300</v>
      </c>
      <c r="P45" s="170">
        <f>kiadás11602!W22</f>
        <v>142000</v>
      </c>
      <c r="Q45" s="170">
        <f>kiadás11602!X22</f>
        <v>28077</v>
      </c>
      <c r="R45" s="170">
        <f>kiadás11602!Y22</f>
        <v>170077</v>
      </c>
      <c r="S45" s="617">
        <f t="shared" si="6"/>
        <v>157300</v>
      </c>
      <c r="T45" s="617">
        <f t="shared" si="27"/>
        <v>34855</v>
      </c>
      <c r="U45" s="617">
        <f t="shared" si="28"/>
        <v>192155</v>
      </c>
    </row>
    <row r="46" spans="1:21" s="171" customFormat="1" x14ac:dyDescent="0.2">
      <c r="A46" s="440" t="s">
        <v>932</v>
      </c>
      <c r="B46" s="168"/>
      <c r="C46" s="386" t="s">
        <v>545</v>
      </c>
      <c r="D46" s="170">
        <f>kiadás11602!N55</f>
        <v>7500</v>
      </c>
      <c r="E46" s="170">
        <f>kiadás11602!O55</f>
        <v>198332</v>
      </c>
      <c r="F46" s="170">
        <f>kiadás11602!P55</f>
        <v>205832</v>
      </c>
      <c r="G46" s="169">
        <f>kiadás11602!Q55</f>
        <v>402600</v>
      </c>
      <c r="H46" s="169">
        <f>kiadás11602!R55</f>
        <v>552219</v>
      </c>
      <c r="I46" s="169">
        <f>kiadás11602!S55</f>
        <v>954819</v>
      </c>
      <c r="J46" s="170"/>
      <c r="K46" s="170"/>
      <c r="L46" s="170"/>
      <c r="M46" s="170">
        <f>kiadás11602!T55</f>
        <v>0</v>
      </c>
      <c r="N46" s="170">
        <f>kiadás11602!U55</f>
        <v>0</v>
      </c>
      <c r="O46" s="170">
        <f>kiadás11602!V55</f>
        <v>0</v>
      </c>
      <c r="P46" s="170">
        <f>kiadás11602!W55</f>
        <v>18570</v>
      </c>
      <c r="Q46" s="170">
        <f>kiadás11602!X55</f>
        <v>231570</v>
      </c>
      <c r="R46" s="170">
        <f>kiadás11602!Y55</f>
        <v>250140</v>
      </c>
      <c r="S46" s="617">
        <f t="shared" si="6"/>
        <v>428670</v>
      </c>
      <c r="T46" s="617">
        <f t="shared" si="27"/>
        <v>982121</v>
      </c>
      <c r="U46" s="617">
        <f t="shared" si="28"/>
        <v>1410791</v>
      </c>
    </row>
    <row r="47" spans="1:21" s="171" customFormat="1" x14ac:dyDescent="0.2">
      <c r="A47" s="440"/>
      <c r="B47" s="168">
        <v>11603</v>
      </c>
      <c r="C47" s="385" t="s">
        <v>548</v>
      </c>
      <c r="D47" s="170"/>
      <c r="E47" s="170"/>
      <c r="F47" s="170"/>
      <c r="G47" s="170"/>
      <c r="H47" s="170"/>
      <c r="I47" s="170"/>
      <c r="J47" s="170"/>
      <c r="K47" s="170"/>
      <c r="L47" s="170"/>
      <c r="M47" s="170"/>
      <c r="N47" s="170"/>
      <c r="O47" s="170"/>
      <c r="P47" s="197"/>
      <c r="Q47" s="612"/>
      <c r="R47" s="197"/>
      <c r="S47" s="617">
        <f t="shared" si="6"/>
        <v>0</v>
      </c>
      <c r="T47" s="617">
        <f t="shared" si="27"/>
        <v>0</v>
      </c>
      <c r="U47" s="617">
        <f t="shared" si="28"/>
        <v>0</v>
      </c>
    </row>
    <row r="48" spans="1:21" s="171" customFormat="1" x14ac:dyDescent="0.2">
      <c r="A48" s="440" t="s">
        <v>933</v>
      </c>
      <c r="B48" s="168"/>
      <c r="C48" s="386" t="s">
        <v>545</v>
      </c>
      <c r="D48" s="170"/>
      <c r="E48" s="170"/>
      <c r="F48" s="170"/>
      <c r="G48" s="170"/>
      <c r="H48" s="170"/>
      <c r="I48" s="170"/>
      <c r="J48" s="170"/>
      <c r="K48" s="170"/>
      <c r="L48" s="170"/>
      <c r="M48" s="170"/>
      <c r="N48" s="170"/>
      <c r="O48" s="170"/>
      <c r="P48" s="197"/>
      <c r="Q48" s="612"/>
      <c r="R48" s="197"/>
      <c r="S48" s="617">
        <f t="shared" si="6"/>
        <v>0</v>
      </c>
      <c r="T48" s="617">
        <f t="shared" si="27"/>
        <v>0</v>
      </c>
      <c r="U48" s="617">
        <f t="shared" si="28"/>
        <v>0</v>
      </c>
    </row>
    <row r="49" spans="1:21" s="171" customFormat="1" x14ac:dyDescent="0.2">
      <c r="A49" s="440" t="s">
        <v>932</v>
      </c>
      <c r="B49" s="168"/>
      <c r="C49" s="386" t="s">
        <v>545</v>
      </c>
      <c r="D49" s="170">
        <f>'kiadás 11603'!H17</f>
        <v>0</v>
      </c>
      <c r="E49" s="170">
        <f>'kiadás 11603'!I17</f>
        <v>1455</v>
      </c>
      <c r="F49" s="170">
        <f>'kiadás 11603'!J17</f>
        <v>1455</v>
      </c>
      <c r="G49" s="169">
        <f>'kiadás 11603'!K17</f>
        <v>548293</v>
      </c>
      <c r="H49" s="169">
        <f>'kiadás 11603'!L17</f>
        <v>152697</v>
      </c>
      <c r="I49" s="169">
        <f>'kiadás 11603'!M17</f>
        <v>700990</v>
      </c>
      <c r="J49" s="170"/>
      <c r="K49" s="170"/>
      <c r="L49" s="170"/>
      <c r="M49" s="170">
        <f>'kiadás 11603'!N17</f>
        <v>0</v>
      </c>
      <c r="N49" s="170">
        <f>'kiadás 11603'!O17</f>
        <v>0</v>
      </c>
      <c r="O49" s="170">
        <f>'kiadás 11603'!P17</f>
        <v>0</v>
      </c>
      <c r="P49" s="170">
        <f>'kiadás 11603'!Q17</f>
        <v>0</v>
      </c>
      <c r="Q49" s="170">
        <f>'kiadás 11603'!R17</f>
        <v>0</v>
      </c>
      <c r="R49" s="170">
        <f>'kiadás 11603'!S17</f>
        <v>0</v>
      </c>
      <c r="S49" s="617">
        <f t="shared" si="6"/>
        <v>548293</v>
      </c>
      <c r="T49" s="617">
        <f t="shared" si="27"/>
        <v>154152</v>
      </c>
      <c r="U49" s="617">
        <f t="shared" si="28"/>
        <v>702445</v>
      </c>
    </row>
    <row r="50" spans="1:21" s="171" customFormat="1" x14ac:dyDescent="0.2">
      <c r="A50" s="440"/>
      <c r="B50" s="168">
        <v>11604</v>
      </c>
      <c r="C50" s="385" t="s">
        <v>549</v>
      </c>
      <c r="D50" s="170"/>
      <c r="E50" s="170"/>
      <c r="F50" s="170"/>
      <c r="G50" s="170"/>
      <c r="H50" s="170"/>
      <c r="I50" s="170"/>
      <c r="J50" s="170"/>
      <c r="K50" s="170"/>
      <c r="L50" s="170"/>
      <c r="M50" s="170"/>
      <c r="N50" s="170"/>
      <c r="O50" s="170"/>
      <c r="P50" s="197"/>
      <c r="Q50" s="612"/>
      <c r="R50" s="197"/>
      <c r="S50" s="617">
        <f t="shared" si="6"/>
        <v>0</v>
      </c>
      <c r="T50" s="617">
        <f t="shared" si="27"/>
        <v>0</v>
      </c>
      <c r="U50" s="617">
        <f t="shared" si="28"/>
        <v>0</v>
      </c>
    </row>
    <row r="51" spans="1:21" s="171" customFormat="1" x14ac:dyDescent="0.2">
      <c r="A51" s="440" t="s">
        <v>933</v>
      </c>
      <c r="B51" s="168"/>
      <c r="C51" s="386" t="s">
        <v>545</v>
      </c>
      <c r="D51" s="170"/>
      <c r="E51" s="170"/>
      <c r="F51" s="170"/>
      <c r="G51" s="170"/>
      <c r="H51" s="170"/>
      <c r="I51" s="170"/>
      <c r="J51" s="170"/>
      <c r="K51" s="170"/>
      <c r="L51" s="170"/>
      <c r="M51" s="170"/>
      <c r="N51" s="170"/>
      <c r="O51" s="170"/>
      <c r="P51" s="197"/>
      <c r="Q51" s="612"/>
      <c r="R51" s="197"/>
      <c r="S51" s="617">
        <f t="shared" si="6"/>
        <v>0</v>
      </c>
      <c r="T51" s="617">
        <f t="shared" si="27"/>
        <v>0</v>
      </c>
      <c r="U51" s="617">
        <f t="shared" si="28"/>
        <v>0</v>
      </c>
    </row>
    <row r="52" spans="1:21" s="171" customFormat="1" x14ac:dyDescent="0.2">
      <c r="A52" s="440" t="s">
        <v>932</v>
      </c>
      <c r="B52" s="168"/>
      <c r="C52" s="386" t="s">
        <v>545</v>
      </c>
      <c r="D52" s="170">
        <f>'kiadás 11604 '!Q62</f>
        <v>79500</v>
      </c>
      <c r="E52" s="170">
        <f>'kiadás 11604 '!R62</f>
        <v>-5715</v>
      </c>
      <c r="F52" s="170">
        <f>'kiadás 11604 '!S62</f>
        <v>73785</v>
      </c>
      <c r="G52" s="170">
        <f>'kiadás 11604 '!T62</f>
        <v>43725</v>
      </c>
      <c r="H52" s="170">
        <f>'kiadás 11604 '!U62</f>
        <v>0</v>
      </c>
      <c r="I52" s="170">
        <f>'kiadás 11604 '!V62</f>
        <v>43725</v>
      </c>
      <c r="J52" s="170"/>
      <c r="K52" s="170"/>
      <c r="L52" s="170"/>
      <c r="M52" s="170"/>
      <c r="N52" s="170"/>
      <c r="O52" s="170"/>
      <c r="P52" s="197"/>
      <c r="Q52" s="612"/>
      <c r="R52" s="197"/>
      <c r="S52" s="617">
        <f t="shared" si="6"/>
        <v>123225</v>
      </c>
      <c r="T52" s="617">
        <f t="shared" si="27"/>
        <v>-5715</v>
      </c>
      <c r="U52" s="617">
        <f t="shared" si="28"/>
        <v>117510</v>
      </c>
    </row>
    <row r="53" spans="1:21" s="171" customFormat="1" x14ac:dyDescent="0.2">
      <c r="A53" s="440"/>
      <c r="B53" s="168">
        <v>11605</v>
      </c>
      <c r="C53" s="385" t="s">
        <v>550</v>
      </c>
      <c r="D53" s="170"/>
      <c r="E53" s="170"/>
      <c r="F53" s="170"/>
      <c r="G53" s="170"/>
      <c r="H53" s="170"/>
      <c r="I53" s="170"/>
      <c r="J53" s="170"/>
      <c r="K53" s="170"/>
      <c r="L53" s="170"/>
      <c r="M53" s="170"/>
      <c r="N53" s="170"/>
      <c r="O53" s="170"/>
      <c r="P53" s="197"/>
      <c r="Q53" s="612"/>
      <c r="R53" s="197"/>
      <c r="S53" s="617">
        <f t="shared" si="6"/>
        <v>0</v>
      </c>
      <c r="T53" s="617">
        <f t="shared" si="27"/>
        <v>0</v>
      </c>
      <c r="U53" s="617">
        <f t="shared" si="28"/>
        <v>0</v>
      </c>
    </row>
    <row r="54" spans="1:21" s="171" customFormat="1" x14ac:dyDescent="0.2">
      <c r="A54" s="440" t="s">
        <v>933</v>
      </c>
      <c r="B54" s="168"/>
      <c r="C54" s="386" t="s">
        <v>545</v>
      </c>
      <c r="D54" s="170"/>
      <c r="E54" s="170"/>
      <c r="F54" s="170"/>
      <c r="G54" s="170"/>
      <c r="H54" s="170"/>
      <c r="I54" s="170"/>
      <c r="J54" s="170"/>
      <c r="K54" s="170"/>
      <c r="L54" s="170"/>
      <c r="M54" s="170"/>
      <c r="N54" s="170"/>
      <c r="O54" s="170"/>
      <c r="P54" s="197"/>
      <c r="Q54" s="612"/>
      <c r="R54" s="197"/>
      <c r="S54" s="617">
        <f t="shared" si="6"/>
        <v>0</v>
      </c>
      <c r="T54" s="617">
        <f t="shared" si="27"/>
        <v>0</v>
      </c>
      <c r="U54" s="617">
        <f t="shared" si="28"/>
        <v>0</v>
      </c>
    </row>
    <row r="55" spans="1:21" s="171" customFormat="1" x14ac:dyDescent="0.2">
      <c r="A55" s="440" t="s">
        <v>932</v>
      </c>
      <c r="B55" s="168"/>
      <c r="C55" s="386" t="s">
        <v>545</v>
      </c>
      <c r="D55" s="170">
        <f>kiadás11605projektek!Q49</f>
        <v>25000</v>
      </c>
      <c r="E55" s="170">
        <f>kiadás11605projektek!R49</f>
        <v>-51</v>
      </c>
      <c r="F55" s="170">
        <f>kiadás11605projektek!S49</f>
        <v>24949</v>
      </c>
      <c r="G55" s="169">
        <f>kiadás11605projektek!T49</f>
        <v>481204</v>
      </c>
      <c r="H55" s="169">
        <f>kiadás11605projektek!U49</f>
        <v>0</v>
      </c>
      <c r="I55" s="169">
        <f>kiadás11605projektek!V49</f>
        <v>481204</v>
      </c>
      <c r="J55" s="170"/>
      <c r="K55" s="170"/>
      <c r="L55" s="170"/>
      <c r="M55" s="170"/>
      <c r="N55" s="170"/>
      <c r="O55" s="170"/>
      <c r="P55" s="197">
        <f>kiadás11605projektek!W49</f>
        <v>164585</v>
      </c>
      <c r="Q55" s="197">
        <f>kiadás11605projektek!X49</f>
        <v>0</v>
      </c>
      <c r="R55" s="197">
        <f>kiadás11605projektek!Y49</f>
        <v>164585</v>
      </c>
      <c r="S55" s="617">
        <f t="shared" si="6"/>
        <v>670789</v>
      </c>
      <c r="T55" s="617">
        <f t="shared" si="27"/>
        <v>-51</v>
      </c>
      <c r="U55" s="617">
        <f t="shared" si="28"/>
        <v>670738</v>
      </c>
    </row>
    <row r="56" spans="1:21" s="171" customFormat="1" x14ac:dyDescent="0.2">
      <c r="A56" s="364"/>
      <c r="B56" s="168">
        <v>11703</v>
      </c>
      <c r="C56" s="387" t="s">
        <v>551</v>
      </c>
      <c r="D56" s="170"/>
      <c r="E56" s="170"/>
      <c r="F56" s="170"/>
      <c r="G56" s="170"/>
      <c r="H56" s="170"/>
      <c r="I56" s="170"/>
      <c r="J56" s="170"/>
      <c r="K56" s="170"/>
      <c r="L56" s="170"/>
      <c r="M56" s="170"/>
      <c r="N56" s="170"/>
      <c r="O56" s="170"/>
      <c r="P56" s="197"/>
      <c r="Q56" s="612"/>
      <c r="R56" s="197"/>
      <c r="S56" s="617">
        <f t="shared" si="6"/>
        <v>0</v>
      </c>
      <c r="T56" s="617">
        <f t="shared" si="27"/>
        <v>0</v>
      </c>
      <c r="U56" s="617">
        <f t="shared" si="28"/>
        <v>0</v>
      </c>
    </row>
    <row r="57" spans="1:21" s="171" customFormat="1" x14ac:dyDescent="0.2">
      <c r="A57" s="440" t="s">
        <v>932</v>
      </c>
      <c r="B57" s="168"/>
      <c r="C57" s="388" t="s">
        <v>690</v>
      </c>
      <c r="D57" s="170">
        <v>200</v>
      </c>
      <c r="E57" s="170"/>
      <c r="F57" s="170">
        <f t="shared" si="7"/>
        <v>200</v>
      </c>
      <c r="G57" s="170"/>
      <c r="H57" s="170"/>
      <c r="I57" s="170"/>
      <c r="J57" s="170"/>
      <c r="K57" s="170"/>
      <c r="L57" s="170"/>
      <c r="M57" s="170"/>
      <c r="N57" s="170"/>
      <c r="O57" s="170"/>
      <c r="P57" s="197"/>
      <c r="Q57" s="612"/>
      <c r="R57" s="197"/>
      <c r="S57" s="617">
        <f t="shared" si="6"/>
        <v>200</v>
      </c>
      <c r="T57" s="617">
        <f t="shared" si="27"/>
        <v>0</v>
      </c>
      <c r="U57" s="617">
        <f t="shared" si="28"/>
        <v>200</v>
      </c>
    </row>
    <row r="58" spans="1:21" s="171" customFormat="1" x14ac:dyDescent="0.2">
      <c r="A58" s="440" t="s">
        <v>932</v>
      </c>
      <c r="B58" s="168"/>
      <c r="C58" s="388" t="s">
        <v>691</v>
      </c>
      <c r="D58" s="170">
        <v>1500</v>
      </c>
      <c r="E58" s="170"/>
      <c r="F58" s="170">
        <f t="shared" si="7"/>
        <v>1500</v>
      </c>
      <c r="G58" s="170"/>
      <c r="H58" s="170"/>
      <c r="I58" s="170"/>
      <c r="J58" s="170"/>
      <c r="K58" s="170"/>
      <c r="L58" s="170"/>
      <c r="M58" s="170"/>
      <c r="N58" s="170"/>
      <c r="O58" s="170"/>
      <c r="P58" s="197"/>
      <c r="Q58" s="612"/>
      <c r="R58" s="197"/>
      <c r="S58" s="617">
        <f t="shared" si="6"/>
        <v>1500</v>
      </c>
      <c r="T58" s="617">
        <f t="shared" si="27"/>
        <v>0</v>
      </c>
      <c r="U58" s="617">
        <f t="shared" si="28"/>
        <v>1500</v>
      </c>
    </row>
    <row r="59" spans="1:21" s="171" customFormat="1" x14ac:dyDescent="0.2">
      <c r="A59" s="364"/>
      <c r="B59" s="168">
        <v>11704</v>
      </c>
      <c r="C59" s="387" t="s">
        <v>688</v>
      </c>
      <c r="D59" s="170"/>
      <c r="E59" s="170"/>
      <c r="F59" s="170"/>
      <c r="G59" s="170"/>
      <c r="H59" s="170"/>
      <c r="I59" s="170"/>
      <c r="J59" s="170"/>
      <c r="K59" s="170"/>
      <c r="L59" s="170"/>
      <c r="M59" s="170"/>
      <c r="N59" s="170"/>
      <c r="O59" s="170"/>
      <c r="P59" s="197"/>
      <c r="Q59" s="612"/>
      <c r="R59" s="197"/>
      <c r="S59" s="617">
        <f t="shared" si="6"/>
        <v>0</v>
      </c>
      <c r="T59" s="617">
        <f t="shared" si="27"/>
        <v>0</v>
      </c>
      <c r="U59" s="617">
        <f t="shared" si="28"/>
        <v>0</v>
      </c>
    </row>
    <row r="60" spans="1:21" s="171" customFormat="1" x14ac:dyDescent="0.2">
      <c r="A60" s="440" t="s">
        <v>932</v>
      </c>
      <c r="B60" s="168"/>
      <c r="C60" s="350" t="s">
        <v>829</v>
      </c>
      <c r="D60" s="170">
        <v>1000</v>
      </c>
      <c r="E60" s="170"/>
      <c r="F60" s="170">
        <f t="shared" si="7"/>
        <v>1000</v>
      </c>
      <c r="G60" s="170"/>
      <c r="H60" s="170"/>
      <c r="I60" s="170"/>
      <c r="J60" s="170"/>
      <c r="K60" s="170"/>
      <c r="L60" s="170"/>
      <c r="M60" s="170"/>
      <c r="N60" s="170"/>
      <c r="O60" s="170"/>
      <c r="P60" s="197"/>
      <c r="Q60" s="612"/>
      <c r="R60" s="197"/>
      <c r="S60" s="617">
        <f t="shared" si="6"/>
        <v>1000</v>
      </c>
      <c r="T60" s="617">
        <f t="shared" si="27"/>
        <v>0</v>
      </c>
      <c r="U60" s="617">
        <f t="shared" si="28"/>
        <v>1000</v>
      </c>
    </row>
    <row r="61" spans="1:21" s="171" customFormat="1" x14ac:dyDescent="0.2">
      <c r="A61" s="440" t="s">
        <v>932</v>
      </c>
      <c r="B61" s="168"/>
      <c r="C61" s="8" t="s">
        <v>830</v>
      </c>
      <c r="D61" s="170">
        <v>4000</v>
      </c>
      <c r="E61" s="170">
        <v>7462</v>
      </c>
      <c r="F61" s="170">
        <f t="shared" si="7"/>
        <v>11462</v>
      </c>
      <c r="G61" s="170"/>
      <c r="H61" s="170"/>
      <c r="I61" s="170"/>
      <c r="J61" s="170"/>
      <c r="K61" s="170"/>
      <c r="L61" s="170"/>
      <c r="M61" s="170"/>
      <c r="N61" s="170"/>
      <c r="O61" s="170"/>
      <c r="P61" s="197"/>
      <c r="Q61" s="612"/>
      <c r="R61" s="197"/>
      <c r="S61" s="617">
        <f t="shared" si="6"/>
        <v>4000</v>
      </c>
      <c r="T61" s="617">
        <f t="shared" si="27"/>
        <v>7462</v>
      </c>
      <c r="U61" s="617">
        <f t="shared" si="28"/>
        <v>11462</v>
      </c>
    </row>
    <row r="62" spans="1:21" s="171" customFormat="1" x14ac:dyDescent="0.2">
      <c r="A62" s="440" t="s">
        <v>932</v>
      </c>
      <c r="B62" s="168"/>
      <c r="C62" s="388" t="s">
        <v>689</v>
      </c>
      <c r="D62" s="170">
        <v>5000</v>
      </c>
      <c r="E62" s="170"/>
      <c r="F62" s="170">
        <f t="shared" si="7"/>
        <v>5000</v>
      </c>
      <c r="G62" s="170"/>
      <c r="H62" s="170"/>
      <c r="I62" s="170"/>
      <c r="J62" s="170"/>
      <c r="K62" s="170"/>
      <c r="L62" s="170"/>
      <c r="M62" s="170"/>
      <c r="N62" s="170"/>
      <c r="O62" s="170"/>
      <c r="P62" s="197"/>
      <c r="Q62" s="612"/>
      <c r="R62" s="197"/>
      <c r="S62" s="617">
        <f t="shared" si="6"/>
        <v>5000</v>
      </c>
      <c r="T62" s="617">
        <f t="shared" si="27"/>
        <v>0</v>
      </c>
      <c r="U62" s="617">
        <f t="shared" si="28"/>
        <v>5000</v>
      </c>
    </row>
    <row r="63" spans="1:21" s="171" customFormat="1" x14ac:dyDescent="0.2">
      <c r="A63" s="440" t="s">
        <v>932</v>
      </c>
      <c r="B63" s="168"/>
      <c r="C63" s="388" t="s">
        <v>958</v>
      </c>
      <c r="D63" s="170"/>
      <c r="E63" s="170">
        <v>6128</v>
      </c>
      <c r="F63" s="170">
        <f t="shared" si="7"/>
        <v>6128</v>
      </c>
      <c r="G63" s="170"/>
      <c r="H63" s="170"/>
      <c r="I63" s="170"/>
      <c r="J63" s="170"/>
      <c r="K63" s="170"/>
      <c r="L63" s="170"/>
      <c r="M63" s="170"/>
      <c r="N63" s="170"/>
      <c r="O63" s="170"/>
      <c r="P63" s="197"/>
      <c r="Q63" s="612"/>
      <c r="R63" s="197"/>
      <c r="S63" s="617">
        <f t="shared" ref="S63" si="40">D63+G63+J63+M63+P63</f>
        <v>0</v>
      </c>
      <c r="T63" s="617">
        <f t="shared" ref="T63" si="41">E63+H63+K63+N63+Q63</f>
        <v>6128</v>
      </c>
      <c r="U63" s="617">
        <f t="shared" ref="U63" si="42">F63+I63+L63+O63+R63</f>
        <v>6128</v>
      </c>
    </row>
    <row r="64" spans="1:21" s="171" customFormat="1" x14ac:dyDescent="0.2">
      <c r="A64" s="364"/>
      <c r="B64" s="168">
        <v>11705</v>
      </c>
      <c r="C64" s="387" t="s">
        <v>552</v>
      </c>
      <c r="D64" s="170"/>
      <c r="E64" s="170"/>
      <c r="F64" s="170"/>
      <c r="G64" s="170"/>
      <c r="H64" s="170"/>
      <c r="I64" s="170"/>
      <c r="J64" s="170"/>
      <c r="K64" s="170"/>
      <c r="L64" s="170"/>
      <c r="M64" s="170"/>
      <c r="N64" s="170"/>
      <c r="O64" s="170"/>
      <c r="P64" s="197"/>
      <c r="Q64" s="612"/>
      <c r="R64" s="197"/>
      <c r="S64" s="617">
        <f t="shared" si="6"/>
        <v>0</v>
      </c>
      <c r="T64" s="617">
        <f t="shared" si="27"/>
        <v>0</v>
      </c>
      <c r="U64" s="617">
        <f t="shared" si="28"/>
        <v>0</v>
      </c>
    </row>
    <row r="65" spans="1:39" s="171" customFormat="1" ht="25.5" x14ac:dyDescent="0.2">
      <c r="A65" s="440" t="s">
        <v>932</v>
      </c>
      <c r="B65" s="168"/>
      <c r="C65" s="386" t="s">
        <v>553</v>
      </c>
      <c r="D65" s="170"/>
      <c r="E65" s="170"/>
      <c r="F65" s="170"/>
      <c r="G65" s="170"/>
      <c r="H65" s="170"/>
      <c r="I65" s="170"/>
      <c r="J65" s="170">
        <v>500000</v>
      </c>
      <c r="K65" s="170">
        <f>378328+250000</f>
        <v>628328</v>
      </c>
      <c r="L65" s="170">
        <f>J65+K65</f>
        <v>1128328</v>
      </c>
      <c r="M65" s="170"/>
      <c r="N65" s="170"/>
      <c r="O65" s="170"/>
      <c r="P65" s="197">
        <v>500000</v>
      </c>
      <c r="Q65" s="612">
        <f>528081+250000+12603</f>
        <v>790684</v>
      </c>
      <c r="R65" s="197">
        <f>P65+Q65</f>
        <v>1290684</v>
      </c>
      <c r="S65" s="618">
        <f t="shared" ref="S65" si="43">D65+G65+J65+M65+P65</f>
        <v>1000000</v>
      </c>
      <c r="T65" s="618">
        <f t="shared" ref="T65" si="44">E65+H65+K65+N65+Q65</f>
        <v>1419012</v>
      </c>
      <c r="U65" s="618">
        <f t="shared" ref="U65" si="45">F65+I65+L65+O65+R65</f>
        <v>2419012</v>
      </c>
    </row>
    <row r="66" spans="1:39" s="171" customFormat="1" x14ac:dyDescent="0.2">
      <c r="A66" s="364"/>
      <c r="B66" s="168" t="s">
        <v>13</v>
      </c>
      <c r="C66" s="387" t="s">
        <v>55</v>
      </c>
      <c r="D66" s="170"/>
      <c r="E66" s="170"/>
      <c r="F66" s="170"/>
      <c r="G66" s="170"/>
      <c r="H66" s="170"/>
      <c r="I66" s="170"/>
      <c r="J66" s="170"/>
      <c r="K66" s="170"/>
      <c r="L66" s="170"/>
      <c r="M66" s="170"/>
      <c r="N66" s="170"/>
      <c r="O66" s="170"/>
      <c r="P66" s="197"/>
      <c r="Q66" s="612"/>
      <c r="R66" s="197"/>
      <c r="S66" s="618">
        <f t="shared" ref="S66" si="46">D66+G66+J66+M66+P66</f>
        <v>0</v>
      </c>
      <c r="T66" s="618">
        <f t="shared" ref="T66" si="47">E66+H66+K66+N66+Q66</f>
        <v>0</v>
      </c>
      <c r="U66" s="618">
        <f t="shared" ref="U66" si="48">F66+I66+L66+O66+R66</f>
        <v>0</v>
      </c>
    </row>
    <row r="67" spans="1:39" s="171" customFormat="1" ht="13.5" thickBot="1" x14ac:dyDescent="0.25">
      <c r="A67" s="440" t="s">
        <v>933</v>
      </c>
      <c r="B67" s="168"/>
      <c r="C67" s="386" t="s">
        <v>959</v>
      </c>
      <c r="D67" s="170"/>
      <c r="E67" s="170">
        <v>9000</v>
      </c>
      <c r="F67" s="170">
        <f t="shared" si="7"/>
        <v>9000</v>
      </c>
      <c r="G67" s="170"/>
      <c r="H67" s="170"/>
      <c r="I67" s="170"/>
      <c r="J67" s="170"/>
      <c r="K67" s="170"/>
      <c r="L67" s="170">
        <f>J67+K67</f>
        <v>0</v>
      </c>
      <c r="M67" s="170"/>
      <c r="N67" s="170"/>
      <c r="O67" s="170"/>
      <c r="P67" s="197"/>
      <c r="Q67" s="612"/>
      <c r="R67" s="197">
        <f>P67+Q67</f>
        <v>0</v>
      </c>
      <c r="S67" s="618">
        <f t="shared" si="6"/>
        <v>0</v>
      </c>
      <c r="T67" s="618">
        <f t="shared" si="27"/>
        <v>9000</v>
      </c>
      <c r="U67" s="618">
        <f t="shared" si="28"/>
        <v>9000</v>
      </c>
    </row>
    <row r="68" spans="1:39" s="175" customFormat="1" ht="15" thickBot="1" x14ac:dyDescent="0.25">
      <c r="A68" s="624"/>
      <c r="B68" s="173"/>
      <c r="C68" s="389" t="s">
        <v>554</v>
      </c>
      <c r="D68" s="394">
        <f t="shared" ref="D68:U68" si="49">SUM(D3:D67)</f>
        <v>456350</v>
      </c>
      <c r="E68" s="394">
        <f t="shared" si="49"/>
        <v>2738644</v>
      </c>
      <c r="F68" s="394">
        <f t="shared" si="49"/>
        <v>3194994</v>
      </c>
      <c r="G68" s="174">
        <f t="shared" si="49"/>
        <v>2176059</v>
      </c>
      <c r="H68" s="174">
        <f t="shared" si="49"/>
        <v>1541725</v>
      </c>
      <c r="I68" s="174">
        <f t="shared" si="49"/>
        <v>3717784</v>
      </c>
      <c r="J68" s="174">
        <f t="shared" si="49"/>
        <v>500000</v>
      </c>
      <c r="K68" s="174">
        <f t="shared" si="49"/>
        <v>628328</v>
      </c>
      <c r="L68" s="174">
        <f t="shared" si="49"/>
        <v>1128328</v>
      </c>
      <c r="M68" s="174">
        <f t="shared" si="49"/>
        <v>15300</v>
      </c>
      <c r="N68" s="174">
        <f t="shared" si="49"/>
        <v>0</v>
      </c>
      <c r="O68" s="174">
        <f t="shared" si="49"/>
        <v>15300</v>
      </c>
      <c r="P68" s="174">
        <f t="shared" si="49"/>
        <v>862235</v>
      </c>
      <c r="Q68" s="174">
        <f t="shared" si="49"/>
        <v>1112956</v>
      </c>
      <c r="R68" s="174">
        <f t="shared" si="49"/>
        <v>1975191</v>
      </c>
      <c r="S68" s="174">
        <f t="shared" si="49"/>
        <v>4009944</v>
      </c>
      <c r="T68" s="174">
        <f t="shared" si="49"/>
        <v>6021653</v>
      </c>
      <c r="U68" s="174">
        <f t="shared" si="49"/>
        <v>10031597</v>
      </c>
    </row>
    <row r="69" spans="1:39" s="175" customFormat="1" ht="14.25" x14ac:dyDescent="0.2">
      <c r="A69" s="625"/>
      <c r="B69" s="176"/>
      <c r="C69" s="384" t="s">
        <v>555</v>
      </c>
      <c r="D69" s="177"/>
      <c r="E69" s="177"/>
      <c r="F69" s="177"/>
      <c r="G69" s="177"/>
      <c r="H69" s="177"/>
      <c r="I69" s="177"/>
      <c r="J69" s="177"/>
      <c r="K69" s="177"/>
      <c r="L69" s="177"/>
      <c r="M69" s="177"/>
      <c r="N69" s="177"/>
      <c r="O69" s="177"/>
      <c r="P69" s="395"/>
      <c r="Q69" s="613"/>
      <c r="R69" s="395"/>
      <c r="S69" s="621">
        <f t="shared" si="6"/>
        <v>0</v>
      </c>
      <c r="T69" s="621">
        <f t="shared" ref="T69:T221" si="50">E69+H69+K69+N69+Q69</f>
        <v>0</v>
      </c>
      <c r="U69" s="621">
        <f t="shared" ref="U69:U221" si="51">F69+I69+L69+O69+R69</f>
        <v>0</v>
      </c>
    </row>
    <row r="70" spans="1:39" s="180" customFormat="1" x14ac:dyDescent="0.2">
      <c r="A70" s="626"/>
      <c r="B70" s="178">
        <v>12200</v>
      </c>
      <c r="C70" s="390" t="s">
        <v>177</v>
      </c>
      <c r="D70" s="179"/>
      <c r="E70" s="179"/>
      <c r="F70" s="179"/>
      <c r="G70" s="179"/>
      <c r="H70" s="179"/>
      <c r="I70" s="179"/>
      <c r="J70" s="179"/>
      <c r="K70" s="179"/>
      <c r="L70" s="179"/>
      <c r="M70" s="179"/>
      <c r="N70" s="179"/>
      <c r="O70" s="179"/>
      <c r="P70" s="396"/>
      <c r="Q70" s="614"/>
      <c r="R70" s="396"/>
      <c r="S70" s="272">
        <f t="shared" si="6"/>
        <v>0</v>
      </c>
      <c r="T70" s="272">
        <f t="shared" si="50"/>
        <v>0</v>
      </c>
      <c r="U70" s="272">
        <f t="shared" si="51"/>
        <v>0</v>
      </c>
    </row>
    <row r="71" spans="1:39" x14ac:dyDescent="0.2">
      <c r="A71" s="440"/>
      <c r="B71" s="168" t="s">
        <v>14</v>
      </c>
      <c r="C71" s="385" t="s">
        <v>556</v>
      </c>
      <c r="D71" s="170"/>
      <c r="E71" s="170"/>
      <c r="F71" s="170"/>
      <c r="G71" s="170"/>
      <c r="H71" s="170"/>
      <c r="I71" s="170"/>
      <c r="J71" s="170"/>
      <c r="K71" s="170"/>
      <c r="L71" s="170"/>
      <c r="M71" s="170"/>
      <c r="N71" s="170"/>
      <c r="O71" s="170"/>
      <c r="P71" s="197"/>
      <c r="Q71" s="612"/>
      <c r="R71" s="197"/>
      <c r="S71" s="617">
        <f t="shared" si="6"/>
        <v>0</v>
      </c>
      <c r="T71" s="617">
        <f t="shared" si="50"/>
        <v>0</v>
      </c>
      <c r="U71" s="617">
        <f t="shared" si="51"/>
        <v>0</v>
      </c>
    </row>
    <row r="72" spans="1:39" x14ac:dyDescent="0.2">
      <c r="A72" s="440" t="s">
        <v>933</v>
      </c>
      <c r="B72" s="168"/>
      <c r="C72" s="386" t="s">
        <v>557</v>
      </c>
      <c r="D72" s="170">
        <v>10000</v>
      </c>
      <c r="E72" s="170"/>
      <c r="F72" s="170">
        <f>D72+E72</f>
        <v>10000</v>
      </c>
      <c r="G72" s="170"/>
      <c r="H72" s="170"/>
      <c r="I72" s="170"/>
      <c r="J72" s="170"/>
      <c r="K72" s="170"/>
      <c r="L72" s="170"/>
      <c r="M72" s="170"/>
      <c r="N72" s="170"/>
      <c r="O72" s="170"/>
      <c r="P72" s="197"/>
      <c r="Q72" s="612"/>
      <c r="R72" s="197"/>
      <c r="S72" s="617">
        <f t="shared" si="6"/>
        <v>10000</v>
      </c>
      <c r="T72" s="617">
        <f t="shared" si="50"/>
        <v>0</v>
      </c>
      <c r="U72" s="617">
        <f t="shared" si="51"/>
        <v>10000</v>
      </c>
    </row>
    <row r="73" spans="1:39" x14ac:dyDescent="0.2">
      <c r="A73" s="440" t="s">
        <v>933</v>
      </c>
      <c r="B73" s="168"/>
      <c r="C73" s="386" t="s">
        <v>558</v>
      </c>
      <c r="D73" s="170">
        <v>3500</v>
      </c>
      <c r="E73" s="170"/>
      <c r="F73" s="170">
        <f t="shared" ref="F73:F207" si="52">D73+E73</f>
        <v>3500</v>
      </c>
      <c r="G73" s="170"/>
      <c r="H73" s="170"/>
      <c r="I73" s="170"/>
      <c r="J73" s="170"/>
      <c r="K73" s="170"/>
      <c r="L73" s="170"/>
      <c r="M73" s="170"/>
      <c r="N73" s="170"/>
      <c r="O73" s="170"/>
      <c r="P73" s="197"/>
      <c r="Q73" s="612"/>
      <c r="R73" s="197"/>
      <c r="S73" s="617">
        <f t="shared" si="6"/>
        <v>3500</v>
      </c>
      <c r="T73" s="617">
        <f t="shared" si="50"/>
        <v>0</v>
      </c>
      <c r="U73" s="617">
        <f t="shared" si="51"/>
        <v>3500</v>
      </c>
    </row>
    <row r="74" spans="1:39" s="183" customFormat="1" x14ac:dyDescent="0.2">
      <c r="A74" s="440" t="s">
        <v>933</v>
      </c>
      <c r="B74" s="168"/>
      <c r="C74" s="386" t="s">
        <v>559</v>
      </c>
      <c r="D74" s="170"/>
      <c r="E74" s="170"/>
      <c r="F74" s="170"/>
      <c r="G74" s="170">
        <v>2900</v>
      </c>
      <c r="H74" s="170"/>
      <c r="I74" s="170">
        <f>G74+H74</f>
        <v>2900</v>
      </c>
      <c r="J74" s="170"/>
      <c r="K74" s="170"/>
      <c r="L74" s="170"/>
      <c r="M74" s="170"/>
      <c r="N74" s="170"/>
      <c r="O74" s="170"/>
      <c r="P74" s="197"/>
      <c r="Q74" s="612"/>
      <c r="R74" s="197"/>
      <c r="S74" s="617">
        <f t="shared" si="6"/>
        <v>2900</v>
      </c>
      <c r="T74" s="617">
        <f t="shared" si="50"/>
        <v>0</v>
      </c>
      <c r="U74" s="617">
        <f t="shared" si="51"/>
        <v>2900</v>
      </c>
    </row>
    <row r="75" spans="1:39" s="183" customFormat="1" x14ac:dyDescent="0.2">
      <c r="A75" s="440" t="s">
        <v>933</v>
      </c>
      <c r="B75" s="168"/>
      <c r="C75" s="386" t="s">
        <v>960</v>
      </c>
      <c r="D75" s="170"/>
      <c r="E75" s="170">
        <v>116</v>
      </c>
      <c r="F75" s="170">
        <f t="shared" si="52"/>
        <v>116</v>
      </c>
      <c r="G75" s="170"/>
      <c r="H75" s="170"/>
      <c r="I75" s="170"/>
      <c r="J75" s="170"/>
      <c r="K75" s="170"/>
      <c r="L75" s="170"/>
      <c r="M75" s="170"/>
      <c r="N75" s="170"/>
      <c r="O75" s="170"/>
      <c r="P75" s="197"/>
      <c r="Q75" s="612"/>
      <c r="R75" s="197"/>
      <c r="S75" s="617">
        <f t="shared" ref="S75" si="53">D75+G75+J75+M75+P75</f>
        <v>0</v>
      </c>
      <c r="T75" s="617">
        <f t="shared" ref="T75" si="54">E75+H75+K75+N75+Q75</f>
        <v>116</v>
      </c>
      <c r="U75" s="617">
        <f t="shared" ref="U75" si="55">F75+I75+L75+O75+R75</f>
        <v>116</v>
      </c>
    </row>
    <row r="76" spans="1:39" s="183" customFormat="1" x14ac:dyDescent="0.2">
      <c r="A76" s="440" t="s">
        <v>933</v>
      </c>
      <c r="B76" s="168"/>
      <c r="C76" s="752" t="s">
        <v>1084</v>
      </c>
      <c r="D76" s="170"/>
      <c r="E76" s="170">
        <v>6000</v>
      </c>
      <c r="F76" s="170">
        <f t="shared" si="52"/>
        <v>6000</v>
      </c>
      <c r="G76" s="170"/>
      <c r="H76" s="170"/>
      <c r="I76" s="170"/>
      <c r="J76" s="170"/>
      <c r="K76" s="170"/>
      <c r="L76" s="170"/>
      <c r="M76" s="170"/>
      <c r="N76" s="170"/>
      <c r="O76" s="170"/>
      <c r="P76" s="197"/>
      <c r="Q76" s="612"/>
      <c r="R76" s="197"/>
      <c r="S76" s="617">
        <f t="shared" ref="S76:S77" si="56">D76+G76+J76+M76+P76</f>
        <v>0</v>
      </c>
      <c r="T76" s="617">
        <f t="shared" ref="T76:T77" si="57">E76+H76+K76+N76+Q76</f>
        <v>6000</v>
      </c>
      <c r="U76" s="617">
        <f t="shared" ref="U76:U77" si="58">F76+I76+L76+O76+R76</f>
        <v>6000</v>
      </c>
    </row>
    <row r="77" spans="1:39" s="183" customFormat="1" x14ac:dyDescent="0.2">
      <c r="A77" s="440" t="s">
        <v>933</v>
      </c>
      <c r="B77" s="168"/>
      <c r="C77" s="752" t="s">
        <v>1085</v>
      </c>
      <c r="D77" s="170"/>
      <c r="E77" s="170"/>
      <c r="F77" s="170"/>
      <c r="G77" s="170"/>
      <c r="H77" s="170">
        <v>22300</v>
      </c>
      <c r="I77" s="170">
        <f t="shared" ref="I77" si="59">G77+H77</f>
        <v>22300</v>
      </c>
      <c r="J77" s="170"/>
      <c r="K77" s="170"/>
      <c r="L77" s="170"/>
      <c r="M77" s="170"/>
      <c r="N77" s="170"/>
      <c r="O77" s="170"/>
      <c r="P77" s="197"/>
      <c r="Q77" s="612"/>
      <c r="R77" s="197"/>
      <c r="S77" s="617">
        <f t="shared" si="56"/>
        <v>0</v>
      </c>
      <c r="T77" s="617">
        <f t="shared" si="57"/>
        <v>22300</v>
      </c>
      <c r="U77" s="617">
        <f t="shared" si="58"/>
        <v>22300</v>
      </c>
    </row>
    <row r="78" spans="1:39" x14ac:dyDescent="0.2">
      <c r="A78" s="440"/>
      <c r="B78" s="168" t="s">
        <v>15</v>
      </c>
      <c r="C78" s="390" t="s">
        <v>560</v>
      </c>
      <c r="D78" s="170"/>
      <c r="E78" s="170"/>
      <c r="F78" s="170"/>
      <c r="G78" s="170"/>
      <c r="H78" s="170"/>
      <c r="I78" s="170"/>
      <c r="J78" s="170"/>
      <c r="K78" s="170"/>
      <c r="L78" s="170"/>
      <c r="M78" s="170"/>
      <c r="N78" s="170"/>
      <c r="O78" s="170"/>
      <c r="P78" s="197"/>
      <c r="Q78" s="612"/>
      <c r="R78" s="197"/>
      <c r="S78" s="617">
        <f t="shared" si="6"/>
        <v>0</v>
      </c>
      <c r="T78" s="617">
        <f t="shared" si="50"/>
        <v>0</v>
      </c>
      <c r="U78" s="617">
        <f t="shared" si="51"/>
        <v>0</v>
      </c>
    </row>
    <row r="79" spans="1:39" s="181" customFormat="1" x14ac:dyDescent="0.2">
      <c r="A79" s="440" t="s">
        <v>933</v>
      </c>
      <c r="B79" s="168"/>
      <c r="C79" s="391" t="s">
        <v>561</v>
      </c>
      <c r="D79" s="170">
        <v>700</v>
      </c>
      <c r="E79" s="170"/>
      <c r="F79" s="170">
        <f t="shared" si="52"/>
        <v>700</v>
      </c>
      <c r="G79" s="170"/>
      <c r="H79" s="170"/>
      <c r="I79" s="170"/>
      <c r="J79" s="170"/>
      <c r="K79" s="170"/>
      <c r="L79" s="170"/>
      <c r="M79" s="170"/>
      <c r="N79" s="170"/>
      <c r="O79" s="170"/>
      <c r="P79" s="197"/>
      <c r="Q79" s="612"/>
      <c r="R79" s="197"/>
      <c r="S79" s="617">
        <f t="shared" si="6"/>
        <v>700</v>
      </c>
      <c r="T79" s="617">
        <f t="shared" si="50"/>
        <v>0</v>
      </c>
      <c r="U79" s="617">
        <f t="shared" si="51"/>
        <v>700</v>
      </c>
      <c r="V79" s="182"/>
      <c r="W79" s="182"/>
      <c r="X79" s="182"/>
      <c r="Y79" s="182"/>
      <c r="Z79" s="182"/>
      <c r="AA79" s="182"/>
      <c r="AB79" s="182"/>
      <c r="AC79" s="182"/>
      <c r="AD79" s="182"/>
      <c r="AE79" s="182"/>
      <c r="AF79" s="182"/>
      <c r="AG79" s="182"/>
      <c r="AH79" s="182"/>
      <c r="AI79" s="182"/>
      <c r="AJ79" s="182"/>
      <c r="AK79" s="182"/>
      <c r="AL79" s="182"/>
      <c r="AM79" s="182"/>
    </row>
    <row r="80" spans="1:39" s="181" customFormat="1" x14ac:dyDescent="0.2">
      <c r="A80" s="440" t="s">
        <v>933</v>
      </c>
      <c r="B80" s="168"/>
      <c r="C80" s="391" t="s">
        <v>562</v>
      </c>
      <c r="D80" s="170">
        <v>500</v>
      </c>
      <c r="E80" s="170"/>
      <c r="F80" s="170">
        <f t="shared" si="52"/>
        <v>500</v>
      </c>
      <c r="G80" s="170"/>
      <c r="H80" s="170"/>
      <c r="I80" s="170"/>
      <c r="J80" s="170"/>
      <c r="K80" s="170"/>
      <c r="L80" s="170"/>
      <c r="M80" s="170"/>
      <c r="N80" s="170"/>
      <c r="O80" s="170"/>
      <c r="P80" s="197"/>
      <c r="Q80" s="612"/>
      <c r="R80" s="197"/>
      <c r="S80" s="617">
        <f t="shared" si="6"/>
        <v>500</v>
      </c>
      <c r="T80" s="617">
        <f t="shared" si="50"/>
        <v>0</v>
      </c>
      <c r="U80" s="617">
        <f t="shared" si="51"/>
        <v>500</v>
      </c>
      <c r="V80" s="182"/>
      <c r="W80" s="182"/>
      <c r="X80" s="182"/>
      <c r="Y80" s="182"/>
      <c r="Z80" s="182"/>
      <c r="AA80" s="182"/>
      <c r="AB80" s="182"/>
      <c r="AC80" s="182"/>
      <c r="AD80" s="182"/>
      <c r="AE80" s="182"/>
      <c r="AF80" s="182"/>
      <c r="AG80" s="182"/>
      <c r="AH80" s="182"/>
      <c r="AI80" s="182"/>
      <c r="AJ80" s="182"/>
      <c r="AK80" s="182"/>
      <c r="AL80" s="182"/>
      <c r="AM80" s="182"/>
    </row>
    <row r="81" spans="1:39" s="181" customFormat="1" x14ac:dyDescent="0.2">
      <c r="A81" s="440" t="s">
        <v>933</v>
      </c>
      <c r="B81" s="168"/>
      <c r="C81" s="391" t="s">
        <v>1029</v>
      </c>
      <c r="D81" s="170">
        <v>2000</v>
      </c>
      <c r="E81" s="170"/>
      <c r="F81" s="170">
        <f t="shared" si="52"/>
        <v>2000</v>
      </c>
      <c r="G81" s="170"/>
      <c r="H81" s="170"/>
      <c r="I81" s="170"/>
      <c r="J81" s="170"/>
      <c r="K81" s="170"/>
      <c r="L81" s="170"/>
      <c r="M81" s="170"/>
      <c r="N81" s="170"/>
      <c r="O81" s="170"/>
      <c r="P81" s="197"/>
      <c r="Q81" s="612"/>
      <c r="R81" s="197"/>
      <c r="S81" s="617">
        <f t="shared" si="6"/>
        <v>2000</v>
      </c>
      <c r="T81" s="617">
        <f t="shared" si="50"/>
        <v>0</v>
      </c>
      <c r="U81" s="617">
        <f t="shared" si="51"/>
        <v>2000</v>
      </c>
      <c r="V81" s="182"/>
      <c r="W81" s="182"/>
      <c r="X81" s="182"/>
      <c r="Y81" s="182"/>
      <c r="Z81" s="182"/>
      <c r="AA81" s="182"/>
      <c r="AB81" s="182"/>
      <c r="AC81" s="182"/>
      <c r="AD81" s="182"/>
      <c r="AE81" s="182"/>
      <c r="AF81" s="182"/>
      <c r="AG81" s="182"/>
      <c r="AH81" s="182"/>
      <c r="AI81" s="182"/>
      <c r="AJ81" s="182"/>
      <c r="AK81" s="182"/>
      <c r="AL81" s="182"/>
      <c r="AM81" s="182"/>
    </row>
    <row r="82" spans="1:39" s="181" customFormat="1" x14ac:dyDescent="0.2">
      <c r="A82" s="440" t="s">
        <v>933</v>
      </c>
      <c r="B82" s="168"/>
      <c r="C82" s="391" t="s">
        <v>563</v>
      </c>
      <c r="D82" s="170">
        <v>1500</v>
      </c>
      <c r="E82" s="170"/>
      <c r="F82" s="170">
        <f t="shared" si="52"/>
        <v>1500</v>
      </c>
      <c r="G82" s="170"/>
      <c r="H82" s="170"/>
      <c r="I82" s="170"/>
      <c r="J82" s="170"/>
      <c r="K82" s="170"/>
      <c r="L82" s="170"/>
      <c r="M82" s="170"/>
      <c r="N82" s="170"/>
      <c r="O82" s="170"/>
      <c r="P82" s="197"/>
      <c r="Q82" s="612"/>
      <c r="R82" s="197"/>
      <c r="S82" s="617">
        <f t="shared" si="6"/>
        <v>1500</v>
      </c>
      <c r="T82" s="617">
        <f t="shared" si="50"/>
        <v>0</v>
      </c>
      <c r="U82" s="617">
        <f t="shared" si="51"/>
        <v>1500</v>
      </c>
      <c r="V82" s="182"/>
      <c r="W82" s="182"/>
      <c r="X82" s="182"/>
      <c r="Y82" s="182"/>
      <c r="Z82" s="182"/>
      <c r="AA82" s="182"/>
      <c r="AB82" s="182"/>
      <c r="AC82" s="182"/>
      <c r="AD82" s="182"/>
      <c r="AE82" s="182"/>
      <c r="AF82" s="182"/>
      <c r="AG82" s="182"/>
      <c r="AH82" s="182"/>
      <c r="AI82" s="182"/>
      <c r="AJ82" s="182"/>
      <c r="AK82" s="182"/>
      <c r="AL82" s="182"/>
      <c r="AM82" s="182"/>
    </row>
    <row r="83" spans="1:39" s="181" customFormat="1" x14ac:dyDescent="0.2">
      <c r="A83" s="440" t="s">
        <v>933</v>
      </c>
      <c r="B83" s="168"/>
      <c r="C83" s="391" t="s">
        <v>564</v>
      </c>
      <c r="D83" s="170">
        <v>200</v>
      </c>
      <c r="E83" s="170"/>
      <c r="F83" s="170">
        <f t="shared" si="52"/>
        <v>200</v>
      </c>
      <c r="G83" s="170"/>
      <c r="H83" s="170"/>
      <c r="I83" s="170"/>
      <c r="J83" s="170"/>
      <c r="K83" s="170"/>
      <c r="L83" s="170"/>
      <c r="M83" s="170"/>
      <c r="N83" s="170"/>
      <c r="O83" s="170"/>
      <c r="P83" s="197"/>
      <c r="Q83" s="612"/>
      <c r="R83" s="197"/>
      <c r="S83" s="617">
        <f t="shared" si="6"/>
        <v>200</v>
      </c>
      <c r="T83" s="617">
        <f t="shared" si="50"/>
        <v>0</v>
      </c>
      <c r="U83" s="617">
        <f t="shared" si="51"/>
        <v>200</v>
      </c>
      <c r="V83" s="182"/>
      <c r="W83" s="182"/>
      <c r="X83" s="182"/>
      <c r="Y83" s="182"/>
      <c r="Z83" s="182"/>
      <c r="AA83" s="182"/>
      <c r="AB83" s="182"/>
      <c r="AC83" s="182"/>
      <c r="AD83" s="182"/>
      <c r="AE83" s="182"/>
      <c r="AF83" s="182"/>
      <c r="AG83" s="182"/>
      <c r="AH83" s="182"/>
      <c r="AI83" s="182"/>
      <c r="AJ83" s="182"/>
      <c r="AK83" s="182"/>
      <c r="AL83" s="182"/>
      <c r="AM83" s="182"/>
    </row>
    <row r="84" spans="1:39" s="181" customFormat="1" x14ac:dyDescent="0.2">
      <c r="A84" s="440" t="s">
        <v>933</v>
      </c>
      <c r="B84" s="168"/>
      <c r="C84" s="391" t="s">
        <v>565</v>
      </c>
      <c r="D84" s="170">
        <v>4000</v>
      </c>
      <c r="E84" s="170"/>
      <c r="F84" s="170">
        <f t="shared" si="52"/>
        <v>4000</v>
      </c>
      <c r="G84" s="170"/>
      <c r="H84" s="170"/>
      <c r="I84" s="170"/>
      <c r="J84" s="170"/>
      <c r="K84" s="170"/>
      <c r="L84" s="170"/>
      <c r="M84" s="170"/>
      <c r="N84" s="170"/>
      <c r="O84" s="170"/>
      <c r="P84" s="197"/>
      <c r="Q84" s="612"/>
      <c r="R84" s="197"/>
      <c r="S84" s="617">
        <f t="shared" si="6"/>
        <v>4000</v>
      </c>
      <c r="T84" s="617">
        <f t="shared" si="50"/>
        <v>0</v>
      </c>
      <c r="U84" s="617">
        <f t="shared" si="51"/>
        <v>4000</v>
      </c>
      <c r="V84" s="182"/>
      <c r="W84" s="182"/>
      <c r="X84" s="182"/>
      <c r="Y84" s="182"/>
      <c r="Z84" s="182"/>
      <c r="AA84" s="182"/>
      <c r="AB84" s="182"/>
      <c r="AC84" s="182"/>
      <c r="AD84" s="182"/>
      <c r="AE84" s="182"/>
      <c r="AF84" s="182"/>
      <c r="AG84" s="182"/>
      <c r="AH84" s="182"/>
      <c r="AI84" s="182"/>
      <c r="AJ84" s="182"/>
      <c r="AK84" s="182"/>
      <c r="AL84" s="182"/>
      <c r="AM84" s="182"/>
    </row>
    <row r="85" spans="1:39" s="181" customFormat="1" x14ac:dyDescent="0.2">
      <c r="A85" s="440" t="s">
        <v>933</v>
      </c>
      <c r="B85" s="168"/>
      <c r="C85" s="391" t="s">
        <v>566</v>
      </c>
      <c r="D85" s="170">
        <v>1500</v>
      </c>
      <c r="E85" s="170"/>
      <c r="F85" s="170">
        <f t="shared" si="52"/>
        <v>1500</v>
      </c>
      <c r="G85" s="170"/>
      <c r="H85" s="170"/>
      <c r="I85" s="170"/>
      <c r="J85" s="170"/>
      <c r="K85" s="170"/>
      <c r="L85" s="170"/>
      <c r="M85" s="170"/>
      <c r="N85" s="170"/>
      <c r="O85" s="170"/>
      <c r="P85" s="197"/>
      <c r="Q85" s="612"/>
      <c r="R85" s="197"/>
      <c r="S85" s="617">
        <f t="shared" si="6"/>
        <v>1500</v>
      </c>
      <c r="T85" s="617">
        <f t="shared" si="50"/>
        <v>0</v>
      </c>
      <c r="U85" s="617">
        <f t="shared" si="51"/>
        <v>1500</v>
      </c>
      <c r="V85" s="182"/>
      <c r="W85" s="182"/>
      <c r="X85" s="182"/>
      <c r="Y85" s="182"/>
      <c r="Z85" s="182"/>
      <c r="AA85" s="182"/>
      <c r="AB85" s="182"/>
      <c r="AC85" s="182"/>
      <c r="AD85" s="182"/>
      <c r="AE85" s="182"/>
      <c r="AF85" s="182"/>
      <c r="AG85" s="182"/>
      <c r="AH85" s="182"/>
      <c r="AI85" s="182"/>
      <c r="AJ85" s="182"/>
      <c r="AK85" s="182"/>
      <c r="AL85" s="182"/>
      <c r="AM85" s="182"/>
    </row>
    <row r="86" spans="1:39" s="181" customFormat="1" x14ac:dyDescent="0.2">
      <c r="A86" s="440" t="s">
        <v>933</v>
      </c>
      <c r="B86" s="168"/>
      <c r="C86" s="752" t="s">
        <v>1086</v>
      </c>
      <c r="D86" s="170"/>
      <c r="E86" s="170">
        <v>3500</v>
      </c>
      <c r="F86" s="170">
        <f t="shared" si="52"/>
        <v>3500</v>
      </c>
      <c r="G86" s="170"/>
      <c r="H86" s="170"/>
      <c r="I86" s="170"/>
      <c r="J86" s="170"/>
      <c r="K86" s="170"/>
      <c r="L86" s="170"/>
      <c r="M86" s="170"/>
      <c r="N86" s="170"/>
      <c r="O86" s="170"/>
      <c r="P86" s="197"/>
      <c r="Q86" s="612"/>
      <c r="R86" s="197"/>
      <c r="S86" s="617">
        <f t="shared" ref="S86:S94" si="60">D86+G86+J86+M86+P86</f>
        <v>0</v>
      </c>
      <c r="T86" s="617">
        <f t="shared" ref="T86:T94" si="61">E86+H86+K86+N86+Q86</f>
        <v>3500</v>
      </c>
      <c r="U86" s="617">
        <f t="shared" ref="U86:U94" si="62">F86+I86+L86+O86+R86</f>
        <v>3500</v>
      </c>
      <c r="V86" s="182"/>
      <c r="W86" s="182"/>
      <c r="X86" s="182"/>
      <c r="Y86" s="182"/>
      <c r="Z86" s="182"/>
      <c r="AA86" s="182"/>
      <c r="AB86" s="182"/>
      <c r="AC86" s="182"/>
      <c r="AD86" s="182"/>
      <c r="AE86" s="182"/>
      <c r="AF86" s="182"/>
      <c r="AG86" s="182"/>
      <c r="AH86" s="182"/>
      <c r="AI86" s="182"/>
      <c r="AJ86" s="182"/>
      <c r="AK86" s="182"/>
      <c r="AL86" s="182"/>
      <c r="AM86" s="182"/>
    </row>
    <row r="87" spans="1:39" s="181" customFormat="1" x14ac:dyDescent="0.2">
      <c r="A87" s="440" t="s">
        <v>933</v>
      </c>
      <c r="B87" s="168"/>
      <c r="C87" s="752" t="s">
        <v>1087</v>
      </c>
      <c r="D87" s="170"/>
      <c r="E87" s="170">
        <v>1500</v>
      </c>
      <c r="F87" s="170">
        <f t="shared" si="52"/>
        <v>1500</v>
      </c>
      <c r="G87" s="170"/>
      <c r="H87" s="170"/>
      <c r="I87" s="170"/>
      <c r="J87" s="170"/>
      <c r="K87" s="170"/>
      <c r="L87" s="170"/>
      <c r="M87" s="170"/>
      <c r="N87" s="170"/>
      <c r="O87" s="170"/>
      <c r="P87" s="197"/>
      <c r="Q87" s="612"/>
      <c r="R87" s="197"/>
      <c r="S87" s="617">
        <f t="shared" si="60"/>
        <v>0</v>
      </c>
      <c r="T87" s="617">
        <f t="shared" si="61"/>
        <v>1500</v>
      </c>
      <c r="U87" s="617">
        <f t="shared" si="62"/>
        <v>1500</v>
      </c>
      <c r="V87" s="182"/>
      <c r="W87" s="182"/>
      <c r="X87" s="182"/>
      <c r="Y87" s="182"/>
      <c r="Z87" s="182"/>
      <c r="AA87" s="182"/>
      <c r="AB87" s="182"/>
      <c r="AC87" s="182"/>
      <c r="AD87" s="182"/>
      <c r="AE87" s="182"/>
      <c r="AF87" s="182"/>
      <c r="AG87" s="182"/>
      <c r="AH87" s="182"/>
      <c r="AI87" s="182"/>
      <c r="AJ87" s="182"/>
      <c r="AK87" s="182"/>
      <c r="AL87" s="182"/>
      <c r="AM87" s="182"/>
    </row>
    <row r="88" spans="1:39" s="181" customFormat="1" x14ac:dyDescent="0.2">
      <c r="A88" s="440" t="s">
        <v>933</v>
      </c>
      <c r="B88" s="168"/>
      <c r="C88" s="752" t="s">
        <v>1088</v>
      </c>
      <c r="D88" s="170"/>
      <c r="E88" s="170">
        <v>700</v>
      </c>
      <c r="F88" s="170">
        <f t="shared" si="52"/>
        <v>700</v>
      </c>
      <c r="G88" s="170"/>
      <c r="H88" s="170"/>
      <c r="I88" s="170"/>
      <c r="J88" s="170"/>
      <c r="K88" s="170"/>
      <c r="L88" s="170"/>
      <c r="M88" s="170"/>
      <c r="N88" s="170"/>
      <c r="O88" s="170"/>
      <c r="P88" s="197"/>
      <c r="Q88" s="612"/>
      <c r="R88" s="197"/>
      <c r="S88" s="617">
        <f t="shared" si="60"/>
        <v>0</v>
      </c>
      <c r="T88" s="617">
        <f t="shared" si="61"/>
        <v>700</v>
      </c>
      <c r="U88" s="617">
        <f t="shared" si="62"/>
        <v>700</v>
      </c>
      <c r="V88" s="182"/>
      <c r="W88" s="182"/>
      <c r="X88" s="182"/>
      <c r="Y88" s="182"/>
      <c r="Z88" s="182"/>
      <c r="AA88" s="182"/>
      <c r="AB88" s="182"/>
      <c r="AC88" s="182"/>
      <c r="AD88" s="182"/>
      <c r="AE88" s="182"/>
      <c r="AF88" s="182"/>
      <c r="AG88" s="182"/>
      <c r="AH88" s="182"/>
      <c r="AI88" s="182"/>
      <c r="AJ88" s="182"/>
      <c r="AK88" s="182"/>
      <c r="AL88" s="182"/>
      <c r="AM88" s="182"/>
    </row>
    <row r="89" spans="1:39" s="181" customFormat="1" x14ac:dyDescent="0.2">
      <c r="A89" s="440" t="s">
        <v>933</v>
      </c>
      <c r="B89" s="168"/>
      <c r="C89" s="752" t="s">
        <v>1089</v>
      </c>
      <c r="D89" s="170"/>
      <c r="E89" s="170">
        <v>3500</v>
      </c>
      <c r="F89" s="170">
        <f t="shared" si="52"/>
        <v>3500</v>
      </c>
      <c r="G89" s="170"/>
      <c r="H89" s="170"/>
      <c r="I89" s="170"/>
      <c r="J89" s="170"/>
      <c r="K89" s="170"/>
      <c r="L89" s="170"/>
      <c r="M89" s="170"/>
      <c r="N89" s="170"/>
      <c r="O89" s="170"/>
      <c r="P89" s="197"/>
      <c r="Q89" s="612"/>
      <c r="R89" s="197"/>
      <c r="S89" s="617">
        <f t="shared" si="60"/>
        <v>0</v>
      </c>
      <c r="T89" s="617">
        <f t="shared" si="61"/>
        <v>3500</v>
      </c>
      <c r="U89" s="617">
        <f t="shared" si="62"/>
        <v>3500</v>
      </c>
      <c r="V89" s="182"/>
      <c r="W89" s="182"/>
      <c r="X89" s="182"/>
      <c r="Y89" s="182"/>
      <c r="Z89" s="182"/>
      <c r="AA89" s="182"/>
      <c r="AB89" s="182"/>
      <c r="AC89" s="182"/>
      <c r="AD89" s="182"/>
      <c r="AE89" s="182"/>
      <c r="AF89" s="182"/>
      <c r="AG89" s="182"/>
      <c r="AH89" s="182"/>
      <c r="AI89" s="182"/>
      <c r="AJ89" s="182"/>
      <c r="AK89" s="182"/>
      <c r="AL89" s="182"/>
      <c r="AM89" s="182"/>
    </row>
    <row r="90" spans="1:39" s="181" customFormat="1" x14ac:dyDescent="0.2">
      <c r="A90" s="440" t="s">
        <v>933</v>
      </c>
      <c r="B90" s="168"/>
      <c r="C90" s="752" t="s">
        <v>1090</v>
      </c>
      <c r="D90" s="170"/>
      <c r="E90" s="170">
        <v>400</v>
      </c>
      <c r="F90" s="170">
        <f t="shared" si="52"/>
        <v>400</v>
      </c>
      <c r="G90" s="170"/>
      <c r="H90" s="170"/>
      <c r="I90" s="170"/>
      <c r="J90" s="170"/>
      <c r="K90" s="170"/>
      <c r="L90" s="170"/>
      <c r="M90" s="170"/>
      <c r="N90" s="170"/>
      <c r="O90" s="170"/>
      <c r="P90" s="197"/>
      <c r="Q90" s="612"/>
      <c r="R90" s="197"/>
      <c r="S90" s="617">
        <f t="shared" si="60"/>
        <v>0</v>
      </c>
      <c r="T90" s="617">
        <f t="shared" si="61"/>
        <v>400</v>
      </c>
      <c r="U90" s="617">
        <f t="shared" si="62"/>
        <v>400</v>
      </c>
      <c r="V90" s="182"/>
      <c r="W90" s="182"/>
      <c r="X90" s="182"/>
      <c r="Y90" s="182"/>
      <c r="Z90" s="182"/>
      <c r="AA90" s="182"/>
      <c r="AB90" s="182"/>
      <c r="AC90" s="182"/>
      <c r="AD90" s="182"/>
      <c r="AE90" s="182"/>
      <c r="AF90" s="182"/>
      <c r="AG90" s="182"/>
      <c r="AH90" s="182"/>
      <c r="AI90" s="182"/>
      <c r="AJ90" s="182"/>
      <c r="AK90" s="182"/>
      <c r="AL90" s="182"/>
      <c r="AM90" s="182"/>
    </row>
    <row r="91" spans="1:39" s="181" customFormat="1" x14ac:dyDescent="0.2">
      <c r="A91" s="440" t="s">
        <v>933</v>
      </c>
      <c r="B91" s="168"/>
      <c r="C91" s="752" t="s">
        <v>1091</v>
      </c>
      <c r="D91" s="170"/>
      <c r="E91" s="170">
        <v>1800</v>
      </c>
      <c r="F91" s="170">
        <f t="shared" si="52"/>
        <v>1800</v>
      </c>
      <c r="G91" s="170"/>
      <c r="H91" s="170"/>
      <c r="I91" s="170"/>
      <c r="J91" s="170"/>
      <c r="K91" s="170"/>
      <c r="L91" s="170"/>
      <c r="M91" s="170"/>
      <c r="N91" s="170"/>
      <c r="O91" s="170"/>
      <c r="P91" s="197"/>
      <c r="Q91" s="612"/>
      <c r="R91" s="197"/>
      <c r="S91" s="617">
        <f t="shared" si="60"/>
        <v>0</v>
      </c>
      <c r="T91" s="617">
        <f t="shared" si="61"/>
        <v>1800</v>
      </c>
      <c r="U91" s="617">
        <f t="shared" si="62"/>
        <v>1800</v>
      </c>
      <c r="V91" s="182"/>
      <c r="W91" s="182"/>
      <c r="X91" s="182"/>
      <c r="Y91" s="182"/>
      <c r="Z91" s="182"/>
      <c r="AA91" s="182"/>
      <c r="AB91" s="182"/>
      <c r="AC91" s="182"/>
      <c r="AD91" s="182"/>
      <c r="AE91" s="182"/>
      <c r="AF91" s="182"/>
      <c r="AG91" s="182"/>
      <c r="AH91" s="182"/>
      <c r="AI91" s="182"/>
      <c r="AJ91" s="182"/>
      <c r="AK91" s="182"/>
      <c r="AL91" s="182"/>
      <c r="AM91" s="182"/>
    </row>
    <row r="92" spans="1:39" s="181" customFormat="1" x14ac:dyDescent="0.2">
      <c r="A92" s="440" t="s">
        <v>933</v>
      </c>
      <c r="B92" s="168"/>
      <c r="C92" s="752" t="s">
        <v>1092</v>
      </c>
      <c r="D92" s="170"/>
      <c r="E92" s="170">
        <v>6000</v>
      </c>
      <c r="F92" s="170">
        <f t="shared" si="52"/>
        <v>6000</v>
      </c>
      <c r="G92" s="170"/>
      <c r="H92" s="170"/>
      <c r="I92" s="170"/>
      <c r="J92" s="170"/>
      <c r="K92" s="170"/>
      <c r="L92" s="170"/>
      <c r="M92" s="170"/>
      <c r="N92" s="170"/>
      <c r="O92" s="170"/>
      <c r="P92" s="197"/>
      <c r="Q92" s="612"/>
      <c r="R92" s="197"/>
      <c r="S92" s="617">
        <f t="shared" si="60"/>
        <v>0</v>
      </c>
      <c r="T92" s="617">
        <f t="shared" si="61"/>
        <v>6000</v>
      </c>
      <c r="U92" s="617">
        <f t="shared" si="62"/>
        <v>6000</v>
      </c>
      <c r="V92" s="182"/>
      <c r="W92" s="182"/>
      <c r="X92" s="182"/>
      <c r="Y92" s="182"/>
      <c r="Z92" s="182"/>
      <c r="AA92" s="182"/>
      <c r="AB92" s="182"/>
      <c r="AC92" s="182"/>
      <c r="AD92" s="182"/>
      <c r="AE92" s="182"/>
      <c r="AF92" s="182"/>
      <c r="AG92" s="182"/>
      <c r="AH92" s="182"/>
      <c r="AI92" s="182"/>
      <c r="AJ92" s="182"/>
      <c r="AK92" s="182"/>
      <c r="AL92" s="182"/>
      <c r="AM92" s="182"/>
    </row>
    <row r="93" spans="1:39" s="181" customFormat="1" x14ac:dyDescent="0.2">
      <c r="A93" s="440" t="s">
        <v>933</v>
      </c>
      <c r="B93" s="168"/>
      <c r="C93" s="752" t="s">
        <v>1093</v>
      </c>
      <c r="D93" s="170"/>
      <c r="E93" s="170">
        <v>10000</v>
      </c>
      <c r="F93" s="170">
        <f t="shared" si="52"/>
        <v>10000</v>
      </c>
      <c r="G93" s="170"/>
      <c r="H93" s="170"/>
      <c r="I93" s="170"/>
      <c r="J93" s="170"/>
      <c r="K93" s="170"/>
      <c r="L93" s="170"/>
      <c r="M93" s="170"/>
      <c r="N93" s="170"/>
      <c r="O93" s="170"/>
      <c r="P93" s="197"/>
      <c r="Q93" s="612"/>
      <c r="R93" s="197"/>
      <c r="S93" s="617">
        <f t="shared" si="60"/>
        <v>0</v>
      </c>
      <c r="T93" s="617">
        <f t="shared" si="61"/>
        <v>10000</v>
      </c>
      <c r="U93" s="617">
        <f t="shared" si="62"/>
        <v>10000</v>
      </c>
      <c r="V93" s="182"/>
      <c r="W93" s="182"/>
      <c r="X93" s="182"/>
      <c r="Y93" s="182"/>
      <c r="Z93" s="182"/>
      <c r="AA93" s="182"/>
      <c r="AB93" s="182"/>
      <c r="AC93" s="182"/>
      <c r="AD93" s="182"/>
      <c r="AE93" s="182"/>
      <c r="AF93" s="182"/>
      <c r="AG93" s="182"/>
      <c r="AH93" s="182"/>
      <c r="AI93" s="182"/>
      <c r="AJ93" s="182"/>
      <c r="AK93" s="182"/>
      <c r="AL93" s="182"/>
      <c r="AM93" s="182"/>
    </row>
    <row r="94" spans="1:39" s="181" customFormat="1" x14ac:dyDescent="0.2">
      <c r="A94" s="440" t="s">
        <v>933</v>
      </c>
      <c r="B94" s="168"/>
      <c r="C94" s="752" t="s">
        <v>1094</v>
      </c>
      <c r="D94" s="170"/>
      <c r="E94" s="170">
        <v>1600</v>
      </c>
      <c r="F94" s="170">
        <f t="shared" si="52"/>
        <v>1600</v>
      </c>
      <c r="G94" s="170"/>
      <c r="H94" s="170"/>
      <c r="I94" s="170"/>
      <c r="J94" s="170"/>
      <c r="K94" s="170"/>
      <c r="L94" s="170"/>
      <c r="M94" s="170"/>
      <c r="N94" s="170"/>
      <c r="O94" s="170"/>
      <c r="P94" s="197"/>
      <c r="Q94" s="612"/>
      <c r="R94" s="197"/>
      <c r="S94" s="617">
        <f t="shared" si="60"/>
        <v>0</v>
      </c>
      <c r="T94" s="617">
        <f t="shared" si="61"/>
        <v>1600</v>
      </c>
      <c r="U94" s="617">
        <f t="shared" si="62"/>
        <v>1600</v>
      </c>
      <c r="V94" s="182"/>
      <c r="W94" s="182"/>
      <c r="X94" s="182"/>
      <c r="Y94" s="182"/>
      <c r="Z94" s="182"/>
      <c r="AA94" s="182"/>
      <c r="AB94" s="182"/>
      <c r="AC94" s="182"/>
      <c r="AD94" s="182"/>
      <c r="AE94" s="182"/>
      <c r="AF94" s="182"/>
      <c r="AG94" s="182"/>
      <c r="AH94" s="182"/>
      <c r="AI94" s="182"/>
      <c r="AJ94" s="182"/>
      <c r="AK94" s="182"/>
      <c r="AL94" s="182"/>
      <c r="AM94" s="182"/>
    </row>
    <row r="95" spans="1:39" s="181" customFormat="1" x14ac:dyDescent="0.2">
      <c r="A95" s="440"/>
      <c r="B95" s="168" t="s">
        <v>16</v>
      </c>
      <c r="C95" s="390" t="s">
        <v>567</v>
      </c>
      <c r="D95" s="170"/>
      <c r="E95" s="170"/>
      <c r="F95" s="170"/>
      <c r="G95" s="170"/>
      <c r="H95" s="170"/>
      <c r="I95" s="170"/>
      <c r="J95" s="170"/>
      <c r="K95" s="170"/>
      <c r="L95" s="170"/>
      <c r="M95" s="170"/>
      <c r="N95" s="170"/>
      <c r="O95" s="170"/>
      <c r="P95" s="197"/>
      <c r="Q95" s="612"/>
      <c r="R95" s="197"/>
      <c r="S95" s="617">
        <f t="shared" si="6"/>
        <v>0</v>
      </c>
      <c r="T95" s="617">
        <f t="shared" si="50"/>
        <v>0</v>
      </c>
      <c r="U95" s="617">
        <f t="shared" si="51"/>
        <v>0</v>
      </c>
      <c r="V95" s="182"/>
      <c r="W95" s="182"/>
      <c r="X95" s="182"/>
      <c r="Y95" s="182"/>
      <c r="Z95" s="182"/>
      <c r="AA95" s="182"/>
      <c r="AB95" s="182"/>
      <c r="AC95" s="182"/>
      <c r="AD95" s="182"/>
      <c r="AE95" s="182"/>
      <c r="AF95" s="182"/>
      <c r="AG95" s="182"/>
      <c r="AH95" s="182"/>
      <c r="AI95" s="182"/>
      <c r="AJ95" s="182"/>
      <c r="AK95" s="182"/>
      <c r="AL95" s="182"/>
      <c r="AM95" s="182"/>
    </row>
    <row r="96" spans="1:39" s="181" customFormat="1" x14ac:dyDescent="0.2">
      <c r="A96" s="440" t="s">
        <v>933</v>
      </c>
      <c r="B96" s="168"/>
      <c r="C96" s="390" t="s">
        <v>568</v>
      </c>
      <c r="D96" s="170">
        <v>800</v>
      </c>
      <c r="E96" s="170"/>
      <c r="F96" s="170">
        <f t="shared" si="52"/>
        <v>800</v>
      </c>
      <c r="G96" s="170"/>
      <c r="H96" s="170"/>
      <c r="I96" s="170"/>
      <c r="J96" s="170"/>
      <c r="K96" s="170"/>
      <c r="L96" s="170"/>
      <c r="M96" s="170"/>
      <c r="N96" s="170"/>
      <c r="O96" s="170"/>
      <c r="P96" s="197"/>
      <c r="Q96" s="612"/>
      <c r="R96" s="197"/>
      <c r="S96" s="617">
        <f t="shared" si="6"/>
        <v>800</v>
      </c>
      <c r="T96" s="617">
        <f t="shared" si="50"/>
        <v>0</v>
      </c>
      <c r="U96" s="617">
        <f t="shared" si="51"/>
        <v>800</v>
      </c>
      <c r="V96" s="182"/>
      <c r="W96" s="182"/>
      <c r="X96" s="182"/>
      <c r="Y96" s="182"/>
      <c r="Z96" s="182"/>
      <c r="AA96" s="182"/>
      <c r="AB96" s="182"/>
      <c r="AC96" s="182"/>
      <c r="AD96" s="182"/>
      <c r="AE96" s="182"/>
      <c r="AF96" s="182"/>
      <c r="AG96" s="182"/>
      <c r="AH96" s="182"/>
      <c r="AI96" s="182"/>
      <c r="AJ96" s="182"/>
      <c r="AK96" s="182"/>
      <c r="AL96" s="182"/>
      <c r="AM96" s="182"/>
    </row>
    <row r="97" spans="1:39" s="181" customFormat="1" x14ac:dyDescent="0.2">
      <c r="A97" s="440"/>
      <c r="B97" s="168" t="s">
        <v>17</v>
      </c>
      <c r="C97" s="390" t="s">
        <v>569</v>
      </c>
      <c r="D97" s="170"/>
      <c r="E97" s="170"/>
      <c r="F97" s="170"/>
      <c r="G97" s="170"/>
      <c r="H97" s="170"/>
      <c r="I97" s="170"/>
      <c r="J97" s="170"/>
      <c r="K97" s="170"/>
      <c r="L97" s="170"/>
      <c r="M97" s="170"/>
      <c r="N97" s="170"/>
      <c r="O97" s="170"/>
      <c r="P97" s="197"/>
      <c r="Q97" s="612"/>
      <c r="R97" s="197"/>
      <c r="S97" s="617">
        <f t="shared" si="6"/>
        <v>0</v>
      </c>
      <c r="T97" s="617">
        <f t="shared" si="50"/>
        <v>0</v>
      </c>
      <c r="U97" s="617">
        <f t="shared" si="51"/>
        <v>0</v>
      </c>
      <c r="V97" s="182"/>
      <c r="W97" s="182"/>
      <c r="X97" s="182"/>
      <c r="Y97" s="182"/>
      <c r="Z97" s="182"/>
      <c r="AA97" s="182"/>
      <c r="AB97" s="182"/>
      <c r="AC97" s="182"/>
      <c r="AD97" s="182"/>
      <c r="AE97" s="182"/>
      <c r="AF97" s="182"/>
      <c r="AG97" s="182"/>
      <c r="AH97" s="182"/>
      <c r="AI97" s="182"/>
      <c r="AJ97" s="182"/>
      <c r="AK97" s="182"/>
      <c r="AL97" s="182"/>
      <c r="AM97" s="182"/>
    </row>
    <row r="98" spans="1:39" s="181" customFormat="1" x14ac:dyDescent="0.2">
      <c r="A98" s="440" t="s">
        <v>933</v>
      </c>
      <c r="B98" s="168"/>
      <c r="C98" s="391" t="s">
        <v>570</v>
      </c>
      <c r="D98" s="170"/>
      <c r="E98" s="170"/>
      <c r="F98" s="170"/>
      <c r="G98" s="170">
        <v>2600</v>
      </c>
      <c r="H98" s="170"/>
      <c r="I98" s="170">
        <f>G98+H98</f>
        <v>2600</v>
      </c>
      <c r="J98" s="170"/>
      <c r="K98" s="170"/>
      <c r="L98" s="170"/>
      <c r="M98" s="170"/>
      <c r="N98" s="170"/>
      <c r="O98" s="170"/>
      <c r="P98" s="197"/>
      <c r="Q98" s="612"/>
      <c r="R98" s="197"/>
      <c r="S98" s="617">
        <f t="shared" si="6"/>
        <v>2600</v>
      </c>
      <c r="T98" s="617">
        <f t="shared" si="50"/>
        <v>0</v>
      </c>
      <c r="U98" s="617">
        <f t="shared" si="51"/>
        <v>2600</v>
      </c>
      <c r="V98" s="182"/>
      <c r="W98" s="182"/>
      <c r="X98" s="182"/>
      <c r="Y98" s="182"/>
      <c r="Z98" s="182"/>
      <c r="AA98" s="182"/>
      <c r="AB98" s="182"/>
      <c r="AC98" s="182"/>
      <c r="AD98" s="182"/>
      <c r="AE98" s="182"/>
      <c r="AF98" s="182"/>
      <c r="AG98" s="182"/>
      <c r="AH98" s="182"/>
      <c r="AI98" s="182"/>
      <c r="AJ98" s="182"/>
      <c r="AK98" s="182"/>
      <c r="AL98" s="182"/>
      <c r="AM98" s="182"/>
    </row>
    <row r="99" spans="1:39" s="181" customFormat="1" x14ac:dyDescent="0.2">
      <c r="A99" s="440" t="s">
        <v>933</v>
      </c>
      <c r="B99" s="168"/>
      <c r="C99" s="391" t="s">
        <v>571</v>
      </c>
      <c r="D99" s="170">
        <v>2500</v>
      </c>
      <c r="E99" s="170"/>
      <c r="F99" s="170">
        <f t="shared" si="52"/>
        <v>2500</v>
      </c>
      <c r="G99" s="170"/>
      <c r="H99" s="170"/>
      <c r="I99" s="170"/>
      <c r="J99" s="170"/>
      <c r="K99" s="170"/>
      <c r="L99" s="170"/>
      <c r="M99" s="170"/>
      <c r="N99" s="170"/>
      <c r="O99" s="170"/>
      <c r="P99" s="197"/>
      <c r="Q99" s="612"/>
      <c r="R99" s="197"/>
      <c r="S99" s="617">
        <f t="shared" si="6"/>
        <v>2500</v>
      </c>
      <c r="T99" s="617">
        <f t="shared" si="50"/>
        <v>0</v>
      </c>
      <c r="U99" s="617">
        <f t="shared" si="51"/>
        <v>2500</v>
      </c>
      <c r="V99" s="182"/>
      <c r="W99" s="182"/>
      <c r="X99" s="182"/>
      <c r="Y99" s="182"/>
      <c r="Z99" s="182"/>
      <c r="AA99" s="182"/>
      <c r="AB99" s="182"/>
      <c r="AC99" s="182"/>
      <c r="AD99" s="182"/>
      <c r="AE99" s="182"/>
      <c r="AF99" s="182"/>
      <c r="AG99" s="182"/>
      <c r="AH99" s="182"/>
      <c r="AI99" s="182"/>
      <c r="AJ99" s="182"/>
      <c r="AK99" s="182"/>
      <c r="AL99" s="182"/>
      <c r="AM99" s="182"/>
    </row>
    <row r="100" spans="1:39" s="181" customFormat="1" x14ac:dyDescent="0.2">
      <c r="A100" s="440"/>
      <c r="B100" s="168">
        <v>12203</v>
      </c>
      <c r="C100" s="390" t="s">
        <v>572</v>
      </c>
      <c r="D100" s="170"/>
      <c r="E100" s="170"/>
      <c r="F100" s="170"/>
      <c r="G100" s="170"/>
      <c r="H100" s="170"/>
      <c r="I100" s="170"/>
      <c r="J100" s="170"/>
      <c r="K100" s="170"/>
      <c r="L100" s="170"/>
      <c r="M100" s="170"/>
      <c r="N100" s="170"/>
      <c r="O100" s="170"/>
      <c r="P100" s="197"/>
      <c r="Q100" s="612"/>
      <c r="R100" s="197"/>
      <c r="S100" s="617">
        <f t="shared" si="6"/>
        <v>0</v>
      </c>
      <c r="T100" s="617">
        <f t="shared" si="50"/>
        <v>0</v>
      </c>
      <c r="U100" s="617">
        <f t="shared" si="51"/>
        <v>0</v>
      </c>
      <c r="V100" s="182"/>
      <c r="W100" s="182"/>
      <c r="X100" s="182"/>
      <c r="Y100" s="182"/>
      <c r="Z100" s="182"/>
      <c r="AA100" s="182"/>
      <c r="AB100" s="182"/>
      <c r="AC100" s="182"/>
      <c r="AD100" s="182"/>
      <c r="AE100" s="182"/>
      <c r="AF100" s="182"/>
      <c r="AG100" s="182"/>
      <c r="AH100" s="182"/>
      <c r="AI100" s="182"/>
      <c r="AJ100" s="182"/>
      <c r="AK100" s="182"/>
      <c r="AL100" s="182"/>
      <c r="AM100" s="182"/>
    </row>
    <row r="101" spans="1:39" s="181" customFormat="1" x14ac:dyDescent="0.2">
      <c r="A101" s="440" t="s">
        <v>933</v>
      </c>
      <c r="B101" s="168"/>
      <c r="C101" s="386" t="s">
        <v>573</v>
      </c>
      <c r="D101" s="170">
        <v>2000</v>
      </c>
      <c r="E101" s="170"/>
      <c r="F101" s="170">
        <f t="shared" si="52"/>
        <v>2000</v>
      </c>
      <c r="G101" s="170"/>
      <c r="H101" s="170"/>
      <c r="I101" s="170"/>
      <c r="J101" s="170"/>
      <c r="K101" s="170"/>
      <c r="L101" s="170"/>
      <c r="M101" s="170"/>
      <c r="N101" s="170"/>
      <c r="O101" s="170"/>
      <c r="P101" s="197"/>
      <c r="Q101" s="612"/>
      <c r="R101" s="197"/>
      <c r="S101" s="617">
        <f t="shared" si="6"/>
        <v>2000</v>
      </c>
      <c r="T101" s="617">
        <f t="shared" si="50"/>
        <v>0</v>
      </c>
      <c r="U101" s="617">
        <f t="shared" si="51"/>
        <v>2000</v>
      </c>
      <c r="V101" s="182"/>
      <c r="W101" s="182"/>
      <c r="X101" s="182"/>
      <c r="Y101" s="182"/>
      <c r="Z101" s="182"/>
      <c r="AA101" s="182"/>
      <c r="AB101" s="182"/>
      <c r="AC101" s="182"/>
      <c r="AD101" s="182"/>
      <c r="AE101" s="182"/>
      <c r="AF101" s="182"/>
      <c r="AG101" s="182"/>
      <c r="AH101" s="182"/>
      <c r="AI101" s="182"/>
      <c r="AJ101" s="182"/>
      <c r="AK101" s="182"/>
      <c r="AL101" s="182"/>
      <c r="AM101" s="182"/>
    </row>
    <row r="102" spans="1:39" s="181" customFormat="1" x14ac:dyDescent="0.2">
      <c r="A102" s="440" t="s">
        <v>933</v>
      </c>
      <c r="B102" s="168"/>
      <c r="C102" s="752" t="s">
        <v>1095</v>
      </c>
      <c r="D102" s="170"/>
      <c r="E102" s="170">
        <v>2500</v>
      </c>
      <c r="F102" s="170">
        <f t="shared" si="52"/>
        <v>2500</v>
      </c>
      <c r="G102" s="170"/>
      <c r="H102" s="170"/>
      <c r="I102" s="170"/>
      <c r="J102" s="170"/>
      <c r="K102" s="170"/>
      <c r="L102" s="170"/>
      <c r="M102" s="170"/>
      <c r="N102" s="170"/>
      <c r="O102" s="170"/>
      <c r="P102" s="197"/>
      <c r="Q102" s="612"/>
      <c r="R102" s="197"/>
      <c r="S102" s="617">
        <f t="shared" ref="S102:S106" si="63">D102+G102+J102+M102+P102</f>
        <v>0</v>
      </c>
      <c r="T102" s="617">
        <f t="shared" ref="T102:T106" si="64">E102+H102+K102+N102+Q102</f>
        <v>2500</v>
      </c>
      <c r="U102" s="617">
        <f t="shared" ref="U102:U106" si="65">F102+I102+L102+O102+R102</f>
        <v>2500</v>
      </c>
      <c r="V102" s="182"/>
      <c r="W102" s="182"/>
      <c r="X102" s="182"/>
      <c r="Y102" s="182"/>
      <c r="Z102" s="182"/>
      <c r="AA102" s="182"/>
      <c r="AB102" s="182"/>
      <c r="AC102" s="182"/>
      <c r="AD102" s="182"/>
      <c r="AE102" s="182"/>
      <c r="AF102" s="182"/>
      <c r="AG102" s="182"/>
      <c r="AH102" s="182"/>
      <c r="AI102" s="182"/>
      <c r="AJ102" s="182"/>
      <c r="AK102" s="182"/>
      <c r="AL102" s="182"/>
      <c r="AM102" s="182"/>
    </row>
    <row r="103" spans="1:39" s="181" customFormat="1" x14ac:dyDescent="0.2">
      <c r="A103" s="440" t="s">
        <v>933</v>
      </c>
      <c r="B103" s="168"/>
      <c r="C103" s="752" t="s">
        <v>1096</v>
      </c>
      <c r="D103" s="170"/>
      <c r="E103" s="170">
        <v>600</v>
      </c>
      <c r="F103" s="170">
        <f t="shared" si="52"/>
        <v>600</v>
      </c>
      <c r="G103" s="170"/>
      <c r="H103" s="170"/>
      <c r="I103" s="170"/>
      <c r="J103" s="170"/>
      <c r="K103" s="170"/>
      <c r="L103" s="170"/>
      <c r="M103" s="170"/>
      <c r="N103" s="170"/>
      <c r="O103" s="170"/>
      <c r="P103" s="197"/>
      <c r="Q103" s="612"/>
      <c r="R103" s="197"/>
      <c r="S103" s="617">
        <f t="shared" si="63"/>
        <v>0</v>
      </c>
      <c r="T103" s="617">
        <f t="shared" si="64"/>
        <v>600</v>
      </c>
      <c r="U103" s="617">
        <f t="shared" si="65"/>
        <v>600</v>
      </c>
      <c r="V103" s="182"/>
      <c r="W103" s="182"/>
      <c r="X103" s="182"/>
      <c r="Y103" s="182"/>
      <c r="Z103" s="182"/>
      <c r="AA103" s="182"/>
      <c r="AB103" s="182"/>
      <c r="AC103" s="182"/>
      <c r="AD103" s="182"/>
      <c r="AE103" s="182"/>
      <c r="AF103" s="182"/>
      <c r="AG103" s="182"/>
      <c r="AH103" s="182"/>
      <c r="AI103" s="182"/>
      <c r="AJ103" s="182"/>
      <c r="AK103" s="182"/>
      <c r="AL103" s="182"/>
      <c r="AM103" s="182"/>
    </row>
    <row r="104" spans="1:39" s="181" customFormat="1" x14ac:dyDescent="0.2">
      <c r="A104" s="440" t="s">
        <v>933</v>
      </c>
      <c r="B104" s="168"/>
      <c r="C104" s="752" t="s">
        <v>1097</v>
      </c>
      <c r="D104" s="170"/>
      <c r="E104" s="170">
        <v>500</v>
      </c>
      <c r="F104" s="170">
        <f t="shared" si="52"/>
        <v>500</v>
      </c>
      <c r="G104" s="170"/>
      <c r="H104" s="170"/>
      <c r="I104" s="170"/>
      <c r="J104" s="170"/>
      <c r="K104" s="170"/>
      <c r="L104" s="170"/>
      <c r="M104" s="170"/>
      <c r="N104" s="170"/>
      <c r="O104" s="170"/>
      <c r="P104" s="197"/>
      <c r="Q104" s="612"/>
      <c r="R104" s="197"/>
      <c r="S104" s="617">
        <f t="shared" si="63"/>
        <v>0</v>
      </c>
      <c r="T104" s="617">
        <f t="shared" si="64"/>
        <v>500</v>
      </c>
      <c r="U104" s="617">
        <f t="shared" si="65"/>
        <v>500</v>
      </c>
      <c r="V104" s="182"/>
      <c r="W104" s="182"/>
      <c r="X104" s="182"/>
      <c r="Y104" s="182"/>
      <c r="Z104" s="182"/>
      <c r="AA104" s="182"/>
      <c r="AB104" s="182"/>
      <c r="AC104" s="182"/>
      <c r="AD104" s="182"/>
      <c r="AE104" s="182"/>
      <c r="AF104" s="182"/>
      <c r="AG104" s="182"/>
      <c r="AH104" s="182"/>
      <c r="AI104" s="182"/>
      <c r="AJ104" s="182"/>
      <c r="AK104" s="182"/>
      <c r="AL104" s="182"/>
      <c r="AM104" s="182"/>
    </row>
    <row r="105" spans="1:39" s="181" customFormat="1" x14ac:dyDescent="0.2">
      <c r="A105" s="440" t="s">
        <v>933</v>
      </c>
      <c r="B105" s="168"/>
      <c r="C105" s="752" t="s">
        <v>1098</v>
      </c>
      <c r="D105" s="170"/>
      <c r="E105" s="170">
        <v>1050</v>
      </c>
      <c r="F105" s="170">
        <f t="shared" si="52"/>
        <v>1050</v>
      </c>
      <c r="G105" s="170"/>
      <c r="H105" s="170"/>
      <c r="I105" s="170"/>
      <c r="J105" s="170"/>
      <c r="K105" s="170"/>
      <c r="L105" s="170"/>
      <c r="M105" s="170"/>
      <c r="N105" s="170"/>
      <c r="O105" s="170"/>
      <c r="P105" s="197"/>
      <c r="Q105" s="612"/>
      <c r="R105" s="197"/>
      <c r="S105" s="617">
        <f t="shared" si="63"/>
        <v>0</v>
      </c>
      <c r="T105" s="617">
        <f t="shared" si="64"/>
        <v>1050</v>
      </c>
      <c r="U105" s="617">
        <f t="shared" si="65"/>
        <v>1050</v>
      </c>
      <c r="V105" s="182"/>
      <c r="W105" s="182"/>
      <c r="X105" s="182"/>
      <c r="Y105" s="182"/>
      <c r="Z105" s="182"/>
      <c r="AA105" s="182"/>
      <c r="AB105" s="182"/>
      <c r="AC105" s="182"/>
      <c r="AD105" s="182"/>
      <c r="AE105" s="182"/>
      <c r="AF105" s="182"/>
      <c r="AG105" s="182"/>
      <c r="AH105" s="182"/>
      <c r="AI105" s="182"/>
      <c r="AJ105" s="182"/>
      <c r="AK105" s="182"/>
      <c r="AL105" s="182"/>
      <c r="AM105" s="182"/>
    </row>
    <row r="106" spans="1:39" s="181" customFormat="1" x14ac:dyDescent="0.2">
      <c r="A106" s="440" t="s">
        <v>933</v>
      </c>
      <c r="B106" s="168"/>
      <c r="C106" s="752" t="s">
        <v>1099</v>
      </c>
      <c r="D106" s="170"/>
      <c r="E106" s="170">
        <v>2000</v>
      </c>
      <c r="F106" s="170">
        <f t="shared" si="52"/>
        <v>2000</v>
      </c>
      <c r="G106" s="170"/>
      <c r="H106" s="170"/>
      <c r="I106" s="170"/>
      <c r="J106" s="170"/>
      <c r="K106" s="170"/>
      <c r="L106" s="170"/>
      <c r="M106" s="170"/>
      <c r="N106" s="170"/>
      <c r="O106" s="170"/>
      <c r="P106" s="197"/>
      <c r="Q106" s="612"/>
      <c r="R106" s="197"/>
      <c r="S106" s="617">
        <f t="shared" si="63"/>
        <v>0</v>
      </c>
      <c r="T106" s="617">
        <f t="shared" si="64"/>
        <v>2000</v>
      </c>
      <c r="U106" s="617">
        <f t="shared" si="65"/>
        <v>2000</v>
      </c>
      <c r="V106" s="182"/>
      <c r="W106" s="182"/>
      <c r="X106" s="182"/>
      <c r="Y106" s="182"/>
      <c r="Z106" s="182"/>
      <c r="AA106" s="182"/>
      <c r="AB106" s="182"/>
      <c r="AC106" s="182"/>
      <c r="AD106" s="182"/>
      <c r="AE106" s="182"/>
      <c r="AF106" s="182"/>
      <c r="AG106" s="182"/>
      <c r="AH106" s="182"/>
      <c r="AI106" s="182"/>
      <c r="AJ106" s="182"/>
      <c r="AK106" s="182"/>
      <c r="AL106" s="182"/>
      <c r="AM106" s="182"/>
    </row>
    <row r="107" spans="1:39" s="181" customFormat="1" x14ac:dyDescent="0.2">
      <c r="A107" s="440" t="s">
        <v>933</v>
      </c>
      <c r="B107" s="168"/>
      <c r="C107" s="390" t="s">
        <v>231</v>
      </c>
      <c r="D107" s="170"/>
      <c r="E107" s="170"/>
      <c r="F107" s="170"/>
      <c r="G107" s="170"/>
      <c r="H107" s="170"/>
      <c r="I107" s="170"/>
      <c r="J107" s="170"/>
      <c r="K107" s="170"/>
      <c r="L107" s="170"/>
      <c r="M107" s="170"/>
      <c r="N107" s="170"/>
      <c r="O107" s="170"/>
      <c r="P107" s="197"/>
      <c r="Q107" s="612"/>
      <c r="R107" s="197"/>
      <c r="S107" s="617">
        <f t="shared" si="6"/>
        <v>0</v>
      </c>
      <c r="T107" s="617">
        <f t="shared" si="50"/>
        <v>0</v>
      </c>
      <c r="U107" s="617">
        <f t="shared" si="51"/>
        <v>0</v>
      </c>
      <c r="V107" s="182"/>
      <c r="W107" s="182"/>
      <c r="X107" s="182"/>
      <c r="Y107" s="182"/>
      <c r="Z107" s="182"/>
      <c r="AA107" s="182"/>
      <c r="AB107" s="182"/>
      <c r="AC107" s="182"/>
      <c r="AD107" s="182"/>
      <c r="AE107" s="182"/>
      <c r="AF107" s="182"/>
      <c r="AG107" s="182"/>
      <c r="AH107" s="182"/>
      <c r="AI107" s="182"/>
      <c r="AJ107" s="182"/>
      <c r="AK107" s="182"/>
      <c r="AL107" s="182"/>
      <c r="AM107" s="182"/>
    </row>
    <row r="108" spans="1:39" s="181" customFormat="1" x14ac:dyDescent="0.2">
      <c r="A108" s="440"/>
      <c r="B108" s="168" t="s">
        <v>18</v>
      </c>
      <c r="C108" s="390" t="s">
        <v>230</v>
      </c>
      <c r="D108" s="170"/>
      <c r="E108" s="170"/>
      <c r="F108" s="170"/>
      <c r="G108" s="170"/>
      <c r="H108" s="170"/>
      <c r="I108" s="170"/>
      <c r="J108" s="170"/>
      <c r="K108" s="170"/>
      <c r="L108" s="170"/>
      <c r="M108" s="170"/>
      <c r="N108" s="170"/>
      <c r="O108" s="170"/>
      <c r="P108" s="197"/>
      <c r="Q108" s="612"/>
      <c r="R108" s="197"/>
      <c r="S108" s="617">
        <f t="shared" si="6"/>
        <v>0</v>
      </c>
      <c r="T108" s="617">
        <f t="shared" si="50"/>
        <v>0</v>
      </c>
      <c r="U108" s="617">
        <f t="shared" si="51"/>
        <v>0</v>
      </c>
      <c r="V108" s="182"/>
      <c r="W108" s="182"/>
      <c r="X108" s="182"/>
      <c r="Y108" s="182"/>
      <c r="Z108" s="182"/>
      <c r="AA108" s="182"/>
      <c r="AB108" s="182"/>
      <c r="AC108" s="182"/>
      <c r="AD108" s="182"/>
      <c r="AE108" s="182"/>
      <c r="AF108" s="182"/>
      <c r="AG108" s="182"/>
      <c r="AH108" s="182"/>
      <c r="AI108" s="182"/>
      <c r="AJ108" s="182"/>
      <c r="AK108" s="182"/>
      <c r="AL108" s="182"/>
      <c r="AM108" s="182"/>
    </row>
    <row r="109" spans="1:39" s="181" customFormat="1" x14ac:dyDescent="0.2">
      <c r="A109" s="440" t="s">
        <v>933</v>
      </c>
      <c r="B109" s="168"/>
      <c r="C109" s="391" t="s">
        <v>571</v>
      </c>
      <c r="D109" s="170">
        <v>1000</v>
      </c>
      <c r="E109" s="170"/>
      <c r="F109" s="170">
        <f t="shared" si="52"/>
        <v>1000</v>
      </c>
      <c r="G109" s="170"/>
      <c r="H109" s="170"/>
      <c r="I109" s="170"/>
      <c r="J109" s="170"/>
      <c r="K109" s="170"/>
      <c r="L109" s="170"/>
      <c r="M109" s="170"/>
      <c r="N109" s="170"/>
      <c r="O109" s="170"/>
      <c r="P109" s="197"/>
      <c r="Q109" s="612"/>
      <c r="R109" s="197"/>
      <c r="S109" s="617">
        <f t="shared" si="6"/>
        <v>1000</v>
      </c>
      <c r="T109" s="617">
        <f t="shared" si="50"/>
        <v>0</v>
      </c>
      <c r="U109" s="617">
        <f t="shared" si="51"/>
        <v>1000</v>
      </c>
      <c r="V109" s="182"/>
      <c r="W109" s="182"/>
      <c r="X109" s="182"/>
      <c r="Y109" s="182"/>
      <c r="Z109" s="182"/>
      <c r="AA109" s="182"/>
      <c r="AB109" s="182"/>
      <c r="AC109" s="182"/>
      <c r="AD109" s="182"/>
      <c r="AE109" s="182"/>
      <c r="AF109" s="182"/>
      <c r="AG109" s="182"/>
      <c r="AH109" s="182"/>
      <c r="AI109" s="182"/>
      <c r="AJ109" s="182"/>
      <c r="AK109" s="182"/>
      <c r="AL109" s="182"/>
      <c r="AM109" s="182"/>
    </row>
    <row r="110" spans="1:39" s="181" customFormat="1" x14ac:dyDescent="0.2">
      <c r="A110" s="440" t="s">
        <v>933</v>
      </c>
      <c r="B110" s="168"/>
      <c r="C110" s="757" t="s">
        <v>1100</v>
      </c>
      <c r="D110" s="170"/>
      <c r="E110" s="170">
        <v>510</v>
      </c>
      <c r="F110" s="170">
        <f t="shared" si="52"/>
        <v>510</v>
      </c>
      <c r="G110" s="170"/>
      <c r="H110" s="170"/>
      <c r="I110" s="170"/>
      <c r="J110" s="170"/>
      <c r="K110" s="170"/>
      <c r="L110" s="170"/>
      <c r="M110" s="170"/>
      <c r="N110" s="170"/>
      <c r="O110" s="170"/>
      <c r="P110" s="197"/>
      <c r="Q110" s="612"/>
      <c r="R110" s="197"/>
      <c r="S110" s="617">
        <f t="shared" ref="S110:S111" si="66">D110+G110+J110+M110+P110</f>
        <v>0</v>
      </c>
      <c r="T110" s="617">
        <f t="shared" ref="T110:T111" si="67">E110+H110+K110+N110+Q110</f>
        <v>510</v>
      </c>
      <c r="U110" s="617">
        <f t="shared" ref="U110:U111" si="68">F110+I110+L110+O110+R110</f>
        <v>510</v>
      </c>
      <c r="V110" s="182"/>
      <c r="W110" s="182"/>
      <c r="X110" s="182"/>
      <c r="Y110" s="182"/>
      <c r="Z110" s="182"/>
      <c r="AA110" s="182"/>
      <c r="AB110" s="182"/>
      <c r="AC110" s="182"/>
      <c r="AD110" s="182"/>
      <c r="AE110" s="182"/>
      <c r="AF110" s="182"/>
      <c r="AG110" s="182"/>
      <c r="AH110" s="182"/>
      <c r="AI110" s="182"/>
      <c r="AJ110" s="182"/>
      <c r="AK110" s="182"/>
      <c r="AL110" s="182"/>
      <c r="AM110" s="182"/>
    </row>
    <row r="111" spans="1:39" s="181" customFormat="1" x14ac:dyDescent="0.2">
      <c r="A111" s="440" t="s">
        <v>933</v>
      </c>
      <c r="B111" s="168"/>
      <c r="C111" s="757" t="s">
        <v>1101</v>
      </c>
      <c r="D111" s="170"/>
      <c r="E111" s="170">
        <v>300</v>
      </c>
      <c r="F111" s="170">
        <f t="shared" si="52"/>
        <v>300</v>
      </c>
      <c r="G111" s="170"/>
      <c r="H111" s="170"/>
      <c r="I111" s="170"/>
      <c r="J111" s="170"/>
      <c r="K111" s="170"/>
      <c r="L111" s="170"/>
      <c r="M111" s="170"/>
      <c r="N111" s="170"/>
      <c r="O111" s="170"/>
      <c r="P111" s="197"/>
      <c r="Q111" s="612"/>
      <c r="R111" s="197"/>
      <c r="S111" s="617">
        <f t="shared" si="66"/>
        <v>0</v>
      </c>
      <c r="T111" s="617">
        <f t="shared" si="67"/>
        <v>300</v>
      </c>
      <c r="U111" s="617">
        <f t="shared" si="68"/>
        <v>300</v>
      </c>
      <c r="V111" s="182"/>
      <c r="W111" s="182"/>
      <c r="X111" s="182"/>
      <c r="Y111" s="182"/>
      <c r="Z111" s="182"/>
      <c r="AA111" s="182"/>
      <c r="AB111" s="182"/>
      <c r="AC111" s="182"/>
      <c r="AD111" s="182"/>
      <c r="AE111" s="182"/>
      <c r="AF111" s="182"/>
      <c r="AG111" s="182"/>
      <c r="AH111" s="182"/>
      <c r="AI111" s="182"/>
      <c r="AJ111" s="182"/>
      <c r="AK111" s="182"/>
      <c r="AL111" s="182"/>
      <c r="AM111" s="182"/>
    </row>
    <row r="112" spans="1:39" s="181" customFormat="1" x14ac:dyDescent="0.2">
      <c r="A112" s="440"/>
      <c r="B112" s="168" t="s">
        <v>19</v>
      </c>
      <c r="C112" s="390" t="s">
        <v>799</v>
      </c>
      <c r="D112" s="170"/>
      <c r="E112" s="170"/>
      <c r="F112" s="170"/>
      <c r="G112" s="170"/>
      <c r="H112" s="170"/>
      <c r="I112" s="170"/>
      <c r="J112" s="170"/>
      <c r="K112" s="170"/>
      <c r="L112" s="170"/>
      <c r="M112" s="170"/>
      <c r="N112" s="170"/>
      <c r="O112" s="170"/>
      <c r="P112" s="197"/>
      <c r="Q112" s="612"/>
      <c r="R112" s="197"/>
      <c r="S112" s="617">
        <f t="shared" si="6"/>
        <v>0</v>
      </c>
      <c r="T112" s="617">
        <f t="shared" si="50"/>
        <v>0</v>
      </c>
      <c r="U112" s="617">
        <f t="shared" si="51"/>
        <v>0</v>
      </c>
      <c r="V112" s="182"/>
      <c r="W112" s="182"/>
      <c r="X112" s="182"/>
      <c r="Y112" s="182"/>
      <c r="Z112" s="182"/>
      <c r="AA112" s="182"/>
      <c r="AB112" s="182"/>
      <c r="AC112" s="182"/>
      <c r="AD112" s="182"/>
      <c r="AE112" s="182"/>
      <c r="AF112" s="182"/>
      <c r="AG112" s="182"/>
      <c r="AH112" s="182"/>
      <c r="AI112" s="182"/>
      <c r="AJ112" s="182"/>
      <c r="AK112" s="182"/>
      <c r="AL112" s="182"/>
      <c r="AM112" s="182"/>
    </row>
    <row r="113" spans="1:39" s="181" customFormat="1" x14ac:dyDescent="0.2">
      <c r="A113" s="440" t="s">
        <v>933</v>
      </c>
      <c r="B113" s="168"/>
      <c r="C113" s="391" t="s">
        <v>571</v>
      </c>
      <c r="D113" s="170">
        <v>1000</v>
      </c>
      <c r="E113" s="170"/>
      <c r="F113" s="170">
        <f t="shared" si="52"/>
        <v>1000</v>
      </c>
      <c r="G113" s="170"/>
      <c r="H113" s="170"/>
      <c r="I113" s="170"/>
      <c r="J113" s="170"/>
      <c r="K113" s="170"/>
      <c r="L113" s="170"/>
      <c r="M113" s="170"/>
      <c r="N113" s="170"/>
      <c r="O113" s="170"/>
      <c r="P113" s="197"/>
      <c r="Q113" s="612"/>
      <c r="R113" s="197"/>
      <c r="S113" s="617">
        <f t="shared" si="6"/>
        <v>1000</v>
      </c>
      <c r="T113" s="617">
        <f t="shared" si="50"/>
        <v>0</v>
      </c>
      <c r="U113" s="617">
        <f t="shared" si="51"/>
        <v>1000</v>
      </c>
      <c r="V113" s="182"/>
      <c r="W113" s="182"/>
      <c r="X113" s="182"/>
      <c r="Y113" s="182"/>
      <c r="Z113" s="182"/>
      <c r="AA113" s="182"/>
      <c r="AB113" s="182"/>
      <c r="AC113" s="182"/>
      <c r="AD113" s="182"/>
      <c r="AE113" s="182"/>
      <c r="AF113" s="182"/>
      <c r="AG113" s="182"/>
      <c r="AH113" s="182"/>
      <c r="AI113" s="182"/>
      <c r="AJ113" s="182"/>
      <c r="AK113" s="182"/>
      <c r="AL113" s="182"/>
      <c r="AM113" s="182"/>
    </row>
    <row r="114" spans="1:39" s="181" customFormat="1" x14ac:dyDescent="0.2">
      <c r="A114" s="440"/>
      <c r="B114" s="168" t="s">
        <v>20</v>
      </c>
      <c r="C114" s="390" t="s">
        <v>764</v>
      </c>
      <c r="D114" s="170"/>
      <c r="E114" s="170"/>
      <c r="F114" s="170"/>
      <c r="G114" s="170"/>
      <c r="H114" s="170"/>
      <c r="I114" s="170"/>
      <c r="J114" s="170"/>
      <c r="K114" s="170"/>
      <c r="L114" s="170"/>
      <c r="M114" s="170"/>
      <c r="N114" s="170"/>
      <c r="O114" s="170"/>
      <c r="P114" s="197"/>
      <c r="Q114" s="612"/>
      <c r="R114" s="197"/>
      <c r="S114" s="617">
        <f t="shared" si="6"/>
        <v>0</v>
      </c>
      <c r="T114" s="617">
        <f t="shared" si="50"/>
        <v>0</v>
      </c>
      <c r="U114" s="617">
        <f t="shared" si="51"/>
        <v>0</v>
      </c>
      <c r="V114" s="182"/>
      <c r="W114" s="182"/>
      <c r="X114" s="182"/>
      <c r="Y114" s="182"/>
      <c r="Z114" s="182"/>
      <c r="AA114" s="182"/>
      <c r="AB114" s="182"/>
      <c r="AC114" s="182"/>
      <c r="AD114" s="182"/>
      <c r="AE114" s="182"/>
      <c r="AF114" s="182"/>
      <c r="AG114" s="182"/>
      <c r="AH114" s="182"/>
      <c r="AI114" s="182"/>
      <c r="AJ114" s="182"/>
      <c r="AK114" s="182"/>
      <c r="AL114" s="182"/>
      <c r="AM114" s="182"/>
    </row>
    <row r="115" spans="1:39" s="181" customFormat="1" x14ac:dyDescent="0.2">
      <c r="A115" s="440" t="s">
        <v>932</v>
      </c>
      <c r="B115" s="168"/>
      <c r="C115" s="391" t="s">
        <v>798</v>
      </c>
      <c r="D115" s="170">
        <v>14686</v>
      </c>
      <c r="E115" s="170"/>
      <c r="F115" s="170">
        <f t="shared" si="52"/>
        <v>14686</v>
      </c>
      <c r="G115" s="170"/>
      <c r="H115" s="170"/>
      <c r="I115" s="170"/>
      <c r="J115" s="170"/>
      <c r="K115" s="170"/>
      <c r="L115" s="170"/>
      <c r="M115" s="170"/>
      <c r="N115" s="170"/>
      <c r="O115" s="170"/>
      <c r="P115" s="197"/>
      <c r="Q115" s="612"/>
      <c r="R115" s="197"/>
      <c r="S115" s="617">
        <f t="shared" si="6"/>
        <v>14686</v>
      </c>
      <c r="T115" s="617">
        <f t="shared" si="50"/>
        <v>0</v>
      </c>
      <c r="U115" s="617">
        <f t="shared" si="51"/>
        <v>14686</v>
      </c>
      <c r="V115" s="182"/>
      <c r="W115" s="182"/>
      <c r="X115" s="182"/>
      <c r="Y115" s="182"/>
      <c r="Z115" s="182"/>
      <c r="AA115" s="182"/>
      <c r="AB115" s="182"/>
      <c r="AC115" s="182"/>
      <c r="AD115" s="182"/>
      <c r="AE115" s="182"/>
      <c r="AF115" s="182"/>
      <c r="AG115" s="182"/>
      <c r="AH115" s="182"/>
      <c r="AI115" s="182"/>
      <c r="AJ115" s="182"/>
      <c r="AK115" s="182"/>
      <c r="AL115" s="182"/>
      <c r="AM115" s="182"/>
    </row>
    <row r="116" spans="1:39" s="181" customFormat="1" ht="25.5" x14ac:dyDescent="0.2">
      <c r="A116" s="440" t="s">
        <v>932</v>
      </c>
      <c r="B116" s="168"/>
      <c r="C116" s="391" t="s">
        <v>765</v>
      </c>
      <c r="D116" s="170">
        <v>1400</v>
      </c>
      <c r="E116" s="170"/>
      <c r="F116" s="170">
        <f t="shared" si="52"/>
        <v>1400</v>
      </c>
      <c r="G116" s="170"/>
      <c r="H116" s="170"/>
      <c r="I116" s="170"/>
      <c r="J116" s="170"/>
      <c r="K116" s="170"/>
      <c r="L116" s="170"/>
      <c r="M116" s="170"/>
      <c r="N116" s="170"/>
      <c r="O116" s="170"/>
      <c r="P116" s="197"/>
      <c r="Q116" s="612"/>
      <c r="R116" s="197"/>
      <c r="S116" s="617">
        <f t="shared" si="6"/>
        <v>1400</v>
      </c>
      <c r="T116" s="617">
        <f t="shared" si="50"/>
        <v>0</v>
      </c>
      <c r="U116" s="617">
        <f t="shared" si="51"/>
        <v>1400</v>
      </c>
      <c r="V116" s="182"/>
      <c r="W116" s="182"/>
      <c r="X116" s="182"/>
      <c r="Y116" s="182"/>
      <c r="Z116" s="182"/>
      <c r="AA116" s="182"/>
      <c r="AB116" s="182"/>
      <c r="AC116" s="182"/>
      <c r="AD116" s="182"/>
      <c r="AE116" s="182"/>
      <c r="AF116" s="182"/>
      <c r="AG116" s="182"/>
      <c r="AH116" s="182"/>
      <c r="AI116" s="182"/>
      <c r="AJ116" s="182"/>
      <c r="AK116" s="182"/>
      <c r="AL116" s="182"/>
      <c r="AM116" s="182"/>
    </row>
    <row r="117" spans="1:39" s="181" customFormat="1" x14ac:dyDescent="0.2">
      <c r="A117" s="440" t="s">
        <v>933</v>
      </c>
      <c r="B117" s="168"/>
      <c r="C117" s="757" t="s">
        <v>1167</v>
      </c>
      <c r="D117" s="170"/>
      <c r="E117" s="170">
        <v>2100</v>
      </c>
      <c r="F117" s="170">
        <f t="shared" si="52"/>
        <v>2100</v>
      </c>
      <c r="G117" s="170"/>
      <c r="H117" s="170"/>
      <c r="I117" s="170"/>
      <c r="J117" s="170"/>
      <c r="K117" s="170"/>
      <c r="L117" s="170"/>
      <c r="M117" s="170"/>
      <c r="N117" s="170"/>
      <c r="O117" s="170"/>
      <c r="P117" s="197"/>
      <c r="Q117" s="612"/>
      <c r="R117" s="197"/>
      <c r="S117" s="617">
        <f t="shared" ref="S117" si="69">D117+G117+J117+M117+P117</f>
        <v>0</v>
      </c>
      <c r="T117" s="617">
        <f t="shared" ref="T117" si="70">E117+H117+K117+N117+Q117</f>
        <v>2100</v>
      </c>
      <c r="U117" s="617">
        <f t="shared" ref="U117" si="71">F117+I117+L117+O117+R117</f>
        <v>2100</v>
      </c>
      <c r="V117" s="182"/>
      <c r="W117" s="182"/>
      <c r="X117" s="182"/>
      <c r="Y117" s="182"/>
      <c r="Z117" s="182"/>
      <c r="AA117" s="182"/>
      <c r="AB117" s="182"/>
      <c r="AC117" s="182"/>
      <c r="AD117" s="182"/>
      <c r="AE117" s="182"/>
      <c r="AF117" s="182"/>
      <c r="AG117" s="182"/>
      <c r="AH117" s="182"/>
      <c r="AI117" s="182"/>
      <c r="AJ117" s="182"/>
      <c r="AK117" s="182"/>
      <c r="AL117" s="182"/>
      <c r="AM117" s="182"/>
    </row>
    <row r="118" spans="1:39" s="181" customFormat="1" x14ac:dyDescent="0.2">
      <c r="A118" s="440"/>
      <c r="B118" s="168">
        <v>40103</v>
      </c>
      <c r="C118" s="390" t="s">
        <v>800</v>
      </c>
      <c r="D118" s="170"/>
      <c r="E118" s="170"/>
      <c r="F118" s="170"/>
      <c r="G118" s="170"/>
      <c r="H118" s="170"/>
      <c r="I118" s="170"/>
      <c r="J118" s="170"/>
      <c r="K118" s="170"/>
      <c r="L118" s="170"/>
      <c r="M118" s="170"/>
      <c r="N118" s="170"/>
      <c r="O118" s="170"/>
      <c r="P118" s="197"/>
      <c r="Q118" s="612"/>
      <c r="R118" s="197"/>
      <c r="S118" s="617">
        <f t="shared" si="6"/>
        <v>0</v>
      </c>
      <c r="T118" s="617">
        <f t="shared" si="50"/>
        <v>0</v>
      </c>
      <c r="U118" s="617">
        <f t="shared" si="51"/>
        <v>0</v>
      </c>
      <c r="V118" s="182"/>
      <c r="W118" s="182"/>
      <c r="X118" s="182"/>
      <c r="Y118" s="182"/>
      <c r="Z118" s="182"/>
      <c r="AA118" s="182"/>
      <c r="AB118" s="182"/>
      <c r="AC118" s="182"/>
      <c r="AD118" s="182"/>
      <c r="AE118" s="182"/>
      <c r="AF118" s="182"/>
      <c r="AG118" s="182"/>
      <c r="AH118" s="182"/>
      <c r="AI118" s="182"/>
      <c r="AJ118" s="182"/>
      <c r="AK118" s="182"/>
      <c r="AL118" s="182"/>
      <c r="AM118" s="182"/>
    </row>
    <row r="119" spans="1:39" s="181" customFormat="1" x14ac:dyDescent="0.2">
      <c r="A119" s="440" t="s">
        <v>933</v>
      </c>
      <c r="B119" s="168"/>
      <c r="C119" s="391" t="s">
        <v>571</v>
      </c>
      <c r="D119" s="170">
        <v>1000</v>
      </c>
      <c r="E119" s="170"/>
      <c r="F119" s="170">
        <f t="shared" si="52"/>
        <v>1000</v>
      </c>
      <c r="G119" s="170"/>
      <c r="H119" s="170"/>
      <c r="I119" s="170"/>
      <c r="J119" s="170"/>
      <c r="K119" s="170"/>
      <c r="L119" s="170"/>
      <c r="M119" s="170"/>
      <c r="N119" s="170"/>
      <c r="O119" s="170"/>
      <c r="P119" s="197"/>
      <c r="Q119" s="612"/>
      <c r="R119" s="197"/>
      <c r="S119" s="617">
        <f t="shared" si="6"/>
        <v>1000</v>
      </c>
      <c r="T119" s="617">
        <f t="shared" si="50"/>
        <v>0</v>
      </c>
      <c r="U119" s="617">
        <f t="shared" si="51"/>
        <v>1000</v>
      </c>
      <c r="V119" s="182"/>
      <c r="W119" s="182"/>
      <c r="X119" s="182"/>
      <c r="Y119" s="182"/>
      <c r="Z119" s="182"/>
      <c r="AA119" s="182"/>
      <c r="AB119" s="182"/>
      <c r="AC119" s="182"/>
      <c r="AD119" s="182"/>
      <c r="AE119" s="182"/>
      <c r="AF119" s="182"/>
      <c r="AG119" s="182"/>
      <c r="AH119" s="182"/>
      <c r="AI119" s="182"/>
      <c r="AJ119" s="182"/>
      <c r="AK119" s="182"/>
      <c r="AL119" s="182"/>
      <c r="AM119" s="182"/>
    </row>
    <row r="120" spans="1:39" s="181" customFormat="1" x14ac:dyDescent="0.2">
      <c r="A120" s="440"/>
      <c r="B120" s="168" t="s">
        <v>21</v>
      </c>
      <c r="C120" s="390" t="s">
        <v>801</v>
      </c>
      <c r="D120" s="170"/>
      <c r="E120" s="170"/>
      <c r="F120" s="170"/>
      <c r="G120" s="170"/>
      <c r="H120" s="170"/>
      <c r="I120" s="170"/>
      <c r="J120" s="170"/>
      <c r="K120" s="170"/>
      <c r="L120" s="170"/>
      <c r="M120" s="170"/>
      <c r="N120" s="170"/>
      <c r="O120" s="170"/>
      <c r="P120" s="197"/>
      <c r="Q120" s="612"/>
      <c r="R120" s="197"/>
      <c r="S120" s="617">
        <f t="shared" si="6"/>
        <v>0</v>
      </c>
      <c r="T120" s="617">
        <f t="shared" si="50"/>
        <v>0</v>
      </c>
      <c r="U120" s="617">
        <f t="shared" si="51"/>
        <v>0</v>
      </c>
      <c r="V120" s="182"/>
      <c r="W120" s="182"/>
      <c r="X120" s="182"/>
      <c r="Y120" s="182"/>
      <c r="Z120" s="182"/>
      <c r="AA120" s="182"/>
      <c r="AB120" s="182"/>
      <c r="AC120" s="182"/>
      <c r="AD120" s="182"/>
      <c r="AE120" s="182"/>
      <c r="AF120" s="182"/>
      <c r="AG120" s="182"/>
      <c r="AH120" s="182"/>
      <c r="AI120" s="182"/>
      <c r="AJ120" s="182"/>
      <c r="AK120" s="182"/>
      <c r="AL120" s="182"/>
      <c r="AM120" s="182"/>
    </row>
    <row r="121" spans="1:39" s="181" customFormat="1" x14ac:dyDescent="0.2">
      <c r="A121" s="440" t="s">
        <v>933</v>
      </c>
      <c r="B121" s="168"/>
      <c r="C121" s="391" t="s">
        <v>571</v>
      </c>
      <c r="D121" s="170">
        <v>500</v>
      </c>
      <c r="E121" s="170"/>
      <c r="F121" s="170">
        <f t="shared" si="52"/>
        <v>500</v>
      </c>
      <c r="G121" s="170"/>
      <c r="H121" s="170"/>
      <c r="I121" s="170"/>
      <c r="J121" s="170"/>
      <c r="K121" s="170"/>
      <c r="L121" s="170"/>
      <c r="M121" s="170"/>
      <c r="N121" s="170"/>
      <c r="O121" s="170"/>
      <c r="P121" s="197"/>
      <c r="Q121" s="612"/>
      <c r="R121" s="197"/>
      <c r="S121" s="617">
        <f t="shared" si="6"/>
        <v>500</v>
      </c>
      <c r="T121" s="617">
        <f t="shared" si="50"/>
        <v>0</v>
      </c>
      <c r="U121" s="617">
        <f t="shared" si="51"/>
        <v>500</v>
      </c>
      <c r="V121" s="182"/>
      <c r="W121" s="182"/>
      <c r="X121" s="182"/>
      <c r="Y121" s="182"/>
      <c r="Z121" s="182"/>
      <c r="AA121" s="182"/>
      <c r="AB121" s="182"/>
      <c r="AC121" s="182"/>
      <c r="AD121" s="182"/>
      <c r="AE121" s="182"/>
      <c r="AF121" s="182"/>
      <c r="AG121" s="182"/>
      <c r="AH121" s="182"/>
      <c r="AI121" s="182"/>
      <c r="AJ121" s="182"/>
      <c r="AK121" s="182"/>
      <c r="AL121" s="182"/>
      <c r="AM121" s="182"/>
    </row>
    <row r="122" spans="1:39" s="181" customFormat="1" x14ac:dyDescent="0.2">
      <c r="A122" s="440"/>
      <c r="B122" s="168" t="s">
        <v>22</v>
      </c>
      <c r="C122" s="390" t="s">
        <v>802</v>
      </c>
      <c r="D122" s="170"/>
      <c r="E122" s="170"/>
      <c r="F122" s="170"/>
      <c r="G122" s="170"/>
      <c r="H122" s="170"/>
      <c r="I122" s="170"/>
      <c r="J122" s="170"/>
      <c r="K122" s="170"/>
      <c r="L122" s="170"/>
      <c r="M122" s="170"/>
      <c r="N122" s="170"/>
      <c r="O122" s="170"/>
      <c r="P122" s="197"/>
      <c r="Q122" s="612"/>
      <c r="R122" s="197"/>
      <c r="S122" s="617">
        <f t="shared" si="6"/>
        <v>0</v>
      </c>
      <c r="T122" s="617">
        <f t="shared" si="50"/>
        <v>0</v>
      </c>
      <c r="U122" s="617">
        <f t="shared" si="51"/>
        <v>0</v>
      </c>
      <c r="V122" s="182"/>
      <c r="W122" s="182"/>
      <c r="X122" s="182"/>
      <c r="Y122" s="182"/>
      <c r="Z122" s="182"/>
      <c r="AA122" s="182"/>
      <c r="AB122" s="182"/>
      <c r="AC122" s="182"/>
      <c r="AD122" s="182"/>
      <c r="AE122" s="182"/>
      <c r="AF122" s="182"/>
      <c r="AG122" s="182"/>
      <c r="AH122" s="182"/>
      <c r="AI122" s="182"/>
      <c r="AJ122" s="182"/>
      <c r="AK122" s="182"/>
      <c r="AL122" s="182"/>
      <c r="AM122" s="182"/>
    </row>
    <row r="123" spans="1:39" s="181" customFormat="1" x14ac:dyDescent="0.2">
      <c r="A123" s="440" t="s">
        <v>933</v>
      </c>
      <c r="B123" s="168"/>
      <c r="C123" s="391" t="s">
        <v>571</v>
      </c>
      <c r="D123" s="170">
        <v>500</v>
      </c>
      <c r="E123" s="170"/>
      <c r="F123" s="170">
        <f t="shared" si="52"/>
        <v>500</v>
      </c>
      <c r="G123" s="170"/>
      <c r="H123" s="170"/>
      <c r="I123" s="170"/>
      <c r="J123" s="170"/>
      <c r="K123" s="170"/>
      <c r="L123" s="170"/>
      <c r="M123" s="170"/>
      <c r="N123" s="170"/>
      <c r="O123" s="170"/>
      <c r="P123" s="197"/>
      <c r="Q123" s="612"/>
      <c r="R123" s="197"/>
      <c r="S123" s="617">
        <f t="shared" si="6"/>
        <v>500</v>
      </c>
      <c r="T123" s="617">
        <f t="shared" si="50"/>
        <v>0</v>
      </c>
      <c r="U123" s="617">
        <f t="shared" si="51"/>
        <v>500</v>
      </c>
      <c r="V123" s="182"/>
      <c r="W123" s="182"/>
      <c r="X123" s="182"/>
      <c r="Y123" s="182"/>
      <c r="Z123" s="182"/>
      <c r="AA123" s="182"/>
      <c r="AB123" s="182"/>
      <c r="AC123" s="182"/>
      <c r="AD123" s="182"/>
      <c r="AE123" s="182"/>
      <c r="AF123" s="182"/>
      <c r="AG123" s="182"/>
      <c r="AH123" s="182"/>
      <c r="AI123" s="182"/>
      <c r="AJ123" s="182"/>
      <c r="AK123" s="182"/>
      <c r="AL123" s="182"/>
      <c r="AM123" s="182"/>
    </row>
    <row r="124" spans="1:39" s="181" customFormat="1" x14ac:dyDescent="0.2">
      <c r="A124" s="440" t="s">
        <v>933</v>
      </c>
      <c r="B124" s="168"/>
      <c r="C124" s="752" t="s">
        <v>1102</v>
      </c>
      <c r="D124" s="170"/>
      <c r="E124" s="170"/>
      <c r="F124" s="170"/>
      <c r="G124" s="170"/>
      <c r="H124" s="170">
        <v>2000</v>
      </c>
      <c r="I124" s="170">
        <f>G124+H124</f>
        <v>2000</v>
      </c>
      <c r="J124" s="170"/>
      <c r="K124" s="170"/>
      <c r="L124" s="170"/>
      <c r="M124" s="170"/>
      <c r="N124" s="170"/>
      <c r="O124" s="170"/>
      <c r="P124" s="197"/>
      <c r="Q124" s="612"/>
      <c r="R124" s="197"/>
      <c r="S124" s="617">
        <f t="shared" ref="S124:S125" si="72">D124+G124+J124+M124+P124</f>
        <v>0</v>
      </c>
      <c r="T124" s="617">
        <f t="shared" ref="T124:T125" si="73">E124+H124+K124+N124+Q124</f>
        <v>2000</v>
      </c>
      <c r="U124" s="617">
        <f t="shared" ref="U124:U125" si="74">F124+I124+L124+O124+R124</f>
        <v>2000</v>
      </c>
      <c r="V124" s="182"/>
      <c r="W124" s="182"/>
      <c r="X124" s="182"/>
      <c r="Y124" s="182"/>
      <c r="Z124" s="182"/>
      <c r="AA124" s="182"/>
      <c r="AB124" s="182"/>
      <c r="AC124" s="182"/>
      <c r="AD124" s="182"/>
      <c r="AE124" s="182"/>
      <c r="AF124" s="182"/>
      <c r="AG124" s="182"/>
      <c r="AH124" s="182"/>
      <c r="AI124" s="182"/>
      <c r="AJ124" s="182"/>
      <c r="AK124" s="182"/>
      <c r="AL124" s="182"/>
      <c r="AM124" s="182"/>
    </row>
    <row r="125" spans="1:39" s="181" customFormat="1" ht="25.5" x14ac:dyDescent="0.2">
      <c r="A125" s="440" t="s">
        <v>933</v>
      </c>
      <c r="B125" s="168"/>
      <c r="C125" s="752" t="s">
        <v>1103</v>
      </c>
      <c r="D125" s="170"/>
      <c r="E125" s="170">
        <v>300</v>
      </c>
      <c r="F125" s="170">
        <f t="shared" si="52"/>
        <v>300</v>
      </c>
      <c r="G125" s="170"/>
      <c r="H125" s="170"/>
      <c r="I125" s="170"/>
      <c r="J125" s="170"/>
      <c r="K125" s="170"/>
      <c r="L125" s="170"/>
      <c r="M125" s="170"/>
      <c r="N125" s="170"/>
      <c r="O125" s="170"/>
      <c r="P125" s="197"/>
      <c r="Q125" s="612"/>
      <c r="R125" s="197"/>
      <c r="S125" s="617">
        <f t="shared" si="72"/>
        <v>0</v>
      </c>
      <c r="T125" s="617">
        <f t="shared" si="73"/>
        <v>300</v>
      </c>
      <c r="U125" s="617">
        <f t="shared" si="74"/>
        <v>300</v>
      </c>
      <c r="V125" s="182"/>
      <c r="W125" s="182"/>
      <c r="X125" s="182"/>
      <c r="Y125" s="182"/>
      <c r="Z125" s="182"/>
      <c r="AA125" s="182"/>
      <c r="AB125" s="182"/>
      <c r="AC125" s="182"/>
      <c r="AD125" s="182"/>
      <c r="AE125" s="182"/>
      <c r="AF125" s="182"/>
      <c r="AG125" s="182"/>
      <c r="AH125" s="182"/>
      <c r="AI125" s="182"/>
      <c r="AJ125" s="182"/>
      <c r="AK125" s="182"/>
      <c r="AL125" s="182"/>
      <c r="AM125" s="182"/>
    </row>
    <row r="126" spans="1:39" s="181" customFormat="1" x14ac:dyDescent="0.2">
      <c r="A126" s="440"/>
      <c r="B126" s="168">
        <v>40105</v>
      </c>
      <c r="C126" s="390" t="s">
        <v>574</v>
      </c>
      <c r="D126" s="170"/>
      <c r="E126" s="170"/>
      <c r="F126" s="170"/>
      <c r="G126" s="170"/>
      <c r="H126" s="170"/>
      <c r="I126" s="170"/>
      <c r="J126" s="170"/>
      <c r="K126" s="170"/>
      <c r="L126" s="170"/>
      <c r="M126" s="170"/>
      <c r="N126" s="170"/>
      <c r="O126" s="170"/>
      <c r="P126" s="197"/>
      <c r="Q126" s="612"/>
      <c r="R126" s="197"/>
      <c r="S126" s="617">
        <f t="shared" si="6"/>
        <v>0</v>
      </c>
      <c r="T126" s="617">
        <f t="shared" si="50"/>
        <v>0</v>
      </c>
      <c r="U126" s="617">
        <f t="shared" si="51"/>
        <v>0</v>
      </c>
      <c r="V126" s="182"/>
      <c r="W126" s="182"/>
      <c r="X126" s="182"/>
      <c r="Y126" s="182"/>
      <c r="Z126" s="182"/>
      <c r="AA126" s="182"/>
      <c r="AB126" s="182"/>
      <c r="AC126" s="182"/>
      <c r="AD126" s="182"/>
      <c r="AE126" s="182"/>
      <c r="AF126" s="182"/>
      <c r="AG126" s="182"/>
      <c r="AH126" s="182"/>
      <c r="AI126" s="182"/>
      <c r="AJ126" s="182"/>
      <c r="AK126" s="182"/>
      <c r="AL126" s="182"/>
      <c r="AM126" s="182"/>
    </row>
    <row r="127" spans="1:39" s="181" customFormat="1" x14ac:dyDescent="0.2">
      <c r="A127" s="440" t="s">
        <v>933</v>
      </c>
      <c r="B127" s="168"/>
      <c r="C127" s="391" t="s">
        <v>1104</v>
      </c>
      <c r="D127" s="170">
        <v>500</v>
      </c>
      <c r="E127" s="170">
        <f>200</f>
        <v>200</v>
      </c>
      <c r="F127" s="170">
        <f t="shared" si="52"/>
        <v>700</v>
      </c>
      <c r="G127" s="170"/>
      <c r="H127" s="170"/>
      <c r="I127" s="170"/>
      <c r="J127" s="170"/>
      <c r="K127" s="170"/>
      <c r="L127" s="170"/>
      <c r="M127" s="170"/>
      <c r="N127" s="170"/>
      <c r="O127" s="170"/>
      <c r="P127" s="197"/>
      <c r="Q127" s="612"/>
      <c r="R127" s="197"/>
      <c r="S127" s="617">
        <f t="shared" si="6"/>
        <v>500</v>
      </c>
      <c r="T127" s="617">
        <f t="shared" si="50"/>
        <v>200</v>
      </c>
      <c r="U127" s="617">
        <f t="shared" si="51"/>
        <v>700</v>
      </c>
      <c r="V127" s="182"/>
      <c r="W127" s="182"/>
      <c r="X127" s="182"/>
      <c r="Y127" s="182"/>
      <c r="Z127" s="182"/>
      <c r="AA127" s="182"/>
      <c r="AB127" s="182"/>
      <c r="AC127" s="182"/>
      <c r="AD127" s="182"/>
      <c r="AE127" s="182"/>
      <c r="AF127" s="182"/>
      <c r="AG127" s="182"/>
      <c r="AH127" s="182"/>
      <c r="AI127" s="182"/>
      <c r="AJ127" s="182"/>
      <c r="AK127" s="182"/>
      <c r="AL127" s="182"/>
      <c r="AM127" s="182"/>
    </row>
    <row r="128" spans="1:39" s="181" customFormat="1" x14ac:dyDescent="0.2">
      <c r="A128" s="440" t="s">
        <v>933</v>
      </c>
      <c r="B128" s="168"/>
      <c r="C128" s="391" t="s">
        <v>747</v>
      </c>
      <c r="D128" s="170">
        <v>2500</v>
      </c>
      <c r="E128" s="170"/>
      <c r="F128" s="170">
        <f t="shared" si="52"/>
        <v>2500</v>
      </c>
      <c r="G128" s="170"/>
      <c r="H128" s="170"/>
      <c r="I128" s="170"/>
      <c r="J128" s="170"/>
      <c r="K128" s="170"/>
      <c r="L128" s="170"/>
      <c r="M128" s="170"/>
      <c r="N128" s="170"/>
      <c r="O128" s="170"/>
      <c r="P128" s="197"/>
      <c r="Q128" s="612"/>
      <c r="R128" s="197"/>
      <c r="S128" s="617">
        <f t="shared" si="6"/>
        <v>2500</v>
      </c>
      <c r="T128" s="617">
        <f t="shared" si="50"/>
        <v>0</v>
      </c>
      <c r="U128" s="617">
        <f t="shared" si="51"/>
        <v>2500</v>
      </c>
      <c r="V128" s="182"/>
      <c r="W128" s="182"/>
      <c r="X128" s="182"/>
      <c r="Y128" s="182"/>
      <c r="Z128" s="182"/>
      <c r="AA128" s="182"/>
      <c r="AB128" s="182"/>
      <c r="AC128" s="182"/>
      <c r="AD128" s="182"/>
      <c r="AE128" s="182"/>
      <c r="AF128" s="182"/>
      <c r="AG128" s="182"/>
      <c r="AH128" s="182"/>
      <c r="AI128" s="182"/>
      <c r="AJ128" s="182"/>
      <c r="AK128" s="182"/>
      <c r="AL128" s="182"/>
      <c r="AM128" s="182"/>
    </row>
    <row r="129" spans="1:39" s="181" customFormat="1" x14ac:dyDescent="0.2">
      <c r="A129" s="440" t="s">
        <v>933</v>
      </c>
      <c r="B129" s="168"/>
      <c r="C129" s="752" t="s">
        <v>1105</v>
      </c>
      <c r="D129" s="170"/>
      <c r="E129" s="170">
        <v>280</v>
      </c>
      <c r="F129" s="170">
        <f t="shared" si="52"/>
        <v>280</v>
      </c>
      <c r="G129" s="170"/>
      <c r="H129" s="170"/>
      <c r="I129" s="170"/>
      <c r="J129" s="170"/>
      <c r="K129" s="170"/>
      <c r="L129" s="170"/>
      <c r="M129" s="170"/>
      <c r="N129" s="170"/>
      <c r="O129" s="170"/>
      <c r="P129" s="197"/>
      <c r="Q129" s="612"/>
      <c r="R129" s="197"/>
      <c r="S129" s="617">
        <f t="shared" ref="S129:S139" si="75">D129+G129+J129+M129+P129</f>
        <v>0</v>
      </c>
      <c r="T129" s="617">
        <f t="shared" ref="T129:T139" si="76">E129+H129+K129+N129+Q129</f>
        <v>280</v>
      </c>
      <c r="U129" s="617">
        <f t="shared" ref="U129:U139" si="77">F129+I129+L129+O129+R129</f>
        <v>280</v>
      </c>
      <c r="V129" s="182"/>
      <c r="W129" s="182"/>
      <c r="X129" s="182"/>
      <c r="Y129" s="182"/>
      <c r="Z129" s="182"/>
      <c r="AA129" s="182"/>
      <c r="AB129" s="182"/>
      <c r="AC129" s="182"/>
      <c r="AD129" s="182"/>
      <c r="AE129" s="182"/>
      <c r="AF129" s="182"/>
      <c r="AG129" s="182"/>
      <c r="AH129" s="182"/>
      <c r="AI129" s="182"/>
      <c r="AJ129" s="182"/>
      <c r="AK129" s="182"/>
      <c r="AL129" s="182"/>
      <c r="AM129" s="182"/>
    </row>
    <row r="130" spans="1:39" s="181" customFormat="1" x14ac:dyDescent="0.2">
      <c r="A130" s="440" t="s">
        <v>933</v>
      </c>
      <c r="B130" s="168"/>
      <c r="C130" s="752" t="s">
        <v>1106</v>
      </c>
      <c r="D130" s="170"/>
      <c r="E130" s="170">
        <v>744</v>
      </c>
      <c r="F130" s="170">
        <f t="shared" si="52"/>
        <v>744</v>
      </c>
      <c r="G130" s="170"/>
      <c r="H130" s="170"/>
      <c r="I130" s="170"/>
      <c r="J130" s="170"/>
      <c r="K130" s="170"/>
      <c r="L130" s="170"/>
      <c r="M130" s="170"/>
      <c r="N130" s="170"/>
      <c r="O130" s="170"/>
      <c r="P130" s="197"/>
      <c r="Q130" s="612"/>
      <c r="R130" s="197"/>
      <c r="S130" s="617">
        <f t="shared" si="75"/>
        <v>0</v>
      </c>
      <c r="T130" s="617">
        <f t="shared" si="76"/>
        <v>744</v>
      </c>
      <c r="U130" s="617">
        <f t="shared" si="77"/>
        <v>744</v>
      </c>
      <c r="V130" s="182"/>
      <c r="W130" s="182"/>
      <c r="X130" s="182"/>
      <c r="Y130" s="182"/>
      <c r="Z130" s="182"/>
      <c r="AA130" s="182"/>
      <c r="AB130" s="182"/>
      <c r="AC130" s="182"/>
      <c r="AD130" s="182"/>
      <c r="AE130" s="182"/>
      <c r="AF130" s="182"/>
      <c r="AG130" s="182"/>
      <c r="AH130" s="182"/>
      <c r="AI130" s="182"/>
      <c r="AJ130" s="182"/>
      <c r="AK130" s="182"/>
      <c r="AL130" s="182"/>
      <c r="AM130" s="182"/>
    </row>
    <row r="131" spans="1:39" s="181" customFormat="1" x14ac:dyDescent="0.2">
      <c r="A131" s="440" t="s">
        <v>933</v>
      </c>
      <c r="B131" s="168"/>
      <c r="C131" s="752" t="s">
        <v>1107</v>
      </c>
      <c r="D131" s="170"/>
      <c r="E131" s="170">
        <v>100</v>
      </c>
      <c r="F131" s="170">
        <f t="shared" si="52"/>
        <v>100</v>
      </c>
      <c r="G131" s="170"/>
      <c r="H131" s="170"/>
      <c r="I131" s="170"/>
      <c r="J131" s="170"/>
      <c r="K131" s="170"/>
      <c r="L131" s="170"/>
      <c r="M131" s="170"/>
      <c r="N131" s="170"/>
      <c r="O131" s="170"/>
      <c r="P131" s="197"/>
      <c r="Q131" s="612"/>
      <c r="R131" s="197"/>
      <c r="S131" s="617">
        <f t="shared" si="75"/>
        <v>0</v>
      </c>
      <c r="T131" s="617">
        <f t="shared" si="76"/>
        <v>100</v>
      </c>
      <c r="U131" s="617">
        <f t="shared" si="77"/>
        <v>100</v>
      </c>
      <c r="V131" s="182"/>
      <c r="W131" s="182"/>
      <c r="X131" s="182"/>
      <c r="Y131" s="182"/>
      <c r="Z131" s="182"/>
      <c r="AA131" s="182"/>
      <c r="AB131" s="182"/>
      <c r="AC131" s="182"/>
      <c r="AD131" s="182"/>
      <c r="AE131" s="182"/>
      <c r="AF131" s="182"/>
      <c r="AG131" s="182"/>
      <c r="AH131" s="182"/>
      <c r="AI131" s="182"/>
      <c r="AJ131" s="182"/>
      <c r="AK131" s="182"/>
      <c r="AL131" s="182"/>
      <c r="AM131" s="182"/>
    </row>
    <row r="132" spans="1:39" s="181" customFormat="1" x14ac:dyDescent="0.2">
      <c r="A132" s="440" t="s">
        <v>933</v>
      </c>
      <c r="B132" s="168"/>
      <c r="C132" s="752" t="s">
        <v>1108</v>
      </c>
      <c r="D132" s="170"/>
      <c r="E132" s="170">
        <v>350</v>
      </c>
      <c r="F132" s="170">
        <f t="shared" si="52"/>
        <v>350</v>
      </c>
      <c r="G132" s="170"/>
      <c r="H132" s="170"/>
      <c r="I132" s="170"/>
      <c r="J132" s="170"/>
      <c r="K132" s="170"/>
      <c r="L132" s="170"/>
      <c r="M132" s="170"/>
      <c r="N132" s="170"/>
      <c r="O132" s="170"/>
      <c r="P132" s="197"/>
      <c r="Q132" s="612"/>
      <c r="R132" s="197"/>
      <c r="S132" s="617">
        <f t="shared" si="75"/>
        <v>0</v>
      </c>
      <c r="T132" s="617">
        <f t="shared" si="76"/>
        <v>350</v>
      </c>
      <c r="U132" s="617">
        <f t="shared" si="77"/>
        <v>350</v>
      </c>
      <c r="V132" s="182"/>
      <c r="W132" s="182"/>
      <c r="X132" s="182"/>
      <c r="Y132" s="182"/>
      <c r="Z132" s="182"/>
      <c r="AA132" s="182"/>
      <c r="AB132" s="182"/>
      <c r="AC132" s="182"/>
      <c r="AD132" s="182"/>
      <c r="AE132" s="182"/>
      <c r="AF132" s="182"/>
      <c r="AG132" s="182"/>
      <c r="AH132" s="182"/>
      <c r="AI132" s="182"/>
      <c r="AJ132" s="182"/>
      <c r="AK132" s="182"/>
      <c r="AL132" s="182"/>
      <c r="AM132" s="182"/>
    </row>
    <row r="133" spans="1:39" s="181" customFormat="1" x14ac:dyDescent="0.2">
      <c r="A133" s="440" t="s">
        <v>933</v>
      </c>
      <c r="B133" s="168"/>
      <c r="C133" s="752" t="s">
        <v>1109</v>
      </c>
      <c r="D133" s="170"/>
      <c r="E133" s="170">
        <v>40</v>
      </c>
      <c r="F133" s="170">
        <f t="shared" si="52"/>
        <v>40</v>
      </c>
      <c r="G133" s="170"/>
      <c r="H133" s="170"/>
      <c r="I133" s="170"/>
      <c r="J133" s="170"/>
      <c r="K133" s="170"/>
      <c r="L133" s="170"/>
      <c r="M133" s="170"/>
      <c r="N133" s="170"/>
      <c r="O133" s="170"/>
      <c r="P133" s="197"/>
      <c r="Q133" s="612"/>
      <c r="R133" s="197"/>
      <c r="S133" s="617">
        <f t="shared" si="75"/>
        <v>0</v>
      </c>
      <c r="T133" s="617">
        <f t="shared" si="76"/>
        <v>40</v>
      </c>
      <c r="U133" s="617">
        <f t="shared" si="77"/>
        <v>40</v>
      </c>
      <c r="V133" s="182"/>
      <c r="W133" s="182"/>
      <c r="X133" s="182"/>
      <c r="Y133" s="182"/>
      <c r="Z133" s="182"/>
      <c r="AA133" s="182"/>
      <c r="AB133" s="182"/>
      <c r="AC133" s="182"/>
      <c r="AD133" s="182"/>
      <c r="AE133" s="182"/>
      <c r="AF133" s="182"/>
      <c r="AG133" s="182"/>
      <c r="AH133" s="182"/>
      <c r="AI133" s="182"/>
      <c r="AJ133" s="182"/>
      <c r="AK133" s="182"/>
      <c r="AL133" s="182"/>
      <c r="AM133" s="182"/>
    </row>
    <row r="134" spans="1:39" s="181" customFormat="1" x14ac:dyDescent="0.2">
      <c r="A134" s="440" t="s">
        <v>933</v>
      </c>
      <c r="B134" s="168"/>
      <c r="C134" s="752" t="s">
        <v>1110</v>
      </c>
      <c r="D134" s="170"/>
      <c r="E134" s="170">
        <v>70</v>
      </c>
      <c r="F134" s="170">
        <f t="shared" si="52"/>
        <v>70</v>
      </c>
      <c r="G134" s="170"/>
      <c r="H134" s="170"/>
      <c r="I134" s="170"/>
      <c r="J134" s="170"/>
      <c r="K134" s="170"/>
      <c r="L134" s="170"/>
      <c r="M134" s="170"/>
      <c r="N134" s="170"/>
      <c r="O134" s="170"/>
      <c r="P134" s="197"/>
      <c r="Q134" s="612"/>
      <c r="R134" s="197"/>
      <c r="S134" s="617">
        <f t="shared" si="75"/>
        <v>0</v>
      </c>
      <c r="T134" s="617">
        <f t="shared" si="76"/>
        <v>70</v>
      </c>
      <c r="U134" s="617">
        <f t="shared" si="77"/>
        <v>70</v>
      </c>
      <c r="V134" s="182"/>
      <c r="W134" s="182"/>
      <c r="X134" s="182"/>
      <c r="Y134" s="182"/>
      <c r="Z134" s="182"/>
      <c r="AA134" s="182"/>
      <c r="AB134" s="182"/>
      <c r="AC134" s="182"/>
      <c r="AD134" s="182"/>
      <c r="AE134" s="182"/>
      <c r="AF134" s="182"/>
      <c r="AG134" s="182"/>
      <c r="AH134" s="182"/>
      <c r="AI134" s="182"/>
      <c r="AJ134" s="182"/>
      <c r="AK134" s="182"/>
      <c r="AL134" s="182"/>
      <c r="AM134" s="182"/>
    </row>
    <row r="135" spans="1:39" s="181" customFormat="1" x14ac:dyDescent="0.2">
      <c r="A135" s="440" t="s">
        <v>933</v>
      </c>
      <c r="B135" s="168"/>
      <c r="C135" s="752" t="s">
        <v>1111</v>
      </c>
      <c r="D135" s="170"/>
      <c r="E135" s="170">
        <f>2755+870+605</f>
        <v>4230</v>
      </c>
      <c r="F135" s="170">
        <f t="shared" si="52"/>
        <v>4230</v>
      </c>
      <c r="G135" s="170"/>
      <c r="H135" s="170"/>
      <c r="I135" s="170"/>
      <c r="J135" s="170"/>
      <c r="K135" s="170"/>
      <c r="L135" s="170"/>
      <c r="M135" s="170"/>
      <c r="N135" s="170"/>
      <c r="O135" s="170"/>
      <c r="P135" s="197"/>
      <c r="Q135" s="612"/>
      <c r="R135" s="197"/>
      <c r="S135" s="617">
        <f t="shared" si="75"/>
        <v>0</v>
      </c>
      <c r="T135" s="617">
        <f t="shared" si="76"/>
        <v>4230</v>
      </c>
      <c r="U135" s="617">
        <f t="shared" si="77"/>
        <v>4230</v>
      </c>
      <c r="V135" s="182"/>
      <c r="W135" s="182"/>
      <c r="X135" s="182"/>
      <c r="Y135" s="182"/>
      <c r="Z135" s="182"/>
      <c r="AA135" s="182"/>
      <c r="AB135" s="182"/>
      <c r="AC135" s="182"/>
      <c r="AD135" s="182"/>
      <c r="AE135" s="182"/>
      <c r="AF135" s="182"/>
      <c r="AG135" s="182"/>
      <c r="AH135" s="182"/>
      <c r="AI135" s="182"/>
      <c r="AJ135" s="182"/>
      <c r="AK135" s="182"/>
      <c r="AL135" s="182"/>
      <c r="AM135" s="182"/>
    </row>
    <row r="136" spans="1:39" s="181" customFormat="1" x14ac:dyDescent="0.2">
      <c r="A136" s="440" t="s">
        <v>933</v>
      </c>
      <c r="B136" s="168"/>
      <c r="C136" s="752" t="s">
        <v>1113</v>
      </c>
      <c r="D136" s="170"/>
      <c r="E136" s="170">
        <v>160</v>
      </c>
      <c r="F136" s="170">
        <f t="shared" si="52"/>
        <v>160</v>
      </c>
      <c r="G136" s="170"/>
      <c r="H136" s="170"/>
      <c r="I136" s="170"/>
      <c r="J136" s="170"/>
      <c r="K136" s="170"/>
      <c r="L136" s="170"/>
      <c r="M136" s="170"/>
      <c r="N136" s="170"/>
      <c r="O136" s="170"/>
      <c r="P136" s="197"/>
      <c r="Q136" s="612"/>
      <c r="R136" s="197"/>
      <c r="S136" s="617">
        <f t="shared" si="75"/>
        <v>0</v>
      </c>
      <c r="T136" s="617">
        <f t="shared" si="76"/>
        <v>160</v>
      </c>
      <c r="U136" s="617">
        <f t="shared" si="77"/>
        <v>160</v>
      </c>
      <c r="V136" s="182"/>
      <c r="W136" s="182"/>
      <c r="X136" s="182"/>
      <c r="Y136" s="182"/>
      <c r="Z136" s="182"/>
      <c r="AA136" s="182"/>
      <c r="AB136" s="182"/>
      <c r="AC136" s="182"/>
      <c r="AD136" s="182"/>
      <c r="AE136" s="182"/>
      <c r="AF136" s="182"/>
      <c r="AG136" s="182"/>
      <c r="AH136" s="182"/>
      <c r="AI136" s="182"/>
      <c r="AJ136" s="182"/>
      <c r="AK136" s="182"/>
      <c r="AL136" s="182"/>
      <c r="AM136" s="182"/>
    </row>
    <row r="137" spans="1:39" s="181" customFormat="1" x14ac:dyDescent="0.2">
      <c r="A137" s="440" t="s">
        <v>933</v>
      </c>
      <c r="B137" s="168"/>
      <c r="C137" s="752" t="s">
        <v>1114</v>
      </c>
      <c r="D137" s="170"/>
      <c r="E137" s="170">
        <v>600</v>
      </c>
      <c r="F137" s="170">
        <f t="shared" si="52"/>
        <v>600</v>
      </c>
      <c r="G137" s="170"/>
      <c r="H137" s="170"/>
      <c r="I137" s="170"/>
      <c r="J137" s="170"/>
      <c r="K137" s="170"/>
      <c r="L137" s="170"/>
      <c r="M137" s="170"/>
      <c r="N137" s="170"/>
      <c r="O137" s="170"/>
      <c r="P137" s="197"/>
      <c r="Q137" s="612"/>
      <c r="R137" s="197"/>
      <c r="S137" s="617">
        <f t="shared" si="75"/>
        <v>0</v>
      </c>
      <c r="T137" s="617">
        <f t="shared" si="76"/>
        <v>600</v>
      </c>
      <c r="U137" s="617">
        <f t="shared" si="77"/>
        <v>600</v>
      </c>
      <c r="V137" s="182"/>
      <c r="W137" s="182"/>
      <c r="X137" s="182"/>
      <c r="Y137" s="182"/>
      <c r="Z137" s="182"/>
      <c r="AA137" s="182"/>
      <c r="AB137" s="182"/>
      <c r="AC137" s="182"/>
      <c r="AD137" s="182"/>
      <c r="AE137" s="182"/>
      <c r="AF137" s="182"/>
      <c r="AG137" s="182"/>
      <c r="AH137" s="182"/>
      <c r="AI137" s="182"/>
      <c r="AJ137" s="182"/>
      <c r="AK137" s="182"/>
      <c r="AL137" s="182"/>
      <c r="AM137" s="182"/>
    </row>
    <row r="138" spans="1:39" s="181" customFormat="1" x14ac:dyDescent="0.2">
      <c r="A138" s="440" t="s">
        <v>932</v>
      </c>
      <c r="B138" s="168"/>
      <c r="C138" s="752" t="s">
        <v>1115</v>
      </c>
      <c r="D138" s="170"/>
      <c r="E138" s="170">
        <v>650</v>
      </c>
      <c r="F138" s="170">
        <f t="shared" si="52"/>
        <v>650</v>
      </c>
      <c r="G138" s="170"/>
      <c r="H138" s="170"/>
      <c r="I138" s="170"/>
      <c r="J138" s="170"/>
      <c r="K138" s="170"/>
      <c r="L138" s="170"/>
      <c r="M138" s="170"/>
      <c r="N138" s="170"/>
      <c r="O138" s="170"/>
      <c r="P138" s="197"/>
      <c r="Q138" s="612"/>
      <c r="R138" s="197"/>
      <c r="S138" s="617">
        <f t="shared" si="75"/>
        <v>0</v>
      </c>
      <c r="T138" s="617">
        <f t="shared" si="76"/>
        <v>650</v>
      </c>
      <c r="U138" s="617">
        <f t="shared" si="77"/>
        <v>650</v>
      </c>
      <c r="V138" s="182"/>
      <c r="W138" s="182"/>
      <c r="X138" s="182"/>
      <c r="Y138" s="182"/>
      <c r="Z138" s="182"/>
      <c r="AA138" s="182"/>
      <c r="AB138" s="182"/>
      <c r="AC138" s="182"/>
      <c r="AD138" s="182"/>
      <c r="AE138" s="182"/>
      <c r="AF138" s="182"/>
      <c r="AG138" s="182"/>
      <c r="AH138" s="182"/>
      <c r="AI138" s="182"/>
      <c r="AJ138" s="182"/>
      <c r="AK138" s="182"/>
      <c r="AL138" s="182"/>
      <c r="AM138" s="182"/>
    </row>
    <row r="139" spans="1:39" s="181" customFormat="1" x14ac:dyDescent="0.2">
      <c r="A139" s="440" t="s">
        <v>933</v>
      </c>
      <c r="B139" s="168"/>
      <c r="C139" s="752" t="s">
        <v>1112</v>
      </c>
      <c r="D139" s="170"/>
      <c r="E139" s="170"/>
      <c r="F139" s="170"/>
      <c r="G139" s="170"/>
      <c r="H139" s="170">
        <v>3800</v>
      </c>
      <c r="I139" s="170">
        <f t="shared" ref="I139:I140" si="78">G139+H139</f>
        <v>3800</v>
      </c>
      <c r="J139" s="170"/>
      <c r="K139" s="170"/>
      <c r="L139" s="170"/>
      <c r="M139" s="170"/>
      <c r="N139" s="170"/>
      <c r="O139" s="170"/>
      <c r="P139" s="197"/>
      <c r="Q139" s="612"/>
      <c r="R139" s="197"/>
      <c r="S139" s="617">
        <f t="shared" si="75"/>
        <v>0</v>
      </c>
      <c r="T139" s="617">
        <f t="shared" si="76"/>
        <v>3800</v>
      </c>
      <c r="U139" s="617">
        <f t="shared" si="77"/>
        <v>3800</v>
      </c>
      <c r="V139" s="182"/>
      <c r="W139" s="182"/>
      <c r="X139" s="182"/>
      <c r="Y139" s="182"/>
      <c r="Z139" s="182"/>
      <c r="AA139" s="182"/>
      <c r="AB139" s="182"/>
      <c r="AC139" s="182"/>
      <c r="AD139" s="182"/>
      <c r="AE139" s="182"/>
      <c r="AF139" s="182"/>
      <c r="AG139" s="182"/>
      <c r="AH139" s="182"/>
      <c r="AI139" s="182"/>
      <c r="AJ139" s="182"/>
      <c r="AK139" s="182"/>
      <c r="AL139" s="182"/>
      <c r="AM139" s="182"/>
    </row>
    <row r="140" spans="1:39" s="181" customFormat="1" x14ac:dyDescent="0.2">
      <c r="A140" s="440" t="s">
        <v>933</v>
      </c>
      <c r="B140" s="168"/>
      <c r="C140" s="839" t="s">
        <v>1168</v>
      </c>
      <c r="D140" s="170"/>
      <c r="E140" s="170"/>
      <c r="F140" s="170"/>
      <c r="G140" s="170"/>
      <c r="H140" s="170">
        <v>5200</v>
      </c>
      <c r="I140" s="170">
        <f t="shared" si="78"/>
        <v>5200</v>
      </c>
      <c r="J140" s="170"/>
      <c r="K140" s="170"/>
      <c r="L140" s="170"/>
      <c r="M140" s="170"/>
      <c r="N140" s="170"/>
      <c r="O140" s="170"/>
      <c r="P140" s="197"/>
      <c r="Q140" s="612"/>
      <c r="R140" s="197"/>
      <c r="S140" s="617">
        <f t="shared" ref="S140" si="79">D140+G140+J140+M140+P140</f>
        <v>0</v>
      </c>
      <c r="T140" s="617">
        <f t="shared" ref="T140" si="80">E140+H140+K140+N140+Q140</f>
        <v>5200</v>
      </c>
      <c r="U140" s="617">
        <f t="shared" ref="U140" si="81">F140+I140+L140+O140+R140</f>
        <v>5200</v>
      </c>
      <c r="V140" s="182"/>
      <c r="W140" s="182"/>
      <c r="X140" s="182"/>
      <c r="Y140" s="182"/>
      <c r="Z140" s="182"/>
      <c r="AA140" s="182"/>
      <c r="AB140" s="182"/>
      <c r="AC140" s="182"/>
      <c r="AD140" s="182"/>
      <c r="AE140" s="182"/>
      <c r="AF140" s="182"/>
      <c r="AG140" s="182"/>
      <c r="AH140" s="182"/>
      <c r="AI140" s="182"/>
      <c r="AJ140" s="182"/>
      <c r="AK140" s="182"/>
      <c r="AL140" s="182"/>
      <c r="AM140" s="182"/>
    </row>
    <row r="141" spans="1:39" s="181" customFormat="1" x14ac:dyDescent="0.2">
      <c r="A141" s="440"/>
      <c r="B141" s="168">
        <v>40106</v>
      </c>
      <c r="C141" s="390" t="s">
        <v>575</v>
      </c>
      <c r="D141" s="170"/>
      <c r="E141" s="170"/>
      <c r="F141" s="170"/>
      <c r="G141" s="170"/>
      <c r="H141" s="170"/>
      <c r="I141" s="170"/>
      <c r="J141" s="170"/>
      <c r="K141" s="170"/>
      <c r="L141" s="170"/>
      <c r="M141" s="170"/>
      <c r="N141" s="170"/>
      <c r="O141" s="170"/>
      <c r="P141" s="197"/>
      <c r="Q141" s="612"/>
      <c r="R141" s="197"/>
      <c r="S141" s="617">
        <f t="shared" si="6"/>
        <v>0</v>
      </c>
      <c r="T141" s="617">
        <f t="shared" si="50"/>
        <v>0</v>
      </c>
      <c r="U141" s="617">
        <f t="shared" si="51"/>
        <v>0</v>
      </c>
      <c r="V141" s="182"/>
      <c r="W141" s="182"/>
      <c r="X141" s="182"/>
      <c r="Y141" s="182"/>
      <c r="Z141" s="182"/>
      <c r="AA141" s="182"/>
      <c r="AB141" s="182"/>
      <c r="AC141" s="182"/>
      <c r="AD141" s="182"/>
      <c r="AE141" s="182"/>
      <c r="AF141" s="182"/>
      <c r="AG141" s="182"/>
      <c r="AH141" s="182"/>
      <c r="AI141" s="182"/>
      <c r="AJ141" s="182"/>
      <c r="AK141" s="182"/>
      <c r="AL141" s="182"/>
      <c r="AM141" s="182"/>
    </row>
    <row r="142" spans="1:39" s="181" customFormat="1" x14ac:dyDescent="0.2">
      <c r="A142" s="440" t="s">
        <v>933</v>
      </c>
      <c r="B142" s="168"/>
      <c r="C142" s="391" t="s">
        <v>571</v>
      </c>
      <c r="D142" s="170">
        <v>500</v>
      </c>
      <c r="E142" s="170"/>
      <c r="F142" s="170">
        <f t="shared" si="52"/>
        <v>500</v>
      </c>
      <c r="G142" s="170"/>
      <c r="H142" s="170"/>
      <c r="I142" s="170"/>
      <c r="J142" s="170"/>
      <c r="K142" s="170"/>
      <c r="L142" s="170"/>
      <c r="M142" s="170"/>
      <c r="N142" s="170"/>
      <c r="O142" s="170"/>
      <c r="P142" s="197"/>
      <c r="Q142" s="612"/>
      <c r="R142" s="197"/>
      <c r="S142" s="617">
        <f t="shared" si="6"/>
        <v>500</v>
      </c>
      <c r="T142" s="617">
        <f t="shared" si="50"/>
        <v>0</v>
      </c>
      <c r="U142" s="617">
        <f t="shared" si="51"/>
        <v>500</v>
      </c>
      <c r="V142" s="182"/>
      <c r="W142" s="182"/>
      <c r="X142" s="182"/>
      <c r="Y142" s="182"/>
      <c r="Z142" s="182"/>
      <c r="AA142" s="182"/>
      <c r="AB142" s="182"/>
      <c r="AC142" s="182"/>
      <c r="AD142" s="182"/>
      <c r="AE142" s="182"/>
      <c r="AF142" s="182"/>
      <c r="AG142" s="182"/>
      <c r="AH142" s="182"/>
      <c r="AI142" s="182"/>
      <c r="AJ142" s="182"/>
      <c r="AK142" s="182"/>
      <c r="AL142" s="182"/>
      <c r="AM142" s="182"/>
    </row>
    <row r="143" spans="1:39" s="181" customFormat="1" x14ac:dyDescent="0.2">
      <c r="A143" s="440" t="s">
        <v>932</v>
      </c>
      <c r="B143" s="168"/>
      <c r="C143" s="391" t="s">
        <v>748</v>
      </c>
      <c r="D143" s="170"/>
      <c r="E143" s="170"/>
      <c r="F143" s="170"/>
      <c r="G143" s="170">
        <v>1600</v>
      </c>
      <c r="H143" s="170"/>
      <c r="I143" s="170">
        <f>G143+H143</f>
        <v>1600</v>
      </c>
      <c r="J143" s="170"/>
      <c r="K143" s="170"/>
      <c r="L143" s="170"/>
      <c r="M143" s="170"/>
      <c r="N143" s="170"/>
      <c r="O143" s="170"/>
      <c r="P143" s="197"/>
      <c r="Q143" s="612"/>
      <c r="R143" s="197"/>
      <c r="S143" s="617">
        <f t="shared" si="6"/>
        <v>1600</v>
      </c>
      <c r="T143" s="617">
        <f t="shared" si="50"/>
        <v>0</v>
      </c>
      <c r="U143" s="617">
        <f t="shared" si="51"/>
        <v>1600</v>
      </c>
      <c r="V143" s="182"/>
      <c r="W143" s="182"/>
      <c r="X143" s="182"/>
      <c r="Y143" s="182"/>
      <c r="Z143" s="182"/>
      <c r="AA143" s="182"/>
      <c r="AB143" s="182"/>
      <c r="AC143" s="182"/>
      <c r="AD143" s="182"/>
      <c r="AE143" s="182"/>
      <c r="AF143" s="182"/>
      <c r="AG143" s="182"/>
      <c r="AH143" s="182"/>
      <c r="AI143" s="182"/>
      <c r="AJ143" s="182"/>
      <c r="AK143" s="182"/>
      <c r="AL143" s="182"/>
      <c r="AM143" s="182"/>
    </row>
    <row r="144" spans="1:39" s="181" customFormat="1" x14ac:dyDescent="0.2">
      <c r="A144" s="440" t="s">
        <v>933</v>
      </c>
      <c r="B144" s="168"/>
      <c r="C144" s="757" t="s">
        <v>1116</v>
      </c>
      <c r="D144" s="170"/>
      <c r="E144" s="170"/>
      <c r="F144" s="170"/>
      <c r="G144" s="170"/>
      <c r="H144" s="170">
        <v>1000</v>
      </c>
      <c r="I144" s="170">
        <f t="shared" ref="I144:I146" si="82">G144+H144</f>
        <v>1000</v>
      </c>
      <c r="J144" s="170"/>
      <c r="K144" s="170"/>
      <c r="L144" s="170"/>
      <c r="M144" s="170"/>
      <c r="N144" s="170"/>
      <c r="O144" s="170"/>
      <c r="P144" s="197"/>
      <c r="Q144" s="612"/>
      <c r="R144" s="197"/>
      <c r="S144" s="617">
        <f t="shared" ref="S144:S147" si="83">D144+G144+J144+M144+P144</f>
        <v>0</v>
      </c>
      <c r="T144" s="617">
        <f t="shared" ref="T144:T147" si="84">E144+H144+K144+N144+Q144</f>
        <v>1000</v>
      </c>
      <c r="U144" s="617">
        <f t="shared" ref="U144:U147" si="85">F144+I144+L144+O144+R144</f>
        <v>1000</v>
      </c>
      <c r="V144" s="182"/>
      <c r="W144" s="182"/>
      <c r="X144" s="182"/>
      <c r="Y144" s="182"/>
      <c r="Z144" s="182"/>
      <c r="AA144" s="182"/>
      <c r="AB144" s="182"/>
      <c r="AC144" s="182"/>
      <c r="AD144" s="182"/>
      <c r="AE144" s="182"/>
      <c r="AF144" s="182"/>
      <c r="AG144" s="182"/>
      <c r="AH144" s="182"/>
      <c r="AI144" s="182"/>
      <c r="AJ144" s="182"/>
      <c r="AK144" s="182"/>
      <c r="AL144" s="182"/>
      <c r="AM144" s="182"/>
    </row>
    <row r="145" spans="1:39" s="181" customFormat="1" x14ac:dyDescent="0.2">
      <c r="A145" s="440" t="s">
        <v>932</v>
      </c>
      <c r="B145" s="168"/>
      <c r="C145" s="752" t="s">
        <v>1117</v>
      </c>
      <c r="D145" s="170"/>
      <c r="E145" s="170"/>
      <c r="F145" s="170"/>
      <c r="G145" s="170"/>
      <c r="H145" s="170">
        <v>3925</v>
      </c>
      <c r="I145" s="170">
        <f t="shared" si="82"/>
        <v>3925</v>
      </c>
      <c r="J145" s="170"/>
      <c r="K145" s="170"/>
      <c r="L145" s="170"/>
      <c r="M145" s="170"/>
      <c r="N145" s="170"/>
      <c r="O145" s="170"/>
      <c r="P145" s="197"/>
      <c r="Q145" s="612"/>
      <c r="R145" s="197"/>
      <c r="S145" s="617">
        <f t="shared" si="83"/>
        <v>0</v>
      </c>
      <c r="T145" s="617">
        <f t="shared" si="84"/>
        <v>3925</v>
      </c>
      <c r="U145" s="617">
        <f t="shared" si="85"/>
        <v>3925</v>
      </c>
      <c r="V145" s="182"/>
      <c r="W145" s="182"/>
      <c r="X145" s="182"/>
      <c r="Y145" s="182"/>
      <c r="Z145" s="182"/>
      <c r="AA145" s="182"/>
      <c r="AB145" s="182"/>
      <c r="AC145" s="182"/>
      <c r="AD145" s="182"/>
      <c r="AE145" s="182"/>
      <c r="AF145" s="182"/>
      <c r="AG145" s="182"/>
      <c r="AH145" s="182"/>
      <c r="AI145" s="182"/>
      <c r="AJ145" s="182"/>
      <c r="AK145" s="182"/>
      <c r="AL145" s="182"/>
      <c r="AM145" s="182"/>
    </row>
    <row r="146" spans="1:39" s="181" customFormat="1" x14ac:dyDescent="0.2">
      <c r="A146" s="440" t="s">
        <v>933</v>
      </c>
      <c r="B146" s="168"/>
      <c r="C146" s="752" t="s">
        <v>1118</v>
      </c>
      <c r="D146" s="170"/>
      <c r="E146" s="170"/>
      <c r="F146" s="170"/>
      <c r="G146" s="170"/>
      <c r="H146" s="170">
        <v>1000</v>
      </c>
      <c r="I146" s="170">
        <f t="shared" si="82"/>
        <v>1000</v>
      </c>
      <c r="J146" s="170"/>
      <c r="K146" s="170"/>
      <c r="L146" s="170"/>
      <c r="M146" s="170"/>
      <c r="N146" s="170"/>
      <c r="O146" s="170"/>
      <c r="P146" s="197"/>
      <c r="Q146" s="612"/>
      <c r="R146" s="197"/>
      <c r="S146" s="617">
        <f t="shared" si="83"/>
        <v>0</v>
      </c>
      <c r="T146" s="617">
        <f t="shared" si="84"/>
        <v>1000</v>
      </c>
      <c r="U146" s="617">
        <f t="shared" si="85"/>
        <v>1000</v>
      </c>
      <c r="V146" s="182"/>
      <c r="W146" s="182"/>
      <c r="X146" s="182"/>
      <c r="Y146" s="182"/>
      <c r="Z146" s="182"/>
      <c r="AA146" s="182"/>
      <c r="AB146" s="182"/>
      <c r="AC146" s="182"/>
      <c r="AD146" s="182"/>
      <c r="AE146" s="182"/>
      <c r="AF146" s="182"/>
      <c r="AG146" s="182"/>
      <c r="AH146" s="182"/>
      <c r="AI146" s="182"/>
      <c r="AJ146" s="182"/>
      <c r="AK146" s="182"/>
      <c r="AL146" s="182"/>
      <c r="AM146" s="182"/>
    </row>
    <row r="147" spans="1:39" s="181" customFormat="1" x14ac:dyDescent="0.2">
      <c r="A147" s="440" t="s">
        <v>933</v>
      </c>
      <c r="B147" s="168"/>
      <c r="C147" s="757" t="s">
        <v>1111</v>
      </c>
      <c r="D147" s="170"/>
      <c r="E147" s="170">
        <v>700</v>
      </c>
      <c r="F147" s="170">
        <f t="shared" si="52"/>
        <v>700</v>
      </c>
      <c r="G147" s="170"/>
      <c r="H147" s="170"/>
      <c r="I147" s="170"/>
      <c r="J147" s="170"/>
      <c r="K147" s="170"/>
      <c r="L147" s="170"/>
      <c r="M147" s="170"/>
      <c r="N147" s="170"/>
      <c r="O147" s="170"/>
      <c r="P147" s="197"/>
      <c r="Q147" s="612"/>
      <c r="R147" s="197"/>
      <c r="S147" s="617">
        <f t="shared" si="83"/>
        <v>0</v>
      </c>
      <c r="T147" s="617">
        <f t="shared" si="84"/>
        <v>700</v>
      </c>
      <c r="U147" s="617">
        <f t="shared" si="85"/>
        <v>700</v>
      </c>
      <c r="V147" s="182"/>
      <c r="W147" s="182"/>
      <c r="X147" s="182"/>
      <c r="Y147" s="182"/>
      <c r="Z147" s="182"/>
      <c r="AA147" s="182"/>
      <c r="AB147" s="182"/>
      <c r="AC147" s="182"/>
      <c r="AD147" s="182"/>
      <c r="AE147" s="182"/>
      <c r="AF147" s="182"/>
      <c r="AG147" s="182"/>
      <c r="AH147" s="182"/>
      <c r="AI147" s="182"/>
      <c r="AJ147" s="182"/>
      <c r="AK147" s="182"/>
      <c r="AL147" s="182"/>
      <c r="AM147" s="182"/>
    </row>
    <row r="148" spans="1:39" s="181" customFormat="1" x14ac:dyDescent="0.2">
      <c r="A148" s="440"/>
      <c r="B148" s="168">
        <v>40108</v>
      </c>
      <c r="C148" s="390" t="s">
        <v>221</v>
      </c>
      <c r="D148" s="170"/>
      <c r="E148" s="170"/>
      <c r="F148" s="170"/>
      <c r="G148" s="170"/>
      <c r="H148" s="170"/>
      <c r="I148" s="170"/>
      <c r="J148" s="170"/>
      <c r="K148" s="170"/>
      <c r="L148" s="170"/>
      <c r="M148" s="170"/>
      <c r="N148" s="170"/>
      <c r="O148" s="170"/>
      <c r="P148" s="197"/>
      <c r="Q148" s="612"/>
      <c r="R148" s="197"/>
      <c r="S148" s="617">
        <f t="shared" si="6"/>
        <v>0</v>
      </c>
      <c r="T148" s="617">
        <f t="shared" si="50"/>
        <v>0</v>
      </c>
      <c r="U148" s="617">
        <f t="shared" si="51"/>
        <v>0</v>
      </c>
      <c r="V148" s="182"/>
      <c r="W148" s="182"/>
      <c r="X148" s="182"/>
      <c r="Y148" s="182"/>
      <c r="Z148" s="182"/>
      <c r="AA148" s="182"/>
      <c r="AB148" s="182"/>
      <c r="AC148" s="182"/>
      <c r="AD148" s="182"/>
      <c r="AE148" s="182"/>
      <c r="AF148" s="182"/>
      <c r="AG148" s="182"/>
      <c r="AH148" s="182"/>
      <c r="AI148" s="182"/>
      <c r="AJ148" s="182"/>
      <c r="AK148" s="182"/>
      <c r="AL148" s="182"/>
      <c r="AM148" s="182"/>
    </row>
    <row r="149" spans="1:39" s="181" customFormat="1" x14ac:dyDescent="0.2">
      <c r="A149" s="440" t="s">
        <v>933</v>
      </c>
      <c r="B149" s="168"/>
      <c r="C149" s="391" t="s">
        <v>571</v>
      </c>
      <c r="D149" s="170">
        <v>500</v>
      </c>
      <c r="E149" s="170"/>
      <c r="F149" s="170">
        <f t="shared" si="52"/>
        <v>500</v>
      </c>
      <c r="G149" s="170"/>
      <c r="H149" s="170"/>
      <c r="I149" s="170"/>
      <c r="J149" s="170"/>
      <c r="K149" s="170"/>
      <c r="L149" s="170"/>
      <c r="M149" s="170"/>
      <c r="N149" s="170"/>
      <c r="O149" s="170"/>
      <c r="P149" s="197"/>
      <c r="Q149" s="612"/>
      <c r="R149" s="197"/>
      <c r="S149" s="617">
        <f t="shared" si="6"/>
        <v>500</v>
      </c>
      <c r="T149" s="617">
        <f t="shared" si="50"/>
        <v>0</v>
      </c>
      <c r="U149" s="617">
        <f t="shared" si="51"/>
        <v>500</v>
      </c>
      <c r="V149" s="182"/>
      <c r="W149" s="182"/>
      <c r="X149" s="182"/>
      <c r="Y149" s="182"/>
      <c r="Z149" s="182"/>
      <c r="AA149" s="182"/>
      <c r="AB149" s="182"/>
      <c r="AC149" s="182"/>
      <c r="AD149" s="182"/>
      <c r="AE149" s="182"/>
      <c r="AF149" s="182"/>
      <c r="AG149" s="182"/>
      <c r="AH149" s="182"/>
      <c r="AI149" s="182"/>
      <c r="AJ149" s="182"/>
      <c r="AK149" s="182"/>
      <c r="AL149" s="182"/>
      <c r="AM149" s="182"/>
    </row>
    <row r="150" spans="1:39" s="181" customFormat="1" ht="25.5" x14ac:dyDescent="0.2">
      <c r="A150" s="440" t="s">
        <v>933</v>
      </c>
      <c r="B150" s="168"/>
      <c r="C150" s="752" t="s">
        <v>1119</v>
      </c>
      <c r="D150" s="170"/>
      <c r="E150" s="170">
        <v>100</v>
      </c>
      <c r="F150" s="170">
        <f t="shared" si="52"/>
        <v>100</v>
      </c>
      <c r="G150" s="170"/>
      <c r="H150" s="170"/>
      <c r="I150" s="170"/>
      <c r="J150" s="170"/>
      <c r="K150" s="170"/>
      <c r="L150" s="170"/>
      <c r="M150" s="170"/>
      <c r="N150" s="170"/>
      <c r="O150" s="170"/>
      <c r="P150" s="197"/>
      <c r="Q150" s="612"/>
      <c r="R150" s="197"/>
      <c r="S150" s="617">
        <f t="shared" ref="S150:S151" si="86">D150+G150+J150+M150+P150</f>
        <v>0</v>
      </c>
      <c r="T150" s="617">
        <f t="shared" ref="T150:T151" si="87">E150+H150+K150+N150+Q150</f>
        <v>100</v>
      </c>
      <c r="U150" s="617">
        <f t="shared" ref="U150:U151" si="88">F150+I150+L150+O150+R150</f>
        <v>100</v>
      </c>
      <c r="V150" s="182"/>
      <c r="W150" s="182"/>
      <c r="X150" s="182"/>
      <c r="Y150" s="182"/>
      <c r="Z150" s="182"/>
      <c r="AA150" s="182"/>
      <c r="AB150" s="182"/>
      <c r="AC150" s="182"/>
      <c r="AD150" s="182"/>
      <c r="AE150" s="182"/>
      <c r="AF150" s="182"/>
      <c r="AG150" s="182"/>
      <c r="AH150" s="182"/>
      <c r="AI150" s="182"/>
      <c r="AJ150" s="182"/>
      <c r="AK150" s="182"/>
      <c r="AL150" s="182"/>
      <c r="AM150" s="182"/>
    </row>
    <row r="151" spans="1:39" s="181" customFormat="1" x14ac:dyDescent="0.2">
      <c r="A151" s="440" t="s">
        <v>933</v>
      </c>
      <c r="B151" s="168"/>
      <c r="C151" s="752" t="s">
        <v>1120</v>
      </c>
      <c r="D151" s="170"/>
      <c r="E151" s="170">
        <v>2000</v>
      </c>
      <c r="F151" s="170">
        <f t="shared" si="52"/>
        <v>2000</v>
      </c>
      <c r="G151" s="170"/>
      <c r="H151" s="170"/>
      <c r="I151" s="170"/>
      <c r="J151" s="170"/>
      <c r="K151" s="170"/>
      <c r="L151" s="170"/>
      <c r="M151" s="170"/>
      <c r="N151" s="170"/>
      <c r="O151" s="170"/>
      <c r="P151" s="197"/>
      <c r="Q151" s="612"/>
      <c r="R151" s="197"/>
      <c r="S151" s="617">
        <f t="shared" si="86"/>
        <v>0</v>
      </c>
      <c r="T151" s="617">
        <f t="shared" si="87"/>
        <v>2000</v>
      </c>
      <c r="U151" s="617">
        <f t="shared" si="88"/>
        <v>2000</v>
      </c>
      <c r="V151" s="182"/>
      <c r="W151" s="182"/>
      <c r="X151" s="182"/>
      <c r="Y151" s="182"/>
      <c r="Z151" s="182"/>
      <c r="AA151" s="182"/>
      <c r="AB151" s="182"/>
      <c r="AC151" s="182"/>
      <c r="AD151" s="182"/>
      <c r="AE151" s="182"/>
      <c r="AF151" s="182"/>
      <c r="AG151" s="182"/>
      <c r="AH151" s="182"/>
      <c r="AI151" s="182"/>
      <c r="AJ151" s="182"/>
      <c r="AK151" s="182"/>
      <c r="AL151" s="182"/>
      <c r="AM151" s="182"/>
    </row>
    <row r="152" spans="1:39" s="181" customFormat="1" x14ac:dyDescent="0.2">
      <c r="A152" s="440"/>
      <c r="B152" s="168">
        <v>40109</v>
      </c>
      <c r="C152" s="390" t="s">
        <v>576</v>
      </c>
      <c r="D152" s="170"/>
      <c r="E152" s="170"/>
      <c r="F152" s="170"/>
      <c r="G152" s="170"/>
      <c r="H152" s="170"/>
      <c r="I152" s="170"/>
      <c r="J152" s="170"/>
      <c r="K152" s="170"/>
      <c r="L152" s="170"/>
      <c r="M152" s="170"/>
      <c r="N152" s="170"/>
      <c r="O152" s="170"/>
      <c r="P152" s="197"/>
      <c r="Q152" s="612"/>
      <c r="R152" s="197"/>
      <c r="S152" s="617">
        <f t="shared" si="6"/>
        <v>0</v>
      </c>
      <c r="T152" s="617">
        <f t="shared" si="50"/>
        <v>0</v>
      </c>
      <c r="U152" s="617">
        <f t="shared" si="51"/>
        <v>0</v>
      </c>
      <c r="V152" s="182"/>
      <c r="W152" s="182"/>
      <c r="X152" s="182"/>
      <c r="Y152" s="182"/>
      <c r="Z152" s="182"/>
      <c r="AA152" s="182"/>
      <c r="AB152" s="182"/>
      <c r="AC152" s="182"/>
      <c r="AD152" s="182"/>
      <c r="AE152" s="182"/>
      <c r="AF152" s="182"/>
      <c r="AG152" s="182"/>
      <c r="AH152" s="182"/>
      <c r="AI152" s="182"/>
      <c r="AJ152" s="182"/>
      <c r="AK152" s="182"/>
      <c r="AL152" s="182"/>
      <c r="AM152" s="182"/>
    </row>
    <row r="153" spans="1:39" s="181" customFormat="1" x14ac:dyDescent="0.2">
      <c r="A153" s="440" t="s">
        <v>933</v>
      </c>
      <c r="B153" s="168"/>
      <c r="C153" s="391" t="s">
        <v>571</v>
      </c>
      <c r="D153" s="170">
        <v>500</v>
      </c>
      <c r="E153" s="170"/>
      <c r="F153" s="170">
        <f t="shared" si="52"/>
        <v>500</v>
      </c>
      <c r="G153" s="170"/>
      <c r="H153" s="170"/>
      <c r="I153" s="170"/>
      <c r="J153" s="170"/>
      <c r="K153" s="170"/>
      <c r="L153" s="170"/>
      <c r="M153" s="170"/>
      <c r="N153" s="170"/>
      <c r="O153" s="170"/>
      <c r="P153" s="197"/>
      <c r="Q153" s="612"/>
      <c r="R153" s="197"/>
      <c r="S153" s="617">
        <f t="shared" si="6"/>
        <v>500</v>
      </c>
      <c r="T153" s="617">
        <f t="shared" si="50"/>
        <v>0</v>
      </c>
      <c r="U153" s="617">
        <f t="shared" si="51"/>
        <v>500</v>
      </c>
      <c r="V153" s="182"/>
      <c r="W153" s="182"/>
      <c r="X153" s="182"/>
      <c r="Y153" s="182"/>
      <c r="Z153" s="182"/>
      <c r="AA153" s="182"/>
      <c r="AB153" s="182"/>
      <c r="AC153" s="182"/>
      <c r="AD153" s="182"/>
      <c r="AE153" s="182"/>
      <c r="AF153" s="182"/>
      <c r="AG153" s="182"/>
      <c r="AH153" s="182"/>
      <c r="AI153" s="182"/>
      <c r="AJ153" s="182"/>
      <c r="AK153" s="182"/>
      <c r="AL153" s="182"/>
      <c r="AM153" s="182"/>
    </row>
    <row r="154" spans="1:39" s="181" customFormat="1" x14ac:dyDescent="0.2">
      <c r="A154" s="440"/>
      <c r="B154" s="168">
        <v>40110</v>
      </c>
      <c r="C154" s="390" t="s">
        <v>463</v>
      </c>
      <c r="D154" s="170"/>
      <c r="E154" s="170"/>
      <c r="F154" s="170"/>
      <c r="G154" s="170"/>
      <c r="H154" s="170"/>
      <c r="I154" s="170"/>
      <c r="J154" s="170"/>
      <c r="K154" s="170"/>
      <c r="L154" s="170"/>
      <c r="M154" s="170"/>
      <c r="N154" s="170"/>
      <c r="O154" s="170"/>
      <c r="P154" s="197"/>
      <c r="Q154" s="612"/>
      <c r="R154" s="197"/>
      <c r="S154" s="617">
        <f t="shared" ref="S154:S155" si="89">D154+G154+J154+M154+P154</f>
        <v>0</v>
      </c>
      <c r="T154" s="617">
        <f t="shared" ref="T154:T155" si="90">E154+H154+K154+N154+Q154</f>
        <v>0</v>
      </c>
      <c r="U154" s="617">
        <f t="shared" ref="U154:U155" si="91">F154+I154+L154+O154+R154</f>
        <v>0</v>
      </c>
      <c r="V154" s="182"/>
      <c r="W154" s="182"/>
      <c r="X154" s="182"/>
      <c r="Y154" s="182"/>
      <c r="Z154" s="182"/>
      <c r="AA154" s="182"/>
      <c r="AB154" s="182"/>
      <c r="AC154" s="182"/>
      <c r="AD154" s="182"/>
      <c r="AE154" s="182"/>
      <c r="AF154" s="182"/>
      <c r="AG154" s="182"/>
      <c r="AH154" s="182"/>
      <c r="AI154" s="182"/>
      <c r="AJ154" s="182"/>
      <c r="AK154" s="182"/>
      <c r="AL154" s="182"/>
      <c r="AM154" s="182"/>
    </row>
    <row r="155" spans="1:39" s="181" customFormat="1" x14ac:dyDescent="0.2">
      <c r="A155" s="440" t="s">
        <v>933</v>
      </c>
      <c r="B155" s="168"/>
      <c r="C155" s="391" t="s">
        <v>981</v>
      </c>
      <c r="D155" s="170"/>
      <c r="E155" s="170">
        <v>25925</v>
      </c>
      <c r="F155" s="170">
        <f t="shared" si="52"/>
        <v>25925</v>
      </c>
      <c r="G155" s="170"/>
      <c r="H155" s="170"/>
      <c r="I155" s="170"/>
      <c r="J155" s="170"/>
      <c r="K155" s="170"/>
      <c r="L155" s="170"/>
      <c r="M155" s="170"/>
      <c r="N155" s="170"/>
      <c r="O155" s="170"/>
      <c r="P155" s="197"/>
      <c r="Q155" s="612"/>
      <c r="R155" s="197"/>
      <c r="S155" s="617">
        <f t="shared" si="89"/>
        <v>0</v>
      </c>
      <c r="T155" s="617">
        <f t="shared" si="90"/>
        <v>25925</v>
      </c>
      <c r="U155" s="617">
        <f t="shared" si="91"/>
        <v>25925</v>
      </c>
      <c r="V155" s="182"/>
      <c r="W155" s="182"/>
      <c r="X155" s="182"/>
      <c r="Y155" s="182"/>
      <c r="Z155" s="182"/>
      <c r="AA155" s="182"/>
      <c r="AB155" s="182"/>
      <c r="AC155" s="182"/>
      <c r="AD155" s="182"/>
      <c r="AE155" s="182"/>
      <c r="AF155" s="182"/>
      <c r="AG155" s="182"/>
      <c r="AH155" s="182"/>
      <c r="AI155" s="182"/>
      <c r="AJ155" s="182"/>
      <c r="AK155" s="182"/>
      <c r="AL155" s="182"/>
      <c r="AM155" s="182"/>
    </row>
    <row r="156" spans="1:39" s="181" customFormat="1" x14ac:dyDescent="0.2">
      <c r="A156" s="440" t="s">
        <v>933</v>
      </c>
      <c r="B156" s="168"/>
      <c r="C156" s="752" t="s">
        <v>1121</v>
      </c>
      <c r="D156" s="170"/>
      <c r="E156" s="170">
        <v>800</v>
      </c>
      <c r="F156" s="170">
        <f t="shared" si="52"/>
        <v>800</v>
      </c>
      <c r="G156" s="170"/>
      <c r="H156" s="170"/>
      <c r="I156" s="170"/>
      <c r="J156" s="170"/>
      <c r="K156" s="170"/>
      <c r="L156" s="170"/>
      <c r="M156" s="170"/>
      <c r="N156" s="170"/>
      <c r="O156" s="170"/>
      <c r="P156" s="197"/>
      <c r="Q156" s="612"/>
      <c r="R156" s="197"/>
      <c r="S156" s="617">
        <f t="shared" ref="S156:S158" si="92">D156+G156+J156+M156+P156</f>
        <v>0</v>
      </c>
      <c r="T156" s="617">
        <f t="shared" ref="T156:T158" si="93">E156+H156+K156+N156+Q156</f>
        <v>800</v>
      </c>
      <c r="U156" s="617">
        <f t="shared" ref="U156:U158" si="94">F156+I156+L156+O156+R156</f>
        <v>800</v>
      </c>
      <c r="V156" s="182"/>
      <c r="W156" s="182"/>
      <c r="X156" s="182"/>
      <c r="Y156" s="182"/>
      <c r="Z156" s="182"/>
      <c r="AA156" s="182"/>
      <c r="AB156" s="182"/>
      <c r="AC156" s="182"/>
      <c r="AD156" s="182"/>
      <c r="AE156" s="182"/>
      <c r="AF156" s="182"/>
      <c r="AG156" s="182"/>
      <c r="AH156" s="182"/>
      <c r="AI156" s="182"/>
      <c r="AJ156" s="182"/>
      <c r="AK156" s="182"/>
      <c r="AL156" s="182"/>
      <c r="AM156" s="182"/>
    </row>
    <row r="157" spans="1:39" s="181" customFormat="1" x14ac:dyDescent="0.2">
      <c r="A157" s="440" t="s">
        <v>933</v>
      </c>
      <c r="B157" s="168"/>
      <c r="C157" s="752" t="s">
        <v>1122</v>
      </c>
      <c r="D157" s="170"/>
      <c r="E157" s="170">
        <v>500</v>
      </c>
      <c r="F157" s="170">
        <f t="shared" si="52"/>
        <v>500</v>
      </c>
      <c r="G157" s="170"/>
      <c r="H157" s="170"/>
      <c r="I157" s="170"/>
      <c r="J157" s="170"/>
      <c r="K157" s="170"/>
      <c r="L157" s="170"/>
      <c r="M157" s="170"/>
      <c r="N157" s="170"/>
      <c r="O157" s="170"/>
      <c r="P157" s="197"/>
      <c r="Q157" s="612"/>
      <c r="R157" s="197"/>
      <c r="S157" s="617">
        <f t="shared" si="92"/>
        <v>0</v>
      </c>
      <c r="T157" s="617">
        <f t="shared" si="93"/>
        <v>500</v>
      </c>
      <c r="U157" s="617">
        <f t="shared" si="94"/>
        <v>500</v>
      </c>
      <c r="V157" s="182"/>
      <c r="W157" s="182"/>
      <c r="X157" s="182"/>
      <c r="Y157" s="182"/>
      <c r="Z157" s="182"/>
      <c r="AA157" s="182"/>
      <c r="AB157" s="182"/>
      <c r="AC157" s="182"/>
      <c r="AD157" s="182"/>
      <c r="AE157" s="182"/>
      <c r="AF157" s="182"/>
      <c r="AG157" s="182"/>
      <c r="AH157" s="182"/>
      <c r="AI157" s="182"/>
      <c r="AJ157" s="182"/>
      <c r="AK157" s="182"/>
      <c r="AL157" s="182"/>
      <c r="AM157" s="182"/>
    </row>
    <row r="158" spans="1:39" s="181" customFormat="1" x14ac:dyDescent="0.2">
      <c r="A158" s="440" t="s">
        <v>933</v>
      </c>
      <c r="B158" s="168"/>
      <c r="C158" s="752" t="s">
        <v>1123</v>
      </c>
      <c r="D158" s="170"/>
      <c r="E158" s="170">
        <v>700</v>
      </c>
      <c r="F158" s="170">
        <f t="shared" si="52"/>
        <v>700</v>
      </c>
      <c r="G158" s="170"/>
      <c r="H158" s="170"/>
      <c r="I158" s="170"/>
      <c r="J158" s="170"/>
      <c r="K158" s="170"/>
      <c r="L158" s="170"/>
      <c r="M158" s="170"/>
      <c r="N158" s="170"/>
      <c r="O158" s="170"/>
      <c r="P158" s="197"/>
      <c r="Q158" s="612"/>
      <c r="R158" s="197"/>
      <c r="S158" s="617">
        <f t="shared" si="92"/>
        <v>0</v>
      </c>
      <c r="T158" s="617">
        <f t="shared" si="93"/>
        <v>700</v>
      </c>
      <c r="U158" s="617">
        <f t="shared" si="94"/>
        <v>700</v>
      </c>
      <c r="V158" s="182"/>
      <c r="W158" s="182"/>
      <c r="X158" s="182"/>
      <c r="Y158" s="182"/>
      <c r="Z158" s="182"/>
      <c r="AA158" s="182"/>
      <c r="AB158" s="182"/>
      <c r="AC158" s="182"/>
      <c r="AD158" s="182"/>
      <c r="AE158" s="182"/>
      <c r="AF158" s="182"/>
      <c r="AG158" s="182"/>
      <c r="AH158" s="182"/>
      <c r="AI158" s="182"/>
      <c r="AJ158" s="182"/>
      <c r="AK158" s="182"/>
      <c r="AL158" s="182"/>
      <c r="AM158" s="182"/>
    </row>
    <row r="159" spans="1:39" s="181" customFormat="1" x14ac:dyDescent="0.2">
      <c r="A159" s="440"/>
      <c r="B159" s="168" t="s">
        <v>23</v>
      </c>
      <c r="C159" s="390" t="s">
        <v>577</v>
      </c>
      <c r="D159" s="170"/>
      <c r="E159" s="170"/>
      <c r="F159" s="170"/>
      <c r="G159" s="170"/>
      <c r="H159" s="170"/>
      <c r="I159" s="170"/>
      <c r="J159" s="170"/>
      <c r="K159" s="170"/>
      <c r="L159" s="170"/>
      <c r="M159" s="170"/>
      <c r="N159" s="170"/>
      <c r="O159" s="170"/>
      <c r="P159" s="197"/>
      <c r="Q159" s="612"/>
      <c r="R159" s="197"/>
      <c r="S159" s="617">
        <f t="shared" si="6"/>
        <v>0</v>
      </c>
      <c r="T159" s="617">
        <f t="shared" si="50"/>
        <v>0</v>
      </c>
      <c r="U159" s="617">
        <f t="shared" si="51"/>
        <v>0</v>
      </c>
      <c r="V159" s="182"/>
      <c r="W159" s="182"/>
      <c r="X159" s="182"/>
      <c r="Y159" s="182"/>
      <c r="Z159" s="182"/>
      <c r="AA159" s="182"/>
      <c r="AB159" s="182"/>
      <c r="AC159" s="182"/>
      <c r="AD159" s="182"/>
      <c r="AE159" s="182"/>
      <c r="AF159" s="182"/>
      <c r="AG159" s="182"/>
      <c r="AH159" s="182"/>
      <c r="AI159" s="182"/>
      <c r="AJ159" s="182"/>
      <c r="AK159" s="182"/>
      <c r="AL159" s="182"/>
      <c r="AM159" s="182"/>
    </row>
    <row r="160" spans="1:39" s="181" customFormat="1" x14ac:dyDescent="0.2">
      <c r="A160" s="440" t="s">
        <v>933</v>
      </c>
      <c r="B160" s="168"/>
      <c r="C160" s="391" t="s">
        <v>571</v>
      </c>
      <c r="D160" s="170">
        <v>9368</v>
      </c>
      <c r="E160" s="170"/>
      <c r="F160" s="170">
        <f t="shared" si="52"/>
        <v>9368</v>
      </c>
      <c r="G160" s="170"/>
      <c r="H160" s="170"/>
      <c r="I160" s="170"/>
      <c r="J160" s="170"/>
      <c r="K160" s="170"/>
      <c r="L160" s="170"/>
      <c r="M160" s="170"/>
      <c r="N160" s="170"/>
      <c r="O160" s="170"/>
      <c r="P160" s="197"/>
      <c r="Q160" s="612"/>
      <c r="R160" s="197"/>
      <c r="S160" s="617">
        <f t="shared" si="6"/>
        <v>9368</v>
      </c>
      <c r="T160" s="617">
        <f t="shared" si="50"/>
        <v>0</v>
      </c>
      <c r="U160" s="617">
        <f t="shared" si="51"/>
        <v>9368</v>
      </c>
      <c r="V160" s="182"/>
      <c r="W160" s="182"/>
      <c r="X160" s="182"/>
      <c r="Y160" s="182"/>
      <c r="Z160" s="182"/>
      <c r="AA160" s="182"/>
      <c r="AB160" s="182"/>
      <c r="AC160" s="182"/>
      <c r="AD160" s="182"/>
      <c r="AE160" s="182"/>
      <c r="AF160" s="182"/>
      <c r="AG160" s="182"/>
      <c r="AH160" s="182"/>
      <c r="AI160" s="182"/>
      <c r="AJ160" s="182"/>
      <c r="AK160" s="182"/>
      <c r="AL160" s="182"/>
      <c r="AM160" s="182"/>
    </row>
    <row r="161" spans="1:39" s="181" customFormat="1" x14ac:dyDescent="0.2">
      <c r="A161" s="440" t="s">
        <v>932</v>
      </c>
      <c r="B161" s="168"/>
      <c r="C161" s="391" t="s">
        <v>571</v>
      </c>
      <c r="D161" s="170">
        <v>2419</v>
      </c>
      <c r="E161" s="170"/>
      <c r="F161" s="170">
        <f t="shared" si="52"/>
        <v>2419</v>
      </c>
      <c r="G161" s="170"/>
      <c r="H161" s="170"/>
      <c r="I161" s="170"/>
      <c r="J161" s="170"/>
      <c r="K161" s="170"/>
      <c r="L161" s="170"/>
      <c r="M161" s="170"/>
      <c r="N161" s="170"/>
      <c r="O161" s="170"/>
      <c r="P161" s="197"/>
      <c r="Q161" s="612"/>
      <c r="R161" s="197"/>
      <c r="S161" s="617">
        <f t="shared" si="6"/>
        <v>2419</v>
      </c>
      <c r="T161" s="617">
        <f t="shared" si="50"/>
        <v>0</v>
      </c>
      <c r="U161" s="617">
        <f t="shared" si="51"/>
        <v>2419</v>
      </c>
      <c r="V161" s="182"/>
      <c r="W161" s="182"/>
      <c r="X161" s="182"/>
      <c r="Y161" s="182"/>
      <c r="Z161" s="182"/>
      <c r="AA161" s="182"/>
      <c r="AB161" s="182"/>
      <c r="AC161" s="182"/>
      <c r="AD161" s="182"/>
      <c r="AE161" s="182"/>
      <c r="AF161" s="182"/>
      <c r="AG161" s="182"/>
      <c r="AH161" s="182"/>
      <c r="AI161" s="182"/>
      <c r="AJ161" s="182"/>
      <c r="AK161" s="182"/>
      <c r="AL161" s="182"/>
      <c r="AM161" s="182"/>
    </row>
    <row r="162" spans="1:39" s="181" customFormat="1" x14ac:dyDescent="0.2">
      <c r="A162" s="440" t="s">
        <v>933</v>
      </c>
      <c r="B162" s="168" t="s">
        <v>1141</v>
      </c>
      <c r="C162" s="752" t="s">
        <v>1142</v>
      </c>
      <c r="D162" s="170"/>
      <c r="E162" s="170"/>
      <c r="F162" s="170"/>
      <c r="G162" s="170"/>
      <c r="H162" s="170">
        <v>6500</v>
      </c>
      <c r="I162" s="170">
        <f t="shared" ref="I162:I179" si="95">G162+H162</f>
        <v>6500</v>
      </c>
      <c r="J162" s="170"/>
      <c r="K162" s="170"/>
      <c r="L162" s="170"/>
      <c r="M162" s="170"/>
      <c r="N162" s="170"/>
      <c r="O162" s="170"/>
      <c r="P162" s="197"/>
      <c r="Q162" s="612"/>
      <c r="R162" s="197"/>
      <c r="S162" s="617">
        <f t="shared" ref="S162" si="96">D162+G162+J162+M162+P162</f>
        <v>0</v>
      </c>
      <c r="T162" s="617">
        <f t="shared" ref="T162" si="97">E162+H162+K162+N162+Q162</f>
        <v>6500</v>
      </c>
      <c r="U162" s="617">
        <f t="shared" ref="U162" si="98">F162+I162+L162+O162+R162</f>
        <v>6500</v>
      </c>
      <c r="V162" s="182"/>
      <c r="W162" s="182"/>
      <c r="X162" s="182"/>
      <c r="Y162" s="182"/>
      <c r="Z162" s="182"/>
      <c r="AA162" s="182"/>
      <c r="AB162" s="182"/>
      <c r="AC162" s="182"/>
      <c r="AD162" s="182"/>
      <c r="AE162" s="182"/>
      <c r="AF162" s="182"/>
      <c r="AG162" s="182"/>
      <c r="AH162" s="182"/>
      <c r="AI162" s="182"/>
      <c r="AJ162" s="182"/>
      <c r="AK162" s="182"/>
      <c r="AL162" s="182"/>
      <c r="AM162" s="182"/>
    </row>
    <row r="163" spans="1:39" s="181" customFormat="1" x14ac:dyDescent="0.2">
      <c r="A163" s="440" t="s">
        <v>933</v>
      </c>
      <c r="B163" s="168"/>
      <c r="C163" s="752" t="s">
        <v>1143</v>
      </c>
      <c r="D163" s="170"/>
      <c r="E163" s="170">
        <v>300</v>
      </c>
      <c r="F163" s="170">
        <f t="shared" si="52"/>
        <v>300</v>
      </c>
      <c r="G163" s="170"/>
      <c r="H163" s="170"/>
      <c r="I163" s="170"/>
      <c r="J163" s="170"/>
      <c r="K163" s="170"/>
      <c r="L163" s="170"/>
      <c r="M163" s="170"/>
      <c r="N163" s="170"/>
      <c r="O163" s="170"/>
      <c r="P163" s="197"/>
      <c r="Q163" s="612"/>
      <c r="R163" s="197"/>
      <c r="S163" s="617">
        <f t="shared" ref="S163" si="99">D163+G163+J163+M163+P163</f>
        <v>0</v>
      </c>
      <c r="T163" s="617">
        <f t="shared" ref="T163" si="100">E163+H163+K163+N163+Q163</f>
        <v>300</v>
      </c>
      <c r="U163" s="617">
        <f t="shared" ref="U163" si="101">F163+I163+L163+O163+R163</f>
        <v>300</v>
      </c>
      <c r="V163" s="182"/>
      <c r="W163" s="182"/>
      <c r="X163" s="182"/>
      <c r="Y163" s="182"/>
      <c r="Z163" s="182"/>
      <c r="AA163" s="182"/>
      <c r="AB163" s="182"/>
      <c r="AC163" s="182"/>
      <c r="AD163" s="182"/>
      <c r="AE163" s="182"/>
      <c r="AF163" s="182"/>
      <c r="AG163" s="182"/>
      <c r="AH163" s="182"/>
      <c r="AI163" s="182"/>
      <c r="AJ163" s="182"/>
      <c r="AK163" s="182"/>
      <c r="AL163" s="182"/>
      <c r="AM163" s="182"/>
    </row>
    <row r="164" spans="1:39" s="181" customFormat="1" x14ac:dyDescent="0.2">
      <c r="A164" s="440" t="s">
        <v>933</v>
      </c>
      <c r="B164" s="168" t="s">
        <v>1131</v>
      </c>
      <c r="C164" s="391" t="s">
        <v>739</v>
      </c>
      <c r="D164" s="170"/>
      <c r="E164" s="170"/>
      <c r="F164" s="170"/>
      <c r="G164" s="170">
        <v>3000</v>
      </c>
      <c r="H164" s="170"/>
      <c r="I164" s="170">
        <f t="shared" si="95"/>
        <v>3000</v>
      </c>
      <c r="J164" s="170"/>
      <c r="K164" s="170"/>
      <c r="L164" s="170"/>
      <c r="M164" s="170"/>
      <c r="N164" s="170"/>
      <c r="O164" s="170"/>
      <c r="P164" s="197"/>
      <c r="Q164" s="612"/>
      <c r="R164" s="197"/>
      <c r="S164" s="617">
        <f t="shared" si="6"/>
        <v>3000</v>
      </c>
      <c r="T164" s="617">
        <f t="shared" si="50"/>
        <v>0</v>
      </c>
      <c r="U164" s="617">
        <f t="shared" si="51"/>
        <v>3000</v>
      </c>
      <c r="V164" s="182"/>
      <c r="W164" s="182"/>
      <c r="X164" s="182"/>
      <c r="Y164" s="182"/>
      <c r="Z164" s="182"/>
      <c r="AA164" s="182"/>
      <c r="AB164" s="182"/>
      <c r="AC164" s="182"/>
      <c r="AD164" s="182"/>
      <c r="AE164" s="182"/>
      <c r="AF164" s="182"/>
      <c r="AG164" s="182"/>
      <c r="AH164" s="182"/>
      <c r="AI164" s="182"/>
      <c r="AJ164" s="182"/>
      <c r="AK164" s="182"/>
      <c r="AL164" s="182"/>
      <c r="AM164" s="182"/>
    </row>
    <row r="165" spans="1:39" s="181" customFormat="1" x14ac:dyDescent="0.2">
      <c r="A165" s="440" t="s">
        <v>932</v>
      </c>
      <c r="B165" s="168"/>
      <c r="C165" s="391" t="s">
        <v>973</v>
      </c>
      <c r="D165" s="170"/>
      <c r="E165" s="170">
        <v>7305</v>
      </c>
      <c r="F165" s="170">
        <f t="shared" si="52"/>
        <v>7305</v>
      </c>
      <c r="G165" s="170"/>
      <c r="H165" s="170"/>
      <c r="I165" s="170">
        <f t="shared" si="95"/>
        <v>0</v>
      </c>
      <c r="J165" s="170"/>
      <c r="K165" s="170"/>
      <c r="L165" s="170"/>
      <c r="M165" s="170"/>
      <c r="N165" s="170"/>
      <c r="O165" s="170"/>
      <c r="P165" s="197"/>
      <c r="Q165" s="612"/>
      <c r="R165" s="197"/>
      <c r="S165" s="617">
        <f t="shared" ref="S165:S166" si="102">D165+G165+J165+M165+P165</f>
        <v>0</v>
      </c>
      <c r="T165" s="617">
        <f t="shared" ref="T165:T166" si="103">E165+H165+K165+N165+Q165</f>
        <v>7305</v>
      </c>
      <c r="U165" s="617">
        <f t="shared" ref="U165:U166" si="104">F165+I165+L165+O165+R165</f>
        <v>7305</v>
      </c>
      <c r="V165" s="182"/>
      <c r="W165" s="182"/>
      <c r="X165" s="182"/>
      <c r="Y165" s="182"/>
      <c r="Z165" s="182"/>
      <c r="AA165" s="182"/>
      <c r="AB165" s="182"/>
      <c r="AC165" s="182"/>
      <c r="AD165" s="182"/>
      <c r="AE165" s="182"/>
      <c r="AF165" s="182"/>
      <c r="AG165" s="182"/>
      <c r="AH165" s="182"/>
      <c r="AI165" s="182"/>
      <c r="AJ165" s="182"/>
      <c r="AK165" s="182"/>
      <c r="AL165" s="182"/>
      <c r="AM165" s="182"/>
    </row>
    <row r="166" spans="1:39" s="181" customFormat="1" x14ac:dyDescent="0.2">
      <c r="A166" s="440" t="s">
        <v>932</v>
      </c>
      <c r="B166" s="168"/>
      <c r="C166" s="391" t="s">
        <v>974</v>
      </c>
      <c r="D166" s="170"/>
      <c r="E166" s="170">
        <v>924</v>
      </c>
      <c r="F166" s="170">
        <f t="shared" si="52"/>
        <v>924</v>
      </c>
      <c r="G166" s="170"/>
      <c r="H166" s="170"/>
      <c r="I166" s="170">
        <f t="shared" si="95"/>
        <v>0</v>
      </c>
      <c r="J166" s="170"/>
      <c r="K166" s="170"/>
      <c r="L166" s="170"/>
      <c r="M166" s="170"/>
      <c r="N166" s="170"/>
      <c r="O166" s="170"/>
      <c r="P166" s="197"/>
      <c r="Q166" s="612"/>
      <c r="R166" s="197"/>
      <c r="S166" s="617">
        <f t="shared" si="102"/>
        <v>0</v>
      </c>
      <c r="T166" s="617">
        <f t="shared" si="103"/>
        <v>924</v>
      </c>
      <c r="U166" s="617">
        <f t="shared" si="104"/>
        <v>924</v>
      </c>
      <c r="V166" s="182"/>
      <c r="W166" s="182"/>
      <c r="X166" s="182"/>
      <c r="Y166" s="182"/>
      <c r="Z166" s="182"/>
      <c r="AA166" s="182"/>
      <c r="AB166" s="182"/>
      <c r="AC166" s="182"/>
      <c r="AD166" s="182"/>
      <c r="AE166" s="182"/>
      <c r="AF166" s="182"/>
      <c r="AG166" s="182"/>
      <c r="AH166" s="182"/>
      <c r="AI166" s="182"/>
      <c r="AJ166" s="182"/>
      <c r="AK166" s="182"/>
      <c r="AL166" s="182"/>
      <c r="AM166" s="182"/>
    </row>
    <row r="167" spans="1:39" s="181" customFormat="1" x14ac:dyDescent="0.2">
      <c r="A167" s="440" t="s">
        <v>933</v>
      </c>
      <c r="B167" s="168" t="s">
        <v>1130</v>
      </c>
      <c r="C167" s="391" t="s">
        <v>740</v>
      </c>
      <c r="D167" s="170"/>
      <c r="E167" s="170"/>
      <c r="F167" s="170"/>
      <c r="G167" s="170">
        <v>3000</v>
      </c>
      <c r="H167" s="170"/>
      <c r="I167" s="170">
        <f t="shared" si="95"/>
        <v>3000</v>
      </c>
      <c r="J167" s="170"/>
      <c r="K167" s="170"/>
      <c r="L167" s="170"/>
      <c r="M167" s="170"/>
      <c r="N167" s="170"/>
      <c r="O167" s="170"/>
      <c r="P167" s="197"/>
      <c r="Q167" s="612"/>
      <c r="R167" s="197"/>
      <c r="S167" s="617">
        <f t="shared" si="6"/>
        <v>3000</v>
      </c>
      <c r="T167" s="617">
        <f t="shared" si="50"/>
        <v>0</v>
      </c>
      <c r="U167" s="617">
        <f t="shared" si="51"/>
        <v>3000</v>
      </c>
      <c r="V167" s="182"/>
      <c r="W167" s="182"/>
      <c r="X167" s="182"/>
      <c r="Y167" s="182"/>
      <c r="Z167" s="182"/>
      <c r="AA167" s="182"/>
      <c r="AB167" s="182"/>
      <c r="AC167" s="182"/>
      <c r="AD167" s="182"/>
      <c r="AE167" s="182"/>
      <c r="AF167" s="182"/>
      <c r="AG167" s="182"/>
      <c r="AH167" s="182"/>
      <c r="AI167" s="182"/>
      <c r="AJ167" s="182"/>
      <c r="AK167" s="182"/>
      <c r="AL167" s="182"/>
      <c r="AM167" s="182"/>
    </row>
    <row r="168" spans="1:39" s="181" customFormat="1" x14ac:dyDescent="0.2">
      <c r="A168" s="440" t="s">
        <v>932</v>
      </c>
      <c r="B168" s="168"/>
      <c r="C168" s="391" t="s">
        <v>975</v>
      </c>
      <c r="D168" s="170"/>
      <c r="E168" s="170">
        <v>1026</v>
      </c>
      <c r="F168" s="170">
        <f t="shared" si="52"/>
        <v>1026</v>
      </c>
      <c r="G168" s="170"/>
      <c r="H168" s="170"/>
      <c r="I168" s="170">
        <f t="shared" si="95"/>
        <v>0</v>
      </c>
      <c r="J168" s="170"/>
      <c r="K168" s="170"/>
      <c r="L168" s="170"/>
      <c r="M168" s="170"/>
      <c r="N168" s="170"/>
      <c r="O168" s="170"/>
      <c r="P168" s="197"/>
      <c r="Q168" s="612"/>
      <c r="R168" s="197"/>
      <c r="S168" s="617">
        <f t="shared" ref="S168:S169" si="105">D168+G168+J168+M168+P168</f>
        <v>0</v>
      </c>
      <c r="T168" s="617">
        <f t="shared" ref="T168:T169" si="106">E168+H168+K168+N168+Q168</f>
        <v>1026</v>
      </c>
      <c r="U168" s="617">
        <f t="shared" ref="U168:U169" si="107">F168+I168+L168+O168+R168</f>
        <v>1026</v>
      </c>
      <c r="V168" s="182"/>
      <c r="W168" s="182"/>
      <c r="X168" s="182"/>
      <c r="Y168" s="182"/>
      <c r="Z168" s="182"/>
      <c r="AA168" s="182"/>
      <c r="AB168" s="182"/>
      <c r="AC168" s="182"/>
      <c r="AD168" s="182"/>
      <c r="AE168" s="182"/>
      <c r="AF168" s="182"/>
      <c r="AG168" s="182"/>
      <c r="AH168" s="182"/>
      <c r="AI168" s="182"/>
      <c r="AJ168" s="182"/>
      <c r="AK168" s="182"/>
      <c r="AL168" s="182"/>
      <c r="AM168" s="182"/>
    </row>
    <row r="169" spans="1:39" s="181" customFormat="1" ht="15" customHeight="1" x14ac:dyDescent="0.2">
      <c r="A169" s="440" t="s">
        <v>933</v>
      </c>
      <c r="B169" s="168"/>
      <c r="C169" s="391" t="s">
        <v>976</v>
      </c>
      <c r="D169" s="170"/>
      <c r="E169" s="170">
        <v>89</v>
      </c>
      <c r="F169" s="170">
        <f t="shared" si="52"/>
        <v>89</v>
      </c>
      <c r="G169" s="170"/>
      <c r="H169" s="170"/>
      <c r="I169" s="170">
        <f t="shared" si="95"/>
        <v>0</v>
      </c>
      <c r="J169" s="170"/>
      <c r="K169" s="170"/>
      <c r="L169" s="170"/>
      <c r="M169" s="170"/>
      <c r="N169" s="170"/>
      <c r="O169" s="170"/>
      <c r="P169" s="197"/>
      <c r="Q169" s="612"/>
      <c r="R169" s="197"/>
      <c r="S169" s="617">
        <f t="shared" si="105"/>
        <v>0</v>
      </c>
      <c r="T169" s="617">
        <f t="shared" si="106"/>
        <v>89</v>
      </c>
      <c r="U169" s="617">
        <f t="shared" si="107"/>
        <v>89</v>
      </c>
      <c r="V169" s="182"/>
      <c r="W169" s="182"/>
      <c r="X169" s="182"/>
      <c r="Y169" s="182"/>
      <c r="Z169" s="182"/>
      <c r="AA169" s="182"/>
      <c r="AB169" s="182"/>
      <c r="AC169" s="182"/>
      <c r="AD169" s="182"/>
      <c r="AE169" s="182"/>
      <c r="AF169" s="182"/>
      <c r="AG169" s="182"/>
      <c r="AH169" s="182"/>
      <c r="AI169" s="182"/>
      <c r="AJ169" s="182"/>
      <c r="AK169" s="182"/>
      <c r="AL169" s="182"/>
      <c r="AM169" s="182"/>
    </row>
    <row r="170" spans="1:39" s="181" customFormat="1" x14ac:dyDescent="0.2">
      <c r="A170" s="440" t="s">
        <v>933</v>
      </c>
      <c r="B170" s="168" t="s">
        <v>1129</v>
      </c>
      <c r="C170" s="391" t="s">
        <v>741</v>
      </c>
      <c r="D170" s="170">
        <v>600</v>
      </c>
      <c r="E170" s="170"/>
      <c r="F170" s="170">
        <f t="shared" si="52"/>
        <v>600</v>
      </c>
      <c r="G170" s="170"/>
      <c r="H170" s="170"/>
      <c r="I170" s="170">
        <f t="shared" si="95"/>
        <v>0</v>
      </c>
      <c r="J170" s="170"/>
      <c r="K170" s="170"/>
      <c r="L170" s="170"/>
      <c r="M170" s="170"/>
      <c r="N170" s="170"/>
      <c r="O170" s="170"/>
      <c r="P170" s="197"/>
      <c r="Q170" s="612"/>
      <c r="R170" s="197"/>
      <c r="S170" s="617">
        <f t="shared" si="6"/>
        <v>600</v>
      </c>
      <c r="T170" s="617">
        <f t="shared" si="50"/>
        <v>0</v>
      </c>
      <c r="U170" s="617">
        <f t="shared" si="51"/>
        <v>600</v>
      </c>
      <c r="V170" s="182"/>
      <c r="W170" s="182"/>
      <c r="X170" s="182"/>
      <c r="Y170" s="182"/>
      <c r="Z170" s="182"/>
      <c r="AA170" s="182"/>
      <c r="AB170" s="182"/>
      <c r="AC170" s="182"/>
      <c r="AD170" s="182"/>
      <c r="AE170" s="182"/>
      <c r="AF170" s="182"/>
      <c r="AG170" s="182"/>
      <c r="AH170" s="182"/>
      <c r="AI170" s="182"/>
      <c r="AJ170" s="182"/>
      <c r="AK170" s="182"/>
      <c r="AL170" s="182"/>
      <c r="AM170" s="182"/>
    </row>
    <row r="171" spans="1:39" s="181" customFormat="1" x14ac:dyDescent="0.2">
      <c r="A171" s="440" t="s">
        <v>933</v>
      </c>
      <c r="B171" s="168"/>
      <c r="C171" s="391" t="s">
        <v>742</v>
      </c>
      <c r="D171" s="170">
        <v>900</v>
      </c>
      <c r="E171" s="170"/>
      <c r="F171" s="170">
        <f t="shared" si="52"/>
        <v>900</v>
      </c>
      <c r="G171" s="170"/>
      <c r="H171" s="170"/>
      <c r="I171" s="170">
        <f t="shared" si="95"/>
        <v>0</v>
      </c>
      <c r="J171" s="170"/>
      <c r="K171" s="170"/>
      <c r="L171" s="170"/>
      <c r="M171" s="170"/>
      <c r="N171" s="170"/>
      <c r="O171" s="170"/>
      <c r="P171" s="197"/>
      <c r="Q171" s="612"/>
      <c r="R171" s="197"/>
      <c r="S171" s="617">
        <f t="shared" si="6"/>
        <v>900</v>
      </c>
      <c r="T171" s="617">
        <f t="shared" si="50"/>
        <v>0</v>
      </c>
      <c r="U171" s="617">
        <f t="shared" si="51"/>
        <v>900</v>
      </c>
      <c r="V171" s="182"/>
      <c r="W171" s="182"/>
      <c r="X171" s="182"/>
      <c r="Y171" s="182"/>
      <c r="Z171" s="182"/>
      <c r="AA171" s="182"/>
      <c r="AB171" s="182"/>
      <c r="AC171" s="182"/>
      <c r="AD171" s="182"/>
      <c r="AE171" s="182"/>
      <c r="AF171" s="182"/>
      <c r="AG171" s="182"/>
      <c r="AH171" s="182"/>
      <c r="AI171" s="182"/>
      <c r="AJ171" s="182"/>
      <c r="AK171" s="182"/>
      <c r="AL171" s="182"/>
      <c r="AM171" s="182"/>
    </row>
    <row r="172" spans="1:39" s="181" customFormat="1" ht="25.5" x14ac:dyDescent="0.2">
      <c r="A172" s="440" t="s">
        <v>933</v>
      </c>
      <c r="B172" s="168"/>
      <c r="C172" s="391" t="s">
        <v>977</v>
      </c>
      <c r="D172" s="170"/>
      <c r="E172" s="170">
        <v>4269</v>
      </c>
      <c r="F172" s="170">
        <f t="shared" si="52"/>
        <v>4269</v>
      </c>
      <c r="G172" s="170"/>
      <c r="H172" s="170"/>
      <c r="I172" s="170">
        <f t="shared" si="95"/>
        <v>0</v>
      </c>
      <c r="J172" s="170"/>
      <c r="K172" s="170"/>
      <c r="L172" s="170"/>
      <c r="M172" s="170"/>
      <c r="N172" s="170"/>
      <c r="O172" s="170"/>
      <c r="P172" s="197"/>
      <c r="Q172" s="612"/>
      <c r="R172" s="197"/>
      <c r="S172" s="617">
        <f t="shared" ref="S172" si="108">D172+G172+J172+M172+P172</f>
        <v>0</v>
      </c>
      <c r="T172" s="617">
        <f t="shared" ref="T172" si="109">E172+H172+K172+N172+Q172</f>
        <v>4269</v>
      </c>
      <c r="U172" s="617">
        <f t="shared" ref="U172" si="110">F172+I172+L172+O172+R172</f>
        <v>4269</v>
      </c>
      <c r="V172" s="182"/>
      <c r="W172" s="182"/>
      <c r="X172" s="182"/>
      <c r="Y172" s="182"/>
      <c r="Z172" s="182"/>
      <c r="AA172" s="182"/>
      <c r="AB172" s="182"/>
      <c r="AC172" s="182"/>
      <c r="AD172" s="182"/>
      <c r="AE172" s="182"/>
      <c r="AF172" s="182"/>
      <c r="AG172" s="182"/>
      <c r="AH172" s="182"/>
      <c r="AI172" s="182"/>
      <c r="AJ172" s="182"/>
      <c r="AK172" s="182"/>
      <c r="AL172" s="182"/>
      <c r="AM172" s="182"/>
    </row>
    <row r="173" spans="1:39" s="181" customFormat="1" x14ac:dyDescent="0.2">
      <c r="A173" s="440" t="s">
        <v>933</v>
      </c>
      <c r="B173" s="168"/>
      <c r="C173" s="752" t="s">
        <v>1127</v>
      </c>
      <c r="D173" s="170"/>
      <c r="E173" s="170"/>
      <c r="F173" s="170"/>
      <c r="G173" s="170"/>
      <c r="H173" s="170">
        <v>2500</v>
      </c>
      <c r="I173" s="170">
        <f t="shared" si="95"/>
        <v>2500</v>
      </c>
      <c r="J173" s="170"/>
      <c r="K173" s="170"/>
      <c r="L173" s="170"/>
      <c r="M173" s="170"/>
      <c r="N173" s="170"/>
      <c r="O173" s="170"/>
      <c r="P173" s="197"/>
      <c r="Q173" s="612"/>
      <c r="R173" s="197"/>
      <c r="S173" s="617">
        <f t="shared" ref="S173" si="111">D173+G173+J173+M173+P173</f>
        <v>0</v>
      </c>
      <c r="T173" s="617">
        <f t="shared" ref="T173" si="112">E173+H173+K173+N173+Q173</f>
        <v>2500</v>
      </c>
      <c r="U173" s="617">
        <f t="shared" ref="U173" si="113">F173+I173+L173+O173+R173</f>
        <v>2500</v>
      </c>
      <c r="V173" s="182"/>
      <c r="W173" s="182"/>
      <c r="X173" s="182"/>
      <c r="Y173" s="182"/>
      <c r="Z173" s="182"/>
      <c r="AA173" s="182"/>
      <c r="AB173" s="182"/>
      <c r="AC173" s="182"/>
      <c r="AD173" s="182"/>
      <c r="AE173" s="182"/>
      <c r="AF173" s="182"/>
      <c r="AG173" s="182"/>
      <c r="AH173" s="182"/>
      <c r="AI173" s="182"/>
      <c r="AJ173" s="182"/>
      <c r="AK173" s="182"/>
      <c r="AL173" s="182"/>
      <c r="AM173" s="182"/>
    </row>
    <row r="174" spans="1:39" s="181" customFormat="1" x14ac:dyDescent="0.2">
      <c r="A174" s="440" t="s">
        <v>933</v>
      </c>
      <c r="B174" s="168"/>
      <c r="C174" s="752" t="s">
        <v>1128</v>
      </c>
      <c r="D174" s="170"/>
      <c r="E174" s="170">
        <v>7000</v>
      </c>
      <c r="F174" s="170">
        <f t="shared" si="52"/>
        <v>7000</v>
      </c>
      <c r="G174" s="170"/>
      <c r="H174" s="170"/>
      <c r="I174" s="170"/>
      <c r="J174" s="170"/>
      <c r="K174" s="170"/>
      <c r="L174" s="170"/>
      <c r="M174" s="170"/>
      <c r="N174" s="170"/>
      <c r="O174" s="170"/>
      <c r="P174" s="197"/>
      <c r="Q174" s="612"/>
      <c r="R174" s="197"/>
      <c r="S174" s="617">
        <f t="shared" ref="S174" si="114">D174+G174+J174+M174+P174</f>
        <v>0</v>
      </c>
      <c r="T174" s="617">
        <f t="shared" ref="T174" si="115">E174+H174+K174+N174+Q174</f>
        <v>7000</v>
      </c>
      <c r="U174" s="617">
        <f t="shared" ref="U174" si="116">F174+I174+L174+O174+R174</f>
        <v>7000</v>
      </c>
      <c r="V174" s="182"/>
      <c r="W174" s="182"/>
      <c r="X174" s="182"/>
      <c r="Y174" s="182"/>
      <c r="Z174" s="182"/>
      <c r="AA174" s="182"/>
      <c r="AB174" s="182"/>
      <c r="AC174" s="182"/>
      <c r="AD174" s="182"/>
      <c r="AE174" s="182"/>
      <c r="AF174" s="182"/>
      <c r="AG174" s="182"/>
      <c r="AH174" s="182"/>
      <c r="AI174" s="182"/>
      <c r="AJ174" s="182"/>
      <c r="AK174" s="182"/>
      <c r="AL174" s="182"/>
      <c r="AM174" s="182"/>
    </row>
    <row r="175" spans="1:39" s="181" customFormat="1" ht="25.5" x14ac:dyDescent="0.2">
      <c r="A175" s="440" t="s">
        <v>933</v>
      </c>
      <c r="B175" s="168" t="s">
        <v>1132</v>
      </c>
      <c r="C175" s="391" t="s">
        <v>743</v>
      </c>
      <c r="D175" s="170">
        <v>700</v>
      </c>
      <c r="E175" s="170"/>
      <c r="F175" s="170">
        <f t="shared" si="52"/>
        <v>700</v>
      </c>
      <c r="G175" s="170"/>
      <c r="H175" s="170"/>
      <c r="I175" s="170">
        <f t="shared" si="95"/>
        <v>0</v>
      </c>
      <c r="J175" s="170"/>
      <c r="K175" s="170"/>
      <c r="L175" s="170"/>
      <c r="M175" s="170"/>
      <c r="N175" s="170"/>
      <c r="O175" s="170"/>
      <c r="P175" s="197"/>
      <c r="Q175" s="612"/>
      <c r="R175" s="197"/>
      <c r="S175" s="617">
        <f t="shared" si="6"/>
        <v>700</v>
      </c>
      <c r="T175" s="617">
        <f t="shared" si="50"/>
        <v>0</v>
      </c>
      <c r="U175" s="617">
        <f t="shared" si="51"/>
        <v>700</v>
      </c>
      <c r="V175" s="182"/>
      <c r="W175" s="182"/>
      <c r="X175" s="182"/>
      <c r="Y175" s="182"/>
      <c r="Z175" s="182"/>
      <c r="AA175" s="182"/>
      <c r="AB175" s="182"/>
      <c r="AC175" s="182"/>
      <c r="AD175" s="182"/>
      <c r="AE175" s="182"/>
      <c r="AF175" s="182"/>
      <c r="AG175" s="182"/>
      <c r="AH175" s="182"/>
      <c r="AI175" s="182"/>
      <c r="AJ175" s="182"/>
      <c r="AK175" s="182"/>
      <c r="AL175" s="182"/>
      <c r="AM175" s="182"/>
    </row>
    <row r="176" spans="1:39" s="181" customFormat="1" x14ac:dyDescent="0.2">
      <c r="A176" s="440" t="s">
        <v>933</v>
      </c>
      <c r="B176" s="168"/>
      <c r="C176" s="391" t="s">
        <v>738</v>
      </c>
      <c r="D176" s="170"/>
      <c r="E176" s="170"/>
      <c r="F176" s="170"/>
      <c r="G176" s="170">
        <v>2000</v>
      </c>
      <c r="H176" s="170"/>
      <c r="I176" s="170">
        <f t="shared" si="95"/>
        <v>2000</v>
      </c>
      <c r="J176" s="170"/>
      <c r="K176" s="170"/>
      <c r="L176" s="170"/>
      <c r="M176" s="170"/>
      <c r="N176" s="170"/>
      <c r="O176" s="170"/>
      <c r="P176" s="197"/>
      <c r="Q176" s="612"/>
      <c r="R176" s="197"/>
      <c r="S176" s="617">
        <f t="shared" ref="S176" si="117">D176+G176+J176+M176+P176</f>
        <v>2000</v>
      </c>
      <c r="T176" s="617">
        <f t="shared" ref="T176" si="118">E176+H176+K176+N176+Q176</f>
        <v>0</v>
      </c>
      <c r="U176" s="617">
        <f t="shared" ref="U176" si="119">F176+I176+L176+O176+R176</f>
        <v>2000</v>
      </c>
      <c r="V176" s="182"/>
      <c r="W176" s="182"/>
      <c r="X176" s="182"/>
      <c r="Y176" s="182"/>
      <c r="Z176" s="182"/>
      <c r="AA176" s="182"/>
      <c r="AB176" s="182"/>
      <c r="AC176" s="182"/>
      <c r="AD176" s="182"/>
      <c r="AE176" s="182"/>
      <c r="AF176" s="182"/>
      <c r="AG176" s="182"/>
      <c r="AH176" s="182"/>
      <c r="AI176" s="182"/>
      <c r="AJ176" s="182"/>
      <c r="AK176" s="182"/>
      <c r="AL176" s="182"/>
      <c r="AM176" s="182"/>
    </row>
    <row r="177" spans="1:39" s="181" customFormat="1" x14ac:dyDescent="0.2">
      <c r="A177" s="440" t="s">
        <v>932</v>
      </c>
      <c r="B177" s="168"/>
      <c r="C177" s="752" t="s">
        <v>1138</v>
      </c>
      <c r="D177" s="170"/>
      <c r="E177" s="170">
        <v>1000</v>
      </c>
      <c r="F177" s="170">
        <f t="shared" ref="F177:F178" si="120">D177+E177</f>
        <v>1000</v>
      </c>
      <c r="G177" s="170"/>
      <c r="H177" s="170"/>
      <c r="I177" s="170"/>
      <c r="J177" s="170"/>
      <c r="K177" s="170"/>
      <c r="L177" s="170"/>
      <c r="M177" s="170"/>
      <c r="N177" s="170"/>
      <c r="O177" s="170"/>
      <c r="P177" s="197"/>
      <c r="Q177" s="612"/>
      <c r="R177" s="197"/>
      <c r="S177" s="617">
        <f t="shared" ref="S177:S178" si="121">D177+G177+J177+M177+P177</f>
        <v>0</v>
      </c>
      <c r="T177" s="617">
        <f t="shared" ref="T177:T178" si="122">E177+H177+K177+N177+Q177</f>
        <v>1000</v>
      </c>
      <c r="U177" s="617">
        <f t="shared" ref="U177:U178" si="123">F177+I177+L177+O177+R177</f>
        <v>1000</v>
      </c>
      <c r="V177" s="182"/>
      <c r="W177" s="182"/>
      <c r="X177" s="182"/>
      <c r="Y177" s="182"/>
      <c r="Z177" s="182"/>
      <c r="AA177" s="182"/>
      <c r="AB177" s="182"/>
      <c r="AC177" s="182"/>
      <c r="AD177" s="182"/>
      <c r="AE177" s="182"/>
      <c r="AF177" s="182"/>
      <c r="AG177" s="182"/>
      <c r="AH177" s="182"/>
      <c r="AI177" s="182"/>
      <c r="AJ177" s="182"/>
      <c r="AK177" s="182"/>
      <c r="AL177" s="182"/>
      <c r="AM177" s="182"/>
    </row>
    <row r="178" spans="1:39" s="181" customFormat="1" x14ac:dyDescent="0.2">
      <c r="A178" s="440" t="s">
        <v>933</v>
      </c>
      <c r="B178" s="168"/>
      <c r="C178" s="752" t="s">
        <v>1137</v>
      </c>
      <c r="D178" s="170"/>
      <c r="E178" s="170">
        <v>800</v>
      </c>
      <c r="F178" s="170">
        <f t="shared" si="120"/>
        <v>800</v>
      </c>
      <c r="G178" s="170"/>
      <c r="H178" s="170"/>
      <c r="I178" s="170"/>
      <c r="J178" s="170"/>
      <c r="K178" s="170"/>
      <c r="L178" s="170"/>
      <c r="M178" s="170"/>
      <c r="N178" s="170"/>
      <c r="O178" s="170"/>
      <c r="P178" s="197"/>
      <c r="Q178" s="612"/>
      <c r="R178" s="197"/>
      <c r="S178" s="617">
        <f t="shared" si="121"/>
        <v>0</v>
      </c>
      <c r="T178" s="617">
        <f t="shared" si="122"/>
        <v>800</v>
      </c>
      <c r="U178" s="617">
        <f t="shared" si="123"/>
        <v>800</v>
      </c>
      <c r="V178" s="182"/>
      <c r="W178" s="182"/>
      <c r="X178" s="182"/>
      <c r="Y178" s="182"/>
      <c r="Z178" s="182"/>
      <c r="AA178" s="182"/>
      <c r="AB178" s="182"/>
      <c r="AC178" s="182"/>
      <c r="AD178" s="182"/>
      <c r="AE178" s="182"/>
      <c r="AF178" s="182"/>
      <c r="AG178" s="182"/>
      <c r="AH178" s="182"/>
      <c r="AI178" s="182"/>
      <c r="AJ178" s="182"/>
      <c r="AK178" s="182"/>
      <c r="AL178" s="182"/>
      <c r="AM178" s="182"/>
    </row>
    <row r="179" spans="1:39" s="181" customFormat="1" ht="38.25" x14ac:dyDescent="0.2">
      <c r="A179" s="440" t="s">
        <v>933</v>
      </c>
      <c r="B179" s="168" t="s">
        <v>1133</v>
      </c>
      <c r="C179" s="391" t="s">
        <v>744</v>
      </c>
      <c r="D179" s="170">
        <v>11300</v>
      </c>
      <c r="E179" s="170"/>
      <c r="F179" s="170">
        <f t="shared" si="52"/>
        <v>11300</v>
      </c>
      <c r="G179" s="170"/>
      <c r="H179" s="170"/>
      <c r="I179" s="170">
        <f t="shared" si="95"/>
        <v>0</v>
      </c>
      <c r="J179" s="170"/>
      <c r="K179" s="170"/>
      <c r="L179" s="170"/>
      <c r="M179" s="170"/>
      <c r="N179" s="170"/>
      <c r="O179" s="170"/>
      <c r="P179" s="197"/>
      <c r="Q179" s="612"/>
      <c r="R179" s="197"/>
      <c r="S179" s="617">
        <f t="shared" si="6"/>
        <v>11300</v>
      </c>
      <c r="T179" s="617">
        <f t="shared" si="50"/>
        <v>0</v>
      </c>
      <c r="U179" s="617">
        <f t="shared" si="51"/>
        <v>11300</v>
      </c>
      <c r="V179" s="182"/>
      <c r="W179" s="182"/>
      <c r="X179" s="182"/>
      <c r="Y179" s="182"/>
      <c r="Z179" s="182"/>
      <c r="AA179" s="182"/>
      <c r="AB179" s="182"/>
      <c r="AC179" s="182"/>
      <c r="AD179" s="182"/>
      <c r="AE179" s="182"/>
      <c r="AF179" s="182"/>
      <c r="AG179" s="182"/>
      <c r="AH179" s="182"/>
      <c r="AI179" s="182"/>
      <c r="AJ179" s="182"/>
      <c r="AK179" s="182"/>
      <c r="AL179" s="182"/>
      <c r="AM179" s="182"/>
    </row>
    <row r="180" spans="1:39" s="181" customFormat="1" x14ac:dyDescent="0.2">
      <c r="A180" s="440" t="s">
        <v>933</v>
      </c>
      <c r="B180" s="168"/>
      <c r="C180" s="391" t="s">
        <v>745</v>
      </c>
      <c r="D180" s="170"/>
      <c r="E180" s="170"/>
      <c r="F180" s="170"/>
      <c r="G180" s="170">
        <f>400+450</f>
        <v>850</v>
      </c>
      <c r="H180" s="170"/>
      <c r="I180" s="170">
        <f t="shared" ref="I180:I194" si="124">G180+H180</f>
        <v>850</v>
      </c>
      <c r="J180" s="170"/>
      <c r="K180" s="170"/>
      <c r="L180" s="170"/>
      <c r="M180" s="170"/>
      <c r="N180" s="170"/>
      <c r="O180" s="170"/>
      <c r="P180" s="197"/>
      <c r="Q180" s="612"/>
      <c r="R180" s="197"/>
      <c r="S180" s="617">
        <f t="shared" si="6"/>
        <v>850</v>
      </c>
      <c r="T180" s="617">
        <f t="shared" si="50"/>
        <v>0</v>
      </c>
      <c r="U180" s="617">
        <f t="shared" si="51"/>
        <v>850</v>
      </c>
      <c r="V180" s="182"/>
      <c r="W180" s="182"/>
      <c r="X180" s="182"/>
      <c r="Y180" s="182"/>
      <c r="Z180" s="182"/>
      <c r="AA180" s="182"/>
      <c r="AB180" s="182"/>
      <c r="AC180" s="182"/>
      <c r="AD180" s="182"/>
      <c r="AE180" s="182"/>
      <c r="AF180" s="182"/>
      <c r="AG180" s="182"/>
      <c r="AH180" s="182"/>
      <c r="AI180" s="182"/>
      <c r="AJ180" s="182"/>
      <c r="AK180" s="182"/>
      <c r="AL180" s="182"/>
      <c r="AM180" s="182"/>
    </row>
    <row r="181" spans="1:39" s="181" customFormat="1" x14ac:dyDescent="0.2">
      <c r="A181" s="440" t="s">
        <v>933</v>
      </c>
      <c r="B181" s="168"/>
      <c r="C181" s="391" t="s">
        <v>978</v>
      </c>
      <c r="D181" s="170"/>
      <c r="E181" s="170"/>
      <c r="F181" s="170"/>
      <c r="G181" s="170"/>
      <c r="H181" s="170">
        <v>969</v>
      </c>
      <c r="I181" s="170">
        <f t="shared" si="124"/>
        <v>969</v>
      </c>
      <c r="J181" s="170"/>
      <c r="K181" s="170"/>
      <c r="L181" s="170"/>
      <c r="M181" s="170"/>
      <c r="N181" s="170"/>
      <c r="O181" s="170"/>
      <c r="P181" s="197"/>
      <c r="Q181" s="612"/>
      <c r="R181" s="197"/>
      <c r="S181" s="617">
        <f t="shared" ref="S181:S190" si="125">D181+G181+J181+M181+P181</f>
        <v>0</v>
      </c>
      <c r="T181" s="617">
        <f t="shared" ref="T181:T190" si="126">E181+H181+K181+N181+Q181</f>
        <v>969</v>
      </c>
      <c r="U181" s="617">
        <f t="shared" ref="U181:U190" si="127">F181+I181+L181+O181+R181</f>
        <v>969</v>
      </c>
      <c r="V181" s="182"/>
      <c r="W181" s="182"/>
      <c r="X181" s="182"/>
      <c r="Y181" s="182"/>
      <c r="Z181" s="182"/>
      <c r="AA181" s="182"/>
      <c r="AB181" s="182"/>
      <c r="AC181" s="182"/>
      <c r="AD181" s="182"/>
      <c r="AE181" s="182"/>
      <c r="AF181" s="182"/>
      <c r="AG181" s="182"/>
      <c r="AH181" s="182"/>
      <c r="AI181" s="182"/>
      <c r="AJ181" s="182"/>
      <c r="AK181" s="182"/>
      <c r="AL181" s="182"/>
      <c r="AM181" s="182"/>
    </row>
    <row r="182" spans="1:39" s="181" customFormat="1" x14ac:dyDescent="0.2">
      <c r="A182" s="440" t="s">
        <v>933</v>
      </c>
      <c r="B182" s="168"/>
      <c r="C182" s="391" t="s">
        <v>980</v>
      </c>
      <c r="D182" s="170"/>
      <c r="E182" s="170"/>
      <c r="F182" s="170"/>
      <c r="G182" s="170"/>
      <c r="H182" s="170">
        <v>2090</v>
      </c>
      <c r="I182" s="170">
        <f t="shared" si="124"/>
        <v>2090</v>
      </c>
      <c r="J182" s="170"/>
      <c r="K182" s="170"/>
      <c r="L182" s="170"/>
      <c r="M182" s="170"/>
      <c r="N182" s="170"/>
      <c r="O182" s="170"/>
      <c r="P182" s="197"/>
      <c r="Q182" s="612"/>
      <c r="R182" s="197"/>
      <c r="S182" s="617">
        <f t="shared" si="125"/>
        <v>0</v>
      </c>
      <c r="T182" s="617">
        <f t="shared" si="126"/>
        <v>2090</v>
      </c>
      <c r="U182" s="617">
        <f t="shared" si="127"/>
        <v>2090</v>
      </c>
      <c r="V182" s="182"/>
      <c r="W182" s="182"/>
      <c r="X182" s="182"/>
      <c r="Y182" s="182"/>
      <c r="Z182" s="182"/>
      <c r="AA182" s="182"/>
      <c r="AB182" s="182"/>
      <c r="AC182" s="182"/>
      <c r="AD182" s="182"/>
      <c r="AE182" s="182"/>
      <c r="AF182" s="182"/>
      <c r="AG182" s="182"/>
      <c r="AH182" s="182"/>
      <c r="AI182" s="182"/>
      <c r="AJ182" s="182"/>
      <c r="AK182" s="182"/>
      <c r="AL182" s="182"/>
      <c r="AM182" s="182"/>
    </row>
    <row r="183" spans="1:39" s="181" customFormat="1" x14ac:dyDescent="0.2">
      <c r="A183" s="440" t="s">
        <v>933</v>
      </c>
      <c r="B183" s="168"/>
      <c r="C183" s="752" t="s">
        <v>1139</v>
      </c>
      <c r="D183" s="170"/>
      <c r="E183" s="170">
        <v>600</v>
      </c>
      <c r="F183" s="170">
        <f t="shared" si="52"/>
        <v>600</v>
      </c>
      <c r="G183" s="170"/>
      <c r="H183" s="170"/>
      <c r="I183" s="170"/>
      <c r="J183" s="170"/>
      <c r="K183" s="170"/>
      <c r="L183" s="170"/>
      <c r="M183" s="170"/>
      <c r="N183" s="170"/>
      <c r="O183" s="170"/>
      <c r="P183" s="197"/>
      <c r="Q183" s="612"/>
      <c r="R183" s="197"/>
      <c r="S183" s="617">
        <f t="shared" ref="S183:S186" si="128">D183+G183+J183+M183+P183</f>
        <v>0</v>
      </c>
      <c r="T183" s="617">
        <f t="shared" ref="T183:T186" si="129">E183+H183+K183+N183+Q183</f>
        <v>600</v>
      </c>
      <c r="U183" s="617">
        <f t="shared" ref="U183:U186" si="130">F183+I183+L183+O183+R183</f>
        <v>600</v>
      </c>
      <c r="V183" s="182"/>
      <c r="W183" s="182"/>
      <c r="X183" s="182"/>
      <c r="Y183" s="182"/>
      <c r="Z183" s="182"/>
      <c r="AA183" s="182"/>
      <c r="AB183" s="182"/>
      <c r="AC183" s="182"/>
      <c r="AD183" s="182"/>
      <c r="AE183" s="182"/>
      <c r="AF183" s="182"/>
      <c r="AG183" s="182"/>
      <c r="AH183" s="182"/>
      <c r="AI183" s="182"/>
      <c r="AJ183" s="182"/>
      <c r="AK183" s="182"/>
      <c r="AL183" s="182"/>
      <c r="AM183" s="182"/>
    </row>
    <row r="184" spans="1:39" s="181" customFormat="1" x14ac:dyDescent="0.2">
      <c r="A184" s="440" t="s">
        <v>932</v>
      </c>
      <c r="B184" s="168"/>
      <c r="C184" s="752" t="s">
        <v>1126</v>
      </c>
      <c r="D184" s="170"/>
      <c r="E184" s="170">
        <v>3000</v>
      </c>
      <c r="F184" s="170">
        <f t="shared" si="52"/>
        <v>3000</v>
      </c>
      <c r="G184" s="170"/>
      <c r="H184" s="170"/>
      <c r="I184" s="170"/>
      <c r="J184" s="170"/>
      <c r="K184" s="170"/>
      <c r="L184" s="170"/>
      <c r="M184" s="170"/>
      <c r="N184" s="170"/>
      <c r="O184" s="170"/>
      <c r="P184" s="197"/>
      <c r="Q184" s="612"/>
      <c r="R184" s="197"/>
      <c r="S184" s="617">
        <f t="shared" si="128"/>
        <v>0</v>
      </c>
      <c r="T184" s="617">
        <f t="shared" si="129"/>
        <v>3000</v>
      </c>
      <c r="U184" s="617">
        <f t="shared" si="130"/>
        <v>3000</v>
      </c>
      <c r="V184" s="182"/>
      <c r="W184" s="182"/>
      <c r="X184" s="182"/>
      <c r="Y184" s="182"/>
      <c r="Z184" s="182"/>
      <c r="AA184" s="182"/>
      <c r="AB184" s="182"/>
      <c r="AC184" s="182"/>
      <c r="AD184" s="182"/>
      <c r="AE184" s="182"/>
      <c r="AF184" s="182"/>
      <c r="AG184" s="182"/>
      <c r="AH184" s="182"/>
      <c r="AI184" s="182"/>
      <c r="AJ184" s="182"/>
      <c r="AK184" s="182"/>
      <c r="AL184" s="182"/>
      <c r="AM184" s="182"/>
    </row>
    <row r="185" spans="1:39" s="181" customFormat="1" x14ac:dyDescent="0.2">
      <c r="A185" s="440" t="s">
        <v>932</v>
      </c>
      <c r="B185" s="168"/>
      <c r="C185" s="752" t="s">
        <v>1138</v>
      </c>
      <c r="D185" s="170"/>
      <c r="E185" s="170">
        <v>1000</v>
      </c>
      <c r="F185" s="170">
        <f t="shared" si="52"/>
        <v>1000</v>
      </c>
      <c r="G185" s="170"/>
      <c r="H185" s="170"/>
      <c r="I185" s="170"/>
      <c r="J185" s="170"/>
      <c r="K185" s="170"/>
      <c r="L185" s="170"/>
      <c r="M185" s="170"/>
      <c r="N185" s="170"/>
      <c r="O185" s="170"/>
      <c r="P185" s="197"/>
      <c r="Q185" s="612"/>
      <c r="R185" s="197"/>
      <c r="S185" s="617">
        <f t="shared" si="128"/>
        <v>0</v>
      </c>
      <c r="T185" s="617">
        <f t="shared" si="129"/>
        <v>1000</v>
      </c>
      <c r="U185" s="617">
        <f t="shared" si="130"/>
        <v>1000</v>
      </c>
      <c r="V185" s="182"/>
      <c r="W185" s="182"/>
      <c r="X185" s="182"/>
      <c r="Y185" s="182"/>
      <c r="Z185" s="182"/>
      <c r="AA185" s="182"/>
      <c r="AB185" s="182"/>
      <c r="AC185" s="182"/>
      <c r="AD185" s="182"/>
      <c r="AE185" s="182"/>
      <c r="AF185" s="182"/>
      <c r="AG185" s="182"/>
      <c r="AH185" s="182"/>
      <c r="AI185" s="182"/>
      <c r="AJ185" s="182"/>
      <c r="AK185" s="182"/>
      <c r="AL185" s="182"/>
      <c r="AM185" s="182"/>
    </row>
    <row r="186" spans="1:39" s="181" customFormat="1" ht="25.5" x14ac:dyDescent="0.2">
      <c r="A186" s="440" t="s">
        <v>933</v>
      </c>
      <c r="B186" s="168"/>
      <c r="C186" s="752" t="s">
        <v>1140</v>
      </c>
      <c r="D186" s="170"/>
      <c r="E186" s="170">
        <v>1200</v>
      </c>
      <c r="F186" s="170">
        <f t="shared" si="52"/>
        <v>1200</v>
      </c>
      <c r="G186" s="170"/>
      <c r="H186" s="170"/>
      <c r="I186" s="170"/>
      <c r="J186" s="170"/>
      <c r="K186" s="170"/>
      <c r="L186" s="170"/>
      <c r="M186" s="170"/>
      <c r="N186" s="170"/>
      <c r="O186" s="170"/>
      <c r="P186" s="197"/>
      <c r="Q186" s="612"/>
      <c r="R186" s="197"/>
      <c r="S186" s="617">
        <f t="shared" si="128"/>
        <v>0</v>
      </c>
      <c r="T186" s="617">
        <f t="shared" si="129"/>
        <v>1200</v>
      </c>
      <c r="U186" s="617">
        <f t="shared" si="130"/>
        <v>1200</v>
      </c>
      <c r="V186" s="182"/>
      <c r="W186" s="182"/>
      <c r="X186" s="182"/>
      <c r="Y186" s="182"/>
      <c r="Z186" s="182"/>
      <c r="AA186" s="182"/>
      <c r="AB186" s="182"/>
      <c r="AC186" s="182"/>
      <c r="AD186" s="182"/>
      <c r="AE186" s="182"/>
      <c r="AF186" s="182"/>
      <c r="AG186" s="182"/>
      <c r="AH186" s="182"/>
      <c r="AI186" s="182"/>
      <c r="AJ186" s="182"/>
      <c r="AK186" s="182"/>
      <c r="AL186" s="182"/>
      <c r="AM186" s="182"/>
    </row>
    <row r="187" spans="1:39" s="181" customFormat="1" x14ac:dyDescent="0.2">
      <c r="A187" s="440" t="s">
        <v>933</v>
      </c>
      <c r="B187" s="168" t="s">
        <v>1125</v>
      </c>
      <c r="C187" s="752" t="s">
        <v>1124</v>
      </c>
      <c r="D187" s="170"/>
      <c r="E187" s="170">
        <v>3000</v>
      </c>
      <c r="F187" s="170">
        <f t="shared" si="52"/>
        <v>3000</v>
      </c>
      <c r="G187" s="170"/>
      <c r="H187" s="170"/>
      <c r="I187" s="170"/>
      <c r="J187" s="170"/>
      <c r="K187" s="170"/>
      <c r="L187" s="170"/>
      <c r="M187" s="170"/>
      <c r="N187" s="170"/>
      <c r="O187" s="170"/>
      <c r="P187" s="197"/>
      <c r="Q187" s="612"/>
      <c r="R187" s="197"/>
      <c r="S187" s="617">
        <f t="shared" ref="S187:S188" si="131">D187+G187+J187+M187+P187</f>
        <v>0</v>
      </c>
      <c r="T187" s="617">
        <f t="shared" ref="T187:T188" si="132">E187+H187+K187+N187+Q187</f>
        <v>3000</v>
      </c>
      <c r="U187" s="617">
        <f t="shared" ref="U187:U188" si="133">F187+I187+L187+O187+R187</f>
        <v>3000</v>
      </c>
      <c r="V187" s="182"/>
      <c r="W187" s="182"/>
      <c r="X187" s="182"/>
      <c r="Y187" s="182"/>
      <c r="Z187" s="182"/>
      <c r="AA187" s="182"/>
      <c r="AB187" s="182"/>
      <c r="AC187" s="182"/>
      <c r="AD187" s="182"/>
      <c r="AE187" s="182"/>
      <c r="AF187" s="182"/>
      <c r="AG187" s="182"/>
      <c r="AH187" s="182"/>
      <c r="AI187" s="182"/>
      <c r="AJ187" s="182"/>
      <c r="AK187" s="182"/>
      <c r="AL187" s="182"/>
      <c r="AM187" s="182"/>
    </row>
    <row r="188" spans="1:39" s="181" customFormat="1" x14ac:dyDescent="0.2">
      <c r="A188" s="440" t="s">
        <v>932</v>
      </c>
      <c r="B188" s="168"/>
      <c r="C188" s="752" t="s">
        <v>1126</v>
      </c>
      <c r="D188" s="170"/>
      <c r="E188" s="170">
        <v>3000</v>
      </c>
      <c r="F188" s="170">
        <f t="shared" si="52"/>
        <v>3000</v>
      </c>
      <c r="G188" s="170"/>
      <c r="H188" s="170"/>
      <c r="I188" s="170"/>
      <c r="J188" s="170"/>
      <c r="K188" s="170"/>
      <c r="L188" s="170"/>
      <c r="M188" s="170"/>
      <c r="N188" s="170"/>
      <c r="O188" s="170"/>
      <c r="P188" s="197"/>
      <c r="Q188" s="612"/>
      <c r="R188" s="197"/>
      <c r="S188" s="617">
        <f t="shared" si="131"/>
        <v>0</v>
      </c>
      <c r="T188" s="617">
        <f t="shared" si="132"/>
        <v>3000</v>
      </c>
      <c r="U188" s="617">
        <f t="shared" si="133"/>
        <v>3000</v>
      </c>
      <c r="V188" s="182"/>
      <c r="W188" s="182"/>
      <c r="X188" s="182"/>
      <c r="Y188" s="182"/>
      <c r="Z188" s="182"/>
      <c r="AA188" s="182"/>
      <c r="AB188" s="182"/>
      <c r="AC188" s="182"/>
      <c r="AD188" s="182"/>
      <c r="AE188" s="182"/>
      <c r="AF188" s="182"/>
      <c r="AG188" s="182"/>
      <c r="AH188" s="182"/>
      <c r="AI188" s="182"/>
      <c r="AJ188" s="182"/>
      <c r="AK188" s="182"/>
      <c r="AL188" s="182"/>
      <c r="AM188" s="182"/>
    </row>
    <row r="189" spans="1:39" s="181" customFormat="1" x14ac:dyDescent="0.2">
      <c r="A189" s="440" t="s">
        <v>933</v>
      </c>
      <c r="B189" s="168"/>
      <c r="C189" s="391" t="s">
        <v>979</v>
      </c>
      <c r="D189" s="170"/>
      <c r="E189" s="170"/>
      <c r="F189" s="170"/>
      <c r="G189" s="170"/>
      <c r="H189" s="170">
        <v>86</v>
      </c>
      <c r="I189" s="170">
        <f t="shared" si="124"/>
        <v>86</v>
      </c>
      <c r="J189" s="170"/>
      <c r="K189" s="170"/>
      <c r="L189" s="170"/>
      <c r="M189" s="170"/>
      <c r="N189" s="170"/>
      <c r="O189" s="170"/>
      <c r="P189" s="197"/>
      <c r="Q189" s="612"/>
      <c r="R189" s="197"/>
      <c r="S189" s="617">
        <f t="shared" si="125"/>
        <v>0</v>
      </c>
      <c r="T189" s="617">
        <f t="shared" si="126"/>
        <v>86</v>
      </c>
      <c r="U189" s="617">
        <f t="shared" si="127"/>
        <v>86</v>
      </c>
      <c r="V189" s="182"/>
      <c r="W189" s="182"/>
      <c r="X189" s="182"/>
      <c r="Y189" s="182"/>
      <c r="Z189" s="182"/>
      <c r="AA189" s="182"/>
      <c r="AB189" s="182"/>
      <c r="AC189" s="182"/>
      <c r="AD189" s="182"/>
      <c r="AE189" s="182"/>
      <c r="AF189" s="182"/>
      <c r="AG189" s="182"/>
      <c r="AH189" s="182"/>
      <c r="AI189" s="182"/>
      <c r="AJ189" s="182"/>
      <c r="AK189" s="182"/>
      <c r="AL189" s="182"/>
      <c r="AM189" s="182"/>
    </row>
    <row r="190" spans="1:39" s="181" customFormat="1" x14ac:dyDescent="0.2">
      <c r="A190" s="440" t="s">
        <v>933</v>
      </c>
      <c r="B190" s="168"/>
      <c r="C190" s="391" t="s">
        <v>737</v>
      </c>
      <c r="D190" s="170"/>
      <c r="E190" s="170"/>
      <c r="F190" s="170"/>
      <c r="G190" s="170">
        <v>3700</v>
      </c>
      <c r="H190" s="170"/>
      <c r="I190" s="170">
        <f t="shared" si="124"/>
        <v>3700</v>
      </c>
      <c r="J190" s="170"/>
      <c r="K190" s="170"/>
      <c r="L190" s="170"/>
      <c r="M190" s="170"/>
      <c r="N190" s="170"/>
      <c r="O190" s="170"/>
      <c r="P190" s="197"/>
      <c r="Q190" s="612"/>
      <c r="R190" s="197"/>
      <c r="S190" s="617">
        <f t="shared" si="125"/>
        <v>3700</v>
      </c>
      <c r="T190" s="617">
        <f t="shared" si="126"/>
        <v>0</v>
      </c>
      <c r="U190" s="617">
        <f t="shared" si="127"/>
        <v>3700</v>
      </c>
      <c r="V190" s="182"/>
      <c r="W190" s="182"/>
      <c r="X190" s="182"/>
      <c r="Y190" s="182"/>
      <c r="Z190" s="182"/>
      <c r="AA190" s="182"/>
      <c r="AB190" s="182"/>
      <c r="AC190" s="182"/>
      <c r="AD190" s="182"/>
      <c r="AE190" s="182"/>
      <c r="AF190" s="182"/>
      <c r="AG190" s="182"/>
      <c r="AH190" s="182"/>
      <c r="AI190" s="182"/>
      <c r="AJ190" s="182"/>
      <c r="AK190" s="182"/>
      <c r="AL190" s="182"/>
      <c r="AM190" s="182"/>
    </row>
    <row r="191" spans="1:39" s="181" customFormat="1" x14ac:dyDescent="0.2">
      <c r="A191" s="440" t="s">
        <v>933</v>
      </c>
      <c r="B191" s="762" t="s">
        <v>1134</v>
      </c>
      <c r="C191" s="752" t="s">
        <v>1135</v>
      </c>
      <c r="D191" s="170"/>
      <c r="E191" s="170"/>
      <c r="F191" s="170"/>
      <c r="G191" s="170"/>
      <c r="H191" s="170">
        <v>6000</v>
      </c>
      <c r="I191" s="170">
        <f t="shared" si="124"/>
        <v>6000</v>
      </c>
      <c r="J191" s="170"/>
      <c r="K191" s="170"/>
      <c r="L191" s="170"/>
      <c r="M191" s="170"/>
      <c r="N191" s="170"/>
      <c r="O191" s="170"/>
      <c r="P191" s="197"/>
      <c r="Q191" s="612"/>
      <c r="R191" s="197"/>
      <c r="S191" s="617">
        <f t="shared" ref="S191:S193" si="134">D191+G191+J191+M191+P191</f>
        <v>0</v>
      </c>
      <c r="T191" s="617">
        <f t="shared" ref="T191:T193" si="135">E191+H191+K191+N191+Q191</f>
        <v>6000</v>
      </c>
      <c r="U191" s="617">
        <f t="shared" ref="U191:U193" si="136">F191+I191+L191+O191+R191</f>
        <v>6000</v>
      </c>
      <c r="V191" s="182"/>
      <c r="W191" s="182"/>
      <c r="X191" s="182"/>
      <c r="Y191" s="182"/>
      <c r="Z191" s="182"/>
      <c r="AA191" s="182"/>
      <c r="AB191" s="182"/>
      <c r="AC191" s="182"/>
      <c r="AD191" s="182"/>
      <c r="AE191" s="182"/>
      <c r="AF191" s="182"/>
      <c r="AG191" s="182"/>
      <c r="AH191" s="182"/>
      <c r="AI191" s="182"/>
      <c r="AJ191" s="182"/>
      <c r="AK191" s="182"/>
      <c r="AL191" s="182"/>
      <c r="AM191" s="182"/>
    </row>
    <row r="192" spans="1:39" s="181" customFormat="1" x14ac:dyDescent="0.2">
      <c r="A192" s="440" t="s">
        <v>933</v>
      </c>
      <c r="B192" s="168"/>
      <c r="C192" s="752" t="s">
        <v>1136</v>
      </c>
      <c r="D192" s="170"/>
      <c r="E192" s="170"/>
      <c r="F192" s="170"/>
      <c r="G192" s="170"/>
      <c r="H192" s="170">
        <v>3000</v>
      </c>
      <c r="I192" s="170">
        <f t="shared" si="124"/>
        <v>3000</v>
      </c>
      <c r="J192" s="170"/>
      <c r="K192" s="170"/>
      <c r="L192" s="170"/>
      <c r="M192" s="170"/>
      <c r="N192" s="170"/>
      <c r="O192" s="170"/>
      <c r="P192" s="197"/>
      <c r="Q192" s="612"/>
      <c r="R192" s="197"/>
      <c r="S192" s="617">
        <f t="shared" si="134"/>
        <v>0</v>
      </c>
      <c r="T192" s="617">
        <f t="shared" si="135"/>
        <v>3000</v>
      </c>
      <c r="U192" s="617">
        <f t="shared" si="136"/>
        <v>3000</v>
      </c>
      <c r="V192" s="182"/>
      <c r="W192" s="182"/>
      <c r="X192" s="182"/>
      <c r="Y192" s="182"/>
      <c r="Z192" s="182"/>
      <c r="AA192" s="182"/>
      <c r="AB192" s="182"/>
      <c r="AC192" s="182"/>
      <c r="AD192" s="182"/>
      <c r="AE192" s="182"/>
      <c r="AF192" s="182"/>
      <c r="AG192" s="182"/>
      <c r="AH192" s="182"/>
      <c r="AI192" s="182"/>
      <c r="AJ192" s="182"/>
      <c r="AK192" s="182"/>
      <c r="AL192" s="182"/>
      <c r="AM192" s="182"/>
    </row>
    <row r="193" spans="1:39" s="181" customFormat="1" x14ac:dyDescent="0.2">
      <c r="A193" s="440" t="s">
        <v>933</v>
      </c>
      <c r="B193" s="168"/>
      <c r="C193" s="752" t="s">
        <v>1137</v>
      </c>
      <c r="D193" s="170"/>
      <c r="E193" s="170">
        <v>800</v>
      </c>
      <c r="F193" s="170">
        <f t="shared" ref="F193" si="137">D193+E193</f>
        <v>800</v>
      </c>
      <c r="G193" s="170"/>
      <c r="H193" s="170"/>
      <c r="I193" s="170"/>
      <c r="J193" s="170"/>
      <c r="K193" s="170"/>
      <c r="L193" s="170"/>
      <c r="M193" s="170"/>
      <c r="N193" s="170"/>
      <c r="O193" s="170"/>
      <c r="P193" s="197"/>
      <c r="Q193" s="612"/>
      <c r="R193" s="197"/>
      <c r="S193" s="617">
        <f t="shared" si="134"/>
        <v>0</v>
      </c>
      <c r="T193" s="617">
        <f t="shared" si="135"/>
        <v>800</v>
      </c>
      <c r="U193" s="617">
        <f t="shared" si="136"/>
        <v>800</v>
      </c>
      <c r="V193" s="182"/>
      <c r="W193" s="182"/>
      <c r="X193" s="182"/>
      <c r="Y193" s="182"/>
      <c r="Z193" s="182"/>
      <c r="AA193" s="182"/>
      <c r="AB193" s="182"/>
      <c r="AC193" s="182"/>
      <c r="AD193" s="182"/>
      <c r="AE193" s="182"/>
      <c r="AF193" s="182"/>
      <c r="AG193" s="182"/>
      <c r="AH193" s="182"/>
      <c r="AI193" s="182"/>
      <c r="AJ193" s="182"/>
      <c r="AK193" s="182"/>
      <c r="AL193" s="182"/>
      <c r="AM193" s="182"/>
    </row>
    <row r="194" spans="1:39" s="181" customFormat="1" x14ac:dyDescent="0.2">
      <c r="A194" s="440" t="s">
        <v>933</v>
      </c>
      <c r="B194" s="168"/>
      <c r="C194" s="391" t="s">
        <v>746</v>
      </c>
      <c r="D194" s="170"/>
      <c r="E194" s="170"/>
      <c r="F194" s="170"/>
      <c r="G194" s="170">
        <v>2400</v>
      </c>
      <c r="H194" s="170"/>
      <c r="I194" s="170">
        <f t="shared" si="124"/>
        <v>2400</v>
      </c>
      <c r="J194" s="170"/>
      <c r="K194" s="170"/>
      <c r="L194" s="170"/>
      <c r="M194" s="170"/>
      <c r="N194" s="170"/>
      <c r="O194" s="170"/>
      <c r="P194" s="197"/>
      <c r="Q194" s="612"/>
      <c r="R194" s="197"/>
      <c r="S194" s="617">
        <f t="shared" ref="S194" si="138">D194+G194+J194+M194+P194</f>
        <v>2400</v>
      </c>
      <c r="T194" s="617">
        <f t="shared" ref="T194" si="139">E194+H194+K194+N194+Q194</f>
        <v>0</v>
      </c>
      <c r="U194" s="617">
        <f t="shared" ref="U194" si="140">F194+I194+L194+O194+R194</f>
        <v>2400</v>
      </c>
      <c r="V194" s="182"/>
      <c r="W194" s="182"/>
      <c r="X194" s="182"/>
      <c r="Y194" s="182"/>
      <c r="Z194" s="182"/>
      <c r="AA194" s="182"/>
      <c r="AB194" s="182"/>
      <c r="AC194" s="182"/>
      <c r="AD194" s="182"/>
      <c r="AE194" s="182"/>
      <c r="AF194" s="182"/>
      <c r="AG194" s="182"/>
      <c r="AH194" s="182"/>
      <c r="AI194" s="182"/>
      <c r="AJ194" s="182"/>
      <c r="AK194" s="182"/>
      <c r="AL194" s="182"/>
      <c r="AM194" s="182"/>
    </row>
    <row r="195" spans="1:39" s="181" customFormat="1" x14ac:dyDescent="0.2">
      <c r="A195" s="440"/>
      <c r="B195" s="168">
        <v>50100</v>
      </c>
      <c r="C195" s="390" t="s">
        <v>578</v>
      </c>
      <c r="D195" s="170"/>
      <c r="E195" s="170"/>
      <c r="F195" s="170"/>
      <c r="G195" s="170"/>
      <c r="H195" s="170"/>
      <c r="I195" s="170"/>
      <c r="J195" s="170"/>
      <c r="K195" s="170"/>
      <c r="L195" s="170"/>
      <c r="M195" s="170"/>
      <c r="N195" s="170"/>
      <c r="O195" s="170"/>
      <c r="P195" s="197"/>
      <c r="Q195" s="612"/>
      <c r="R195" s="197"/>
      <c r="S195" s="617">
        <f t="shared" si="6"/>
        <v>0</v>
      </c>
      <c r="T195" s="617">
        <f t="shared" si="50"/>
        <v>0</v>
      </c>
      <c r="U195" s="617">
        <f t="shared" si="51"/>
        <v>0</v>
      </c>
      <c r="V195" s="182"/>
      <c r="W195" s="182"/>
      <c r="X195" s="182"/>
      <c r="Y195" s="182"/>
      <c r="Z195" s="182"/>
      <c r="AA195" s="182"/>
      <c r="AB195" s="182"/>
      <c r="AC195" s="182"/>
      <c r="AD195" s="182"/>
      <c r="AE195" s="182"/>
      <c r="AF195" s="182"/>
      <c r="AG195" s="182"/>
      <c r="AH195" s="182"/>
      <c r="AI195" s="182"/>
      <c r="AJ195" s="182"/>
      <c r="AK195" s="182"/>
      <c r="AL195" s="182"/>
      <c r="AM195" s="182"/>
    </row>
    <row r="196" spans="1:39" x14ac:dyDescent="0.2">
      <c r="A196" s="440" t="s">
        <v>933</v>
      </c>
      <c r="B196" s="168"/>
      <c r="C196" s="391" t="s">
        <v>571</v>
      </c>
      <c r="D196" s="170">
        <v>4000</v>
      </c>
      <c r="E196" s="170"/>
      <c r="F196" s="170">
        <f t="shared" si="52"/>
        <v>4000</v>
      </c>
      <c r="G196" s="170"/>
      <c r="H196" s="170"/>
      <c r="I196" s="170"/>
      <c r="J196" s="170"/>
      <c r="K196" s="170"/>
      <c r="L196" s="170"/>
      <c r="M196" s="170"/>
      <c r="N196" s="170"/>
      <c r="O196" s="170"/>
      <c r="P196" s="197"/>
      <c r="Q196" s="612"/>
      <c r="R196" s="197"/>
      <c r="S196" s="617">
        <f t="shared" si="6"/>
        <v>4000</v>
      </c>
      <c r="T196" s="617">
        <f t="shared" si="50"/>
        <v>0</v>
      </c>
      <c r="U196" s="617">
        <f t="shared" si="51"/>
        <v>4000</v>
      </c>
    </row>
    <row r="197" spans="1:39" ht="25.5" x14ac:dyDescent="0.2">
      <c r="A197" s="440" t="s">
        <v>933</v>
      </c>
      <c r="B197" s="168"/>
      <c r="C197" s="391" t="s">
        <v>962</v>
      </c>
      <c r="D197" s="170"/>
      <c r="E197" s="170">
        <v>12649</v>
      </c>
      <c r="F197" s="170">
        <f t="shared" si="52"/>
        <v>12649</v>
      </c>
      <c r="G197" s="170"/>
      <c r="H197" s="170"/>
      <c r="I197" s="170"/>
      <c r="J197" s="170"/>
      <c r="K197" s="170"/>
      <c r="L197" s="170"/>
      <c r="M197" s="170"/>
      <c r="N197" s="170"/>
      <c r="O197" s="170"/>
      <c r="P197" s="197"/>
      <c r="Q197" s="612"/>
      <c r="R197" s="197"/>
      <c r="S197" s="617">
        <f t="shared" ref="S197:S202" si="141">D197+G197+J197+M197+P197</f>
        <v>0</v>
      </c>
      <c r="T197" s="617">
        <f t="shared" ref="T197:T202" si="142">E197+H197+K197+N197+Q197</f>
        <v>12649</v>
      </c>
      <c r="U197" s="617">
        <f t="shared" ref="U197:U202" si="143">F197+I197+L197+O197+R197</f>
        <v>12649</v>
      </c>
    </row>
    <row r="198" spans="1:39" ht="25.5" x14ac:dyDescent="0.2">
      <c r="A198" s="440" t="s">
        <v>933</v>
      </c>
      <c r="B198" s="168"/>
      <c r="C198" s="391" t="s">
        <v>963</v>
      </c>
      <c r="D198" s="170"/>
      <c r="E198" s="170">
        <v>28385</v>
      </c>
      <c r="F198" s="170">
        <f t="shared" si="52"/>
        <v>28385</v>
      </c>
      <c r="G198" s="170"/>
      <c r="H198" s="170"/>
      <c r="I198" s="170"/>
      <c r="J198" s="170"/>
      <c r="K198" s="170"/>
      <c r="L198" s="170"/>
      <c r="M198" s="170"/>
      <c r="N198" s="170"/>
      <c r="O198" s="170"/>
      <c r="P198" s="197"/>
      <c r="Q198" s="612"/>
      <c r="R198" s="197"/>
      <c r="S198" s="617">
        <f t="shared" si="141"/>
        <v>0</v>
      </c>
      <c r="T198" s="617">
        <f t="shared" si="142"/>
        <v>28385</v>
      </c>
      <c r="U198" s="617">
        <f t="shared" si="143"/>
        <v>28385</v>
      </c>
    </row>
    <row r="199" spans="1:39" x14ac:dyDescent="0.2">
      <c r="A199" s="440" t="s">
        <v>933</v>
      </c>
      <c r="B199" s="168"/>
      <c r="C199" s="391" t="s">
        <v>964</v>
      </c>
      <c r="D199" s="170"/>
      <c r="E199" s="170">
        <v>62865</v>
      </c>
      <c r="F199" s="170">
        <f t="shared" si="52"/>
        <v>62865</v>
      </c>
      <c r="G199" s="170"/>
      <c r="H199" s="170"/>
      <c r="I199" s="170"/>
      <c r="J199" s="170"/>
      <c r="K199" s="170"/>
      <c r="L199" s="170"/>
      <c r="M199" s="170"/>
      <c r="N199" s="170"/>
      <c r="O199" s="170"/>
      <c r="P199" s="197"/>
      <c r="Q199" s="612"/>
      <c r="R199" s="197"/>
      <c r="S199" s="617">
        <f t="shared" si="141"/>
        <v>0</v>
      </c>
      <c r="T199" s="617">
        <f t="shared" si="142"/>
        <v>62865</v>
      </c>
      <c r="U199" s="617">
        <f t="shared" si="143"/>
        <v>62865</v>
      </c>
    </row>
    <row r="200" spans="1:39" x14ac:dyDescent="0.2">
      <c r="A200" s="440" t="s">
        <v>933</v>
      </c>
      <c r="B200" s="168"/>
      <c r="C200" s="391" t="s">
        <v>965</v>
      </c>
      <c r="D200" s="170"/>
      <c r="E200" s="170">
        <v>1407</v>
      </c>
      <c r="F200" s="170">
        <f t="shared" si="52"/>
        <v>1407</v>
      </c>
      <c r="G200" s="170"/>
      <c r="H200" s="170"/>
      <c r="I200" s="170"/>
      <c r="J200" s="170"/>
      <c r="K200" s="170"/>
      <c r="L200" s="170"/>
      <c r="M200" s="170"/>
      <c r="N200" s="170"/>
      <c r="O200" s="170"/>
      <c r="P200" s="197"/>
      <c r="Q200" s="612"/>
      <c r="R200" s="197"/>
      <c r="S200" s="617">
        <f t="shared" si="141"/>
        <v>0</v>
      </c>
      <c r="T200" s="617">
        <f t="shared" si="142"/>
        <v>1407</v>
      </c>
      <c r="U200" s="617">
        <f t="shared" si="143"/>
        <v>1407</v>
      </c>
    </row>
    <row r="201" spans="1:39" x14ac:dyDescent="0.2">
      <c r="A201" s="440" t="s">
        <v>932</v>
      </c>
      <c r="B201" s="168"/>
      <c r="C201" s="752" t="s">
        <v>1144</v>
      </c>
      <c r="D201" s="170"/>
      <c r="E201" s="170">
        <v>8382</v>
      </c>
      <c r="F201" s="170">
        <f t="shared" si="52"/>
        <v>8382</v>
      </c>
      <c r="G201" s="170"/>
      <c r="H201" s="170"/>
      <c r="I201" s="170"/>
      <c r="J201" s="170"/>
      <c r="K201" s="170"/>
      <c r="L201" s="170"/>
      <c r="M201" s="170"/>
      <c r="N201" s="170"/>
      <c r="O201" s="170"/>
      <c r="P201" s="197"/>
      <c r="Q201" s="612"/>
      <c r="R201" s="197"/>
      <c r="S201" s="617">
        <f t="shared" si="141"/>
        <v>0</v>
      </c>
      <c r="T201" s="617">
        <f t="shared" si="142"/>
        <v>8382</v>
      </c>
      <c r="U201" s="617">
        <f t="shared" si="143"/>
        <v>8382</v>
      </c>
    </row>
    <row r="202" spans="1:39" ht="38.25" x14ac:dyDescent="0.2">
      <c r="A202" s="440" t="s">
        <v>932</v>
      </c>
      <c r="B202" s="168"/>
      <c r="C202" s="752" t="s">
        <v>1145</v>
      </c>
      <c r="D202" s="170"/>
      <c r="E202" s="170">
        <v>5000</v>
      </c>
      <c r="F202" s="170">
        <f t="shared" si="52"/>
        <v>5000</v>
      </c>
      <c r="G202" s="170"/>
      <c r="H202" s="170"/>
      <c r="I202" s="170"/>
      <c r="J202" s="170"/>
      <c r="K202" s="170"/>
      <c r="L202" s="170"/>
      <c r="M202" s="170"/>
      <c r="N202" s="170"/>
      <c r="O202" s="170"/>
      <c r="P202" s="197"/>
      <c r="Q202" s="612"/>
      <c r="R202" s="197"/>
      <c r="S202" s="617">
        <f t="shared" si="141"/>
        <v>0</v>
      </c>
      <c r="T202" s="617">
        <f t="shared" si="142"/>
        <v>5000</v>
      </c>
      <c r="U202" s="617">
        <f t="shared" si="143"/>
        <v>5000</v>
      </c>
    </row>
    <row r="203" spans="1:39" x14ac:dyDescent="0.2">
      <c r="A203" s="440"/>
      <c r="B203" s="168" t="s">
        <v>24</v>
      </c>
      <c r="C203" s="390" t="s">
        <v>382</v>
      </c>
      <c r="D203" s="170"/>
      <c r="E203" s="170"/>
      <c r="F203" s="170"/>
      <c r="G203" s="170"/>
      <c r="H203" s="170"/>
      <c r="I203" s="170"/>
      <c r="J203" s="170"/>
      <c r="K203" s="170"/>
      <c r="L203" s="170"/>
      <c r="M203" s="170"/>
      <c r="N203" s="170"/>
      <c r="O203" s="170"/>
      <c r="P203" s="197"/>
      <c r="Q203" s="612"/>
      <c r="R203" s="197"/>
      <c r="S203" s="617">
        <f t="shared" si="6"/>
        <v>0</v>
      </c>
      <c r="T203" s="617">
        <f t="shared" si="50"/>
        <v>0</v>
      </c>
      <c r="U203" s="617">
        <f t="shared" si="51"/>
        <v>0</v>
      </c>
    </row>
    <row r="204" spans="1:39" ht="25.5" x14ac:dyDescent="0.2">
      <c r="A204" s="440" t="s">
        <v>932</v>
      </c>
      <c r="B204" s="172"/>
      <c r="C204" s="392" t="s">
        <v>749</v>
      </c>
      <c r="D204" s="184"/>
      <c r="E204" s="184"/>
      <c r="F204" s="170"/>
      <c r="G204" s="184">
        <v>2921</v>
      </c>
      <c r="H204" s="184"/>
      <c r="I204" s="170">
        <f>G204+H204</f>
        <v>2921</v>
      </c>
      <c r="J204" s="184"/>
      <c r="K204" s="184"/>
      <c r="L204" s="184"/>
      <c r="M204" s="184"/>
      <c r="N204" s="184"/>
      <c r="O204" s="184"/>
      <c r="P204" s="200"/>
      <c r="Q204" s="615"/>
      <c r="R204" s="200"/>
      <c r="S204" s="617">
        <f t="shared" si="6"/>
        <v>2921</v>
      </c>
      <c r="T204" s="617">
        <f t="shared" si="50"/>
        <v>0</v>
      </c>
      <c r="U204" s="617">
        <f t="shared" si="51"/>
        <v>2921</v>
      </c>
    </row>
    <row r="205" spans="1:39" x14ac:dyDescent="0.2">
      <c r="A205" s="440" t="s">
        <v>932</v>
      </c>
      <c r="B205" s="172"/>
      <c r="C205" s="392" t="s">
        <v>750</v>
      </c>
      <c r="D205" s="184">
        <v>4832</v>
      </c>
      <c r="E205" s="184"/>
      <c r="F205" s="170">
        <f t="shared" si="52"/>
        <v>4832</v>
      </c>
      <c r="G205" s="184"/>
      <c r="H205" s="184"/>
      <c r="I205" s="184"/>
      <c r="J205" s="184"/>
      <c r="K205" s="184"/>
      <c r="L205" s="184"/>
      <c r="M205" s="184"/>
      <c r="N205" s="184"/>
      <c r="O205" s="184"/>
      <c r="P205" s="200"/>
      <c r="Q205" s="615"/>
      <c r="R205" s="200"/>
      <c r="S205" s="617">
        <f t="shared" si="6"/>
        <v>4832</v>
      </c>
      <c r="T205" s="617">
        <f t="shared" si="50"/>
        <v>0</v>
      </c>
      <c r="U205" s="617">
        <f t="shared" si="51"/>
        <v>4832</v>
      </c>
    </row>
    <row r="206" spans="1:39" x14ac:dyDescent="0.2">
      <c r="A206" s="440" t="s">
        <v>933</v>
      </c>
      <c r="B206" s="172"/>
      <c r="C206" s="392" t="s">
        <v>751</v>
      </c>
      <c r="D206" s="184"/>
      <c r="E206" s="184"/>
      <c r="F206" s="170">
        <f t="shared" si="52"/>
        <v>0</v>
      </c>
      <c r="G206" s="184">
        <v>4200</v>
      </c>
      <c r="H206" s="184"/>
      <c r="I206" s="170">
        <f>G206+H206</f>
        <v>4200</v>
      </c>
      <c r="J206" s="184"/>
      <c r="K206" s="184"/>
      <c r="L206" s="184"/>
      <c r="M206" s="184"/>
      <c r="N206" s="184"/>
      <c r="O206" s="184"/>
      <c r="P206" s="200"/>
      <c r="Q206" s="615"/>
      <c r="R206" s="200"/>
      <c r="S206" s="617">
        <f t="shared" si="6"/>
        <v>4200</v>
      </c>
      <c r="T206" s="617">
        <f t="shared" si="50"/>
        <v>0</v>
      </c>
      <c r="U206" s="617">
        <f t="shared" si="51"/>
        <v>4200</v>
      </c>
    </row>
    <row r="207" spans="1:39" x14ac:dyDescent="0.2">
      <c r="A207" s="440" t="s">
        <v>933</v>
      </c>
      <c r="B207" s="172"/>
      <c r="C207" s="392" t="s">
        <v>752</v>
      </c>
      <c r="D207" s="184">
        <v>1408</v>
      </c>
      <c r="E207" s="184"/>
      <c r="F207" s="170">
        <f t="shared" si="52"/>
        <v>1408</v>
      </c>
      <c r="G207" s="184"/>
      <c r="H207" s="184"/>
      <c r="I207" s="184"/>
      <c r="J207" s="184"/>
      <c r="K207" s="184"/>
      <c r="L207" s="184"/>
      <c r="M207" s="184"/>
      <c r="N207" s="184"/>
      <c r="O207" s="184"/>
      <c r="P207" s="200"/>
      <c r="Q207" s="615"/>
      <c r="R207" s="200"/>
      <c r="S207" s="617">
        <f t="shared" si="6"/>
        <v>1408</v>
      </c>
      <c r="T207" s="617">
        <f t="shared" si="50"/>
        <v>0</v>
      </c>
      <c r="U207" s="617">
        <f t="shared" si="51"/>
        <v>1408</v>
      </c>
    </row>
    <row r="208" spans="1:39" ht="25.5" x14ac:dyDescent="0.2">
      <c r="A208" s="440" t="s">
        <v>932</v>
      </c>
      <c r="B208" s="172"/>
      <c r="C208" s="392" t="s">
        <v>753</v>
      </c>
      <c r="D208" s="184"/>
      <c r="E208" s="184"/>
      <c r="F208" s="170"/>
      <c r="G208" s="184">
        <v>621</v>
      </c>
      <c r="H208" s="184"/>
      <c r="I208" s="170">
        <f t="shared" ref="I208:I212" si="144">G208+H208</f>
        <v>621</v>
      </c>
      <c r="J208" s="184"/>
      <c r="K208" s="184"/>
      <c r="L208" s="184"/>
      <c r="M208" s="184"/>
      <c r="N208" s="184"/>
      <c r="O208" s="184"/>
      <c r="P208" s="200"/>
      <c r="Q208" s="615"/>
      <c r="R208" s="200"/>
      <c r="S208" s="617">
        <f t="shared" si="6"/>
        <v>621</v>
      </c>
      <c r="T208" s="617">
        <f t="shared" si="50"/>
        <v>0</v>
      </c>
      <c r="U208" s="617">
        <f t="shared" si="51"/>
        <v>621</v>
      </c>
    </row>
    <row r="209" spans="1:21" ht="25.5" x14ac:dyDescent="0.2">
      <c r="A209" s="440" t="s">
        <v>932</v>
      </c>
      <c r="B209" s="172"/>
      <c r="C209" s="392" t="s">
        <v>754</v>
      </c>
      <c r="D209" s="184"/>
      <c r="E209" s="184"/>
      <c r="F209" s="170"/>
      <c r="G209" s="184">
        <v>16875</v>
      </c>
      <c r="H209" s="184"/>
      <c r="I209" s="170">
        <f t="shared" si="144"/>
        <v>16875</v>
      </c>
      <c r="J209" s="184"/>
      <c r="K209" s="184"/>
      <c r="L209" s="184"/>
      <c r="M209" s="184"/>
      <c r="N209" s="184"/>
      <c r="O209" s="184"/>
      <c r="P209" s="200"/>
      <c r="Q209" s="615"/>
      <c r="R209" s="200"/>
      <c r="S209" s="617">
        <f t="shared" si="6"/>
        <v>16875</v>
      </c>
      <c r="T209" s="617">
        <f t="shared" si="50"/>
        <v>0</v>
      </c>
      <c r="U209" s="617">
        <f t="shared" si="51"/>
        <v>16875</v>
      </c>
    </row>
    <row r="210" spans="1:21" x14ac:dyDescent="0.2">
      <c r="A210" s="440" t="s">
        <v>932</v>
      </c>
      <c r="B210" s="172"/>
      <c r="C210" s="392" t="s">
        <v>755</v>
      </c>
      <c r="D210" s="184"/>
      <c r="E210" s="184"/>
      <c r="F210" s="170"/>
      <c r="G210" s="184">
        <v>399</v>
      </c>
      <c r="H210" s="184"/>
      <c r="I210" s="170">
        <f t="shared" si="144"/>
        <v>399</v>
      </c>
      <c r="J210" s="184"/>
      <c r="K210" s="184"/>
      <c r="L210" s="184"/>
      <c r="M210" s="184"/>
      <c r="N210" s="184"/>
      <c r="O210" s="184"/>
      <c r="P210" s="200"/>
      <c r="Q210" s="615"/>
      <c r="R210" s="200"/>
      <c r="S210" s="617">
        <f t="shared" si="6"/>
        <v>399</v>
      </c>
      <c r="T210" s="617">
        <f t="shared" si="50"/>
        <v>0</v>
      </c>
      <c r="U210" s="617">
        <f t="shared" si="51"/>
        <v>399</v>
      </c>
    </row>
    <row r="211" spans="1:21" ht="25.5" x14ac:dyDescent="0.2">
      <c r="A211" s="440" t="s">
        <v>933</v>
      </c>
      <c r="B211" s="172"/>
      <c r="C211" s="392" t="s">
        <v>756</v>
      </c>
      <c r="D211" s="184"/>
      <c r="E211" s="184"/>
      <c r="F211" s="170"/>
      <c r="G211" s="184">
        <v>588</v>
      </c>
      <c r="H211" s="184"/>
      <c r="I211" s="170">
        <f t="shared" si="144"/>
        <v>588</v>
      </c>
      <c r="J211" s="184"/>
      <c r="K211" s="184"/>
      <c r="L211" s="184"/>
      <c r="M211" s="184"/>
      <c r="N211" s="184"/>
      <c r="O211" s="184"/>
      <c r="P211" s="200"/>
      <c r="Q211" s="615"/>
      <c r="R211" s="200"/>
      <c r="S211" s="617">
        <f t="shared" si="6"/>
        <v>588</v>
      </c>
      <c r="T211" s="617">
        <f t="shared" si="50"/>
        <v>0</v>
      </c>
      <c r="U211" s="617">
        <f t="shared" si="51"/>
        <v>588</v>
      </c>
    </row>
    <row r="212" spans="1:21" x14ac:dyDescent="0.2">
      <c r="A212" s="440" t="s">
        <v>933</v>
      </c>
      <c r="B212" s="172"/>
      <c r="C212" s="392" t="s">
        <v>757</v>
      </c>
      <c r="D212" s="184"/>
      <c r="E212" s="184"/>
      <c r="F212" s="170"/>
      <c r="G212" s="184">
        <v>1245</v>
      </c>
      <c r="H212" s="184"/>
      <c r="I212" s="170">
        <f t="shared" si="144"/>
        <v>1245</v>
      </c>
      <c r="J212" s="184"/>
      <c r="K212" s="184"/>
      <c r="L212" s="184"/>
      <c r="M212" s="184"/>
      <c r="N212" s="184"/>
      <c r="O212" s="184"/>
      <c r="P212" s="200"/>
      <c r="Q212" s="615"/>
      <c r="R212" s="200"/>
      <c r="S212" s="617">
        <f t="shared" si="6"/>
        <v>1245</v>
      </c>
      <c r="T212" s="617">
        <f t="shared" si="50"/>
        <v>0</v>
      </c>
      <c r="U212" s="617">
        <f t="shared" si="51"/>
        <v>1245</v>
      </c>
    </row>
    <row r="213" spans="1:21" x14ac:dyDescent="0.2">
      <c r="A213" s="440" t="s">
        <v>932</v>
      </c>
      <c r="B213" s="172"/>
      <c r="C213" s="392" t="s">
        <v>758</v>
      </c>
      <c r="D213" s="184">
        <v>1318</v>
      </c>
      <c r="E213" s="184"/>
      <c r="F213" s="170">
        <f t="shared" ref="F213:F221" si="145">D213+E213</f>
        <v>1318</v>
      </c>
      <c r="G213" s="184"/>
      <c r="H213" s="184"/>
      <c r="I213" s="184"/>
      <c r="J213" s="184"/>
      <c r="K213" s="184"/>
      <c r="L213" s="184"/>
      <c r="M213" s="184"/>
      <c r="N213" s="184"/>
      <c r="O213" s="184"/>
      <c r="P213" s="200"/>
      <c r="Q213" s="615"/>
      <c r="R213" s="200"/>
      <c r="S213" s="617">
        <f t="shared" si="6"/>
        <v>1318</v>
      </c>
      <c r="T213" s="617">
        <f t="shared" si="50"/>
        <v>0</v>
      </c>
      <c r="U213" s="617">
        <f t="shared" si="51"/>
        <v>1318</v>
      </c>
    </row>
    <row r="214" spans="1:21" ht="26.25" thickBot="1" x14ac:dyDescent="0.25">
      <c r="A214" s="440" t="s">
        <v>933</v>
      </c>
      <c r="B214" s="172"/>
      <c r="C214" s="392" t="s">
        <v>759</v>
      </c>
      <c r="D214" s="184">
        <v>292</v>
      </c>
      <c r="E214" s="184"/>
      <c r="F214" s="170">
        <f t="shared" si="145"/>
        <v>292</v>
      </c>
      <c r="G214" s="184"/>
      <c r="H214" s="184"/>
      <c r="I214" s="184"/>
      <c r="J214" s="184"/>
      <c r="K214" s="184"/>
      <c r="L214" s="184"/>
      <c r="M214" s="184"/>
      <c r="N214" s="184"/>
      <c r="O214" s="184"/>
      <c r="P214" s="200"/>
      <c r="Q214" s="615"/>
      <c r="R214" s="200"/>
      <c r="S214" s="617">
        <f t="shared" si="6"/>
        <v>292</v>
      </c>
      <c r="T214" s="617">
        <f t="shared" si="50"/>
        <v>0</v>
      </c>
      <c r="U214" s="617">
        <f t="shared" si="51"/>
        <v>292</v>
      </c>
    </row>
    <row r="215" spans="1:21" ht="26.25" thickBot="1" x14ac:dyDescent="0.25">
      <c r="A215" s="440" t="s">
        <v>933</v>
      </c>
      <c r="B215" s="172"/>
      <c r="C215" s="392" t="s">
        <v>760</v>
      </c>
      <c r="D215" s="184">
        <v>66</v>
      </c>
      <c r="E215" s="184"/>
      <c r="F215" s="170">
        <f t="shared" si="145"/>
        <v>66</v>
      </c>
      <c r="G215" s="184"/>
      <c r="H215" s="184"/>
      <c r="I215" s="184"/>
      <c r="J215" s="184"/>
      <c r="K215" s="184"/>
      <c r="L215" s="184"/>
      <c r="M215" s="184"/>
      <c r="N215" s="630"/>
      <c r="O215" s="632"/>
      <c r="P215" s="240"/>
      <c r="Q215" s="615"/>
      <c r="R215" s="200"/>
      <c r="S215" s="617">
        <f t="shared" si="6"/>
        <v>66</v>
      </c>
      <c r="T215" s="617">
        <f t="shared" si="50"/>
        <v>0</v>
      </c>
      <c r="U215" s="617">
        <f t="shared" si="51"/>
        <v>66</v>
      </c>
    </row>
    <row r="216" spans="1:21" ht="25.5" x14ac:dyDescent="0.2">
      <c r="A216" s="440" t="s">
        <v>932</v>
      </c>
      <c r="B216" s="172"/>
      <c r="C216" s="392" t="s">
        <v>1152</v>
      </c>
      <c r="D216" s="184"/>
      <c r="E216" s="184"/>
      <c r="F216" s="170"/>
      <c r="G216" s="184">
        <v>621</v>
      </c>
      <c r="H216" s="184"/>
      <c r="I216" s="170">
        <f t="shared" ref="I216:I218" si="146">G216+H216</f>
        <v>621</v>
      </c>
      <c r="J216" s="184"/>
      <c r="K216" s="184"/>
      <c r="L216" s="184"/>
      <c r="M216" s="184"/>
      <c r="N216" s="184"/>
      <c r="O216" s="631"/>
      <c r="P216" s="200"/>
      <c r="Q216" s="615"/>
      <c r="R216" s="200"/>
      <c r="S216" s="617">
        <f t="shared" si="6"/>
        <v>621</v>
      </c>
      <c r="T216" s="617">
        <f t="shared" si="50"/>
        <v>0</v>
      </c>
      <c r="U216" s="617">
        <f t="shared" si="51"/>
        <v>621</v>
      </c>
    </row>
    <row r="217" spans="1:21" x14ac:dyDescent="0.2">
      <c r="A217" s="440" t="s">
        <v>933</v>
      </c>
      <c r="B217" s="172" t="s">
        <v>1147</v>
      </c>
      <c r="C217" s="757" t="s">
        <v>1146</v>
      </c>
      <c r="D217" s="184"/>
      <c r="E217" s="184"/>
      <c r="F217" s="170"/>
      <c r="G217" s="184"/>
      <c r="H217" s="184">
        <v>2489</v>
      </c>
      <c r="I217" s="170">
        <f t="shared" si="146"/>
        <v>2489</v>
      </c>
      <c r="J217" s="184"/>
      <c r="K217" s="184"/>
      <c r="L217" s="184"/>
      <c r="M217" s="184"/>
      <c r="N217" s="184"/>
      <c r="O217" s="170"/>
      <c r="P217" s="200"/>
      <c r="Q217" s="615"/>
      <c r="R217" s="200"/>
      <c r="S217" s="617">
        <f t="shared" ref="S217:S219" si="147">D217+G217+J217+M217+P217</f>
        <v>0</v>
      </c>
      <c r="T217" s="617">
        <f t="shared" ref="T217:T219" si="148">E217+H217+K217+N217+Q217</f>
        <v>2489</v>
      </c>
      <c r="U217" s="617">
        <f t="shared" ref="U217:U219" si="149">F217+I217+L217+O217+R217</f>
        <v>2489</v>
      </c>
    </row>
    <row r="218" spans="1:21" x14ac:dyDescent="0.2">
      <c r="A218" s="440" t="s">
        <v>933</v>
      </c>
      <c r="B218" s="172" t="s">
        <v>1149</v>
      </c>
      <c r="C218" s="757" t="s">
        <v>1148</v>
      </c>
      <c r="D218" s="184"/>
      <c r="E218" s="184"/>
      <c r="F218" s="170"/>
      <c r="G218" s="184"/>
      <c r="H218" s="184">
        <v>584</v>
      </c>
      <c r="I218" s="170">
        <f t="shared" si="146"/>
        <v>584</v>
      </c>
      <c r="J218" s="184"/>
      <c r="K218" s="184"/>
      <c r="L218" s="184"/>
      <c r="M218" s="184"/>
      <c r="N218" s="184"/>
      <c r="O218" s="170"/>
      <c r="P218" s="200"/>
      <c r="Q218" s="615"/>
      <c r="R218" s="200"/>
      <c r="S218" s="617">
        <f t="shared" si="147"/>
        <v>0</v>
      </c>
      <c r="T218" s="617">
        <f t="shared" si="148"/>
        <v>584</v>
      </c>
      <c r="U218" s="617">
        <f t="shared" si="149"/>
        <v>584</v>
      </c>
    </row>
    <row r="219" spans="1:21" x14ac:dyDescent="0.2">
      <c r="A219" s="440" t="s">
        <v>933</v>
      </c>
      <c r="B219" s="172" t="s">
        <v>1151</v>
      </c>
      <c r="C219" s="752" t="s">
        <v>1150</v>
      </c>
      <c r="D219" s="184"/>
      <c r="E219" s="184">
        <v>2000</v>
      </c>
      <c r="F219" s="170">
        <f t="shared" si="145"/>
        <v>2000</v>
      </c>
      <c r="G219" s="184"/>
      <c r="H219" s="184"/>
      <c r="I219" s="184"/>
      <c r="J219" s="184"/>
      <c r="K219" s="184"/>
      <c r="L219" s="184"/>
      <c r="M219" s="184"/>
      <c r="N219" s="184"/>
      <c r="O219" s="170"/>
      <c r="P219" s="200"/>
      <c r="Q219" s="615"/>
      <c r="R219" s="200"/>
      <c r="S219" s="617">
        <f t="shared" si="147"/>
        <v>0</v>
      </c>
      <c r="T219" s="617">
        <f t="shared" si="148"/>
        <v>2000</v>
      </c>
      <c r="U219" s="617">
        <f t="shared" si="149"/>
        <v>2000</v>
      </c>
    </row>
    <row r="220" spans="1:21" ht="25.5" x14ac:dyDescent="0.2">
      <c r="A220" s="440" t="s">
        <v>932</v>
      </c>
      <c r="B220" s="172"/>
      <c r="C220" s="392" t="s">
        <v>761</v>
      </c>
      <c r="D220" s="184">
        <v>567</v>
      </c>
      <c r="E220" s="184"/>
      <c r="F220" s="170">
        <f t="shared" si="145"/>
        <v>567</v>
      </c>
      <c r="G220" s="184"/>
      <c r="H220" s="184"/>
      <c r="I220" s="184"/>
      <c r="J220" s="184"/>
      <c r="K220" s="184"/>
      <c r="L220" s="184"/>
      <c r="M220" s="184"/>
      <c r="N220" s="184"/>
      <c r="O220" s="184"/>
      <c r="P220" s="200"/>
      <c r="Q220" s="615"/>
      <c r="R220" s="200"/>
      <c r="S220" s="617">
        <f t="shared" si="6"/>
        <v>567</v>
      </c>
      <c r="T220" s="617">
        <f t="shared" si="50"/>
        <v>0</v>
      </c>
      <c r="U220" s="617">
        <f t="shared" si="51"/>
        <v>567</v>
      </c>
    </row>
    <row r="221" spans="1:21" ht="13.5" thickBot="1" x14ac:dyDescent="0.25">
      <c r="A221" s="440" t="s">
        <v>933</v>
      </c>
      <c r="B221" s="382"/>
      <c r="C221" s="393" t="s">
        <v>571</v>
      </c>
      <c r="D221" s="383">
        <v>5887</v>
      </c>
      <c r="E221" s="383">
        <v>166</v>
      </c>
      <c r="F221" s="170">
        <f t="shared" si="145"/>
        <v>6053</v>
      </c>
      <c r="G221" s="383"/>
      <c r="H221" s="383"/>
      <c r="I221" s="383"/>
      <c r="J221" s="383"/>
      <c r="K221" s="383"/>
      <c r="L221" s="383"/>
      <c r="M221" s="383"/>
      <c r="N221" s="383"/>
      <c r="O221" s="383"/>
      <c r="P221" s="213"/>
      <c r="Q221" s="616"/>
      <c r="R221" s="213"/>
      <c r="S221" s="618">
        <f t="shared" si="6"/>
        <v>5887</v>
      </c>
      <c r="T221" s="618">
        <f t="shared" si="50"/>
        <v>166</v>
      </c>
      <c r="U221" s="618">
        <f t="shared" si="51"/>
        <v>6053</v>
      </c>
    </row>
    <row r="222" spans="1:21" s="175" customFormat="1" ht="15" thickBot="1" x14ac:dyDescent="0.25">
      <c r="A222" s="173"/>
      <c r="B222" s="173"/>
      <c r="C222" s="389" t="s">
        <v>380</v>
      </c>
      <c r="D222" s="394">
        <f t="shared" ref="D222:U222" si="150">SUM(D72:D221)</f>
        <v>97443</v>
      </c>
      <c r="E222" s="174">
        <f t="shared" si="150"/>
        <v>239292</v>
      </c>
      <c r="F222" s="174">
        <f t="shared" si="150"/>
        <v>336735</v>
      </c>
      <c r="G222" s="174">
        <f t="shared" si="150"/>
        <v>49520</v>
      </c>
      <c r="H222" s="174">
        <f t="shared" si="150"/>
        <v>63443</v>
      </c>
      <c r="I222" s="174">
        <f t="shared" si="150"/>
        <v>112963</v>
      </c>
      <c r="J222" s="174">
        <f t="shared" si="150"/>
        <v>0</v>
      </c>
      <c r="K222" s="174">
        <f t="shared" si="150"/>
        <v>0</v>
      </c>
      <c r="L222" s="174">
        <f t="shared" si="150"/>
        <v>0</v>
      </c>
      <c r="M222" s="174">
        <f t="shared" si="150"/>
        <v>0</v>
      </c>
      <c r="N222" s="174">
        <f t="shared" si="150"/>
        <v>0</v>
      </c>
      <c r="O222" s="174">
        <f t="shared" si="150"/>
        <v>0</v>
      </c>
      <c r="P222" s="174">
        <f t="shared" si="150"/>
        <v>0</v>
      </c>
      <c r="Q222" s="174">
        <f t="shared" si="150"/>
        <v>0</v>
      </c>
      <c r="R222" s="174">
        <f t="shared" si="150"/>
        <v>0</v>
      </c>
      <c r="S222" s="394">
        <f t="shared" si="150"/>
        <v>146963</v>
      </c>
      <c r="T222" s="394">
        <f t="shared" si="150"/>
        <v>302735</v>
      </c>
      <c r="U222" s="394">
        <f t="shared" si="150"/>
        <v>449698</v>
      </c>
    </row>
    <row r="223" spans="1:21" s="175" customFormat="1" ht="14.25" x14ac:dyDescent="0.2">
      <c r="A223" s="627"/>
      <c r="B223" s="627"/>
      <c r="C223" s="633" t="s">
        <v>531</v>
      </c>
      <c r="D223" s="629">
        <f t="shared" ref="D223:U223" si="151">D222+D68</f>
        <v>553793</v>
      </c>
      <c r="E223" s="628">
        <f t="shared" si="151"/>
        <v>2977936</v>
      </c>
      <c r="F223" s="628">
        <f t="shared" si="151"/>
        <v>3531729</v>
      </c>
      <c r="G223" s="628">
        <f t="shared" si="151"/>
        <v>2225579</v>
      </c>
      <c r="H223" s="628">
        <f t="shared" si="151"/>
        <v>1605168</v>
      </c>
      <c r="I223" s="628">
        <f t="shared" si="151"/>
        <v>3830747</v>
      </c>
      <c r="J223" s="628">
        <f t="shared" si="151"/>
        <v>500000</v>
      </c>
      <c r="K223" s="628">
        <f t="shared" si="151"/>
        <v>628328</v>
      </c>
      <c r="L223" s="628">
        <f t="shared" si="151"/>
        <v>1128328</v>
      </c>
      <c r="M223" s="628">
        <f t="shared" si="151"/>
        <v>15300</v>
      </c>
      <c r="N223" s="628">
        <f t="shared" si="151"/>
        <v>0</v>
      </c>
      <c r="O223" s="628">
        <f t="shared" si="151"/>
        <v>15300</v>
      </c>
      <c r="P223" s="628">
        <f t="shared" si="151"/>
        <v>862235</v>
      </c>
      <c r="Q223" s="628">
        <f t="shared" si="151"/>
        <v>1112956</v>
      </c>
      <c r="R223" s="628">
        <f t="shared" si="151"/>
        <v>1975191</v>
      </c>
      <c r="S223" s="629">
        <f t="shared" si="151"/>
        <v>4156907</v>
      </c>
      <c r="T223" s="629">
        <f t="shared" si="151"/>
        <v>6324388</v>
      </c>
      <c r="U223" s="629">
        <f t="shared" si="151"/>
        <v>10481295</v>
      </c>
    </row>
    <row r="224" spans="1:21" x14ac:dyDescent="0.2">
      <c r="P224" s="187"/>
      <c r="Q224" s="187"/>
      <c r="R224" s="187"/>
    </row>
    <row r="225" spans="3:21" x14ac:dyDescent="0.2">
      <c r="P225" s="187"/>
      <c r="Q225" s="187"/>
      <c r="R225" s="187"/>
    </row>
    <row r="226" spans="3:21" ht="13.5" x14ac:dyDescent="0.2">
      <c r="C226" s="189"/>
      <c r="D226" s="190"/>
      <c r="E226" s="190"/>
      <c r="F226" s="190"/>
      <c r="P226" s="187"/>
      <c r="Q226" s="187"/>
      <c r="R226" s="187"/>
    </row>
    <row r="227" spans="3:21" x14ac:dyDescent="0.2">
      <c r="C227" s="21"/>
      <c r="P227" s="187"/>
      <c r="Q227" s="187"/>
      <c r="R227" s="187"/>
    </row>
    <row r="228" spans="3:21" x14ac:dyDescent="0.2">
      <c r="P228" s="187"/>
      <c r="Q228" s="187"/>
      <c r="R228" s="187"/>
    </row>
    <row r="229" spans="3:21" x14ac:dyDescent="0.2">
      <c r="P229" s="187"/>
      <c r="Q229" s="187"/>
      <c r="R229" s="187"/>
    </row>
    <row r="230" spans="3:21" x14ac:dyDescent="0.2">
      <c r="P230" s="187"/>
      <c r="Q230" s="187"/>
      <c r="R230" s="187"/>
    </row>
    <row r="231" spans="3:21" x14ac:dyDescent="0.2">
      <c r="C231" s="191"/>
      <c r="D231" s="190"/>
      <c r="E231" s="190"/>
      <c r="F231" s="190"/>
      <c r="P231" s="187"/>
      <c r="Q231" s="187"/>
      <c r="R231" s="187"/>
    </row>
    <row r="232" spans="3:21" ht="13.5" x14ac:dyDescent="0.2">
      <c r="C232" s="189"/>
      <c r="P232" s="187"/>
      <c r="Q232" s="187"/>
      <c r="R232" s="187"/>
    </row>
    <row r="233" spans="3:21" x14ac:dyDescent="0.2">
      <c r="P233" s="187"/>
      <c r="Q233" s="187"/>
      <c r="R233" s="187"/>
    </row>
    <row r="234" spans="3:21" x14ac:dyDescent="0.2">
      <c r="P234" s="187"/>
      <c r="Q234" s="187"/>
      <c r="R234" s="187"/>
    </row>
    <row r="235" spans="3:21" x14ac:dyDescent="0.2">
      <c r="P235" s="187"/>
      <c r="Q235" s="187"/>
      <c r="R235" s="187"/>
    </row>
    <row r="236" spans="3:21" x14ac:dyDescent="0.2">
      <c r="P236" s="187"/>
      <c r="Q236" s="187"/>
      <c r="R236" s="187"/>
      <c r="U236" s="182"/>
    </row>
    <row r="237" spans="3:21" x14ac:dyDescent="0.2">
      <c r="P237" s="187"/>
      <c r="Q237" s="187"/>
      <c r="R237" s="187"/>
      <c r="U237" s="182"/>
    </row>
    <row r="238" spans="3:21" x14ac:dyDescent="0.2">
      <c r="P238" s="187"/>
      <c r="Q238" s="187"/>
      <c r="R238" s="187"/>
      <c r="U238" s="182"/>
    </row>
    <row r="239" spans="3:21" x14ac:dyDescent="0.2">
      <c r="P239" s="187"/>
      <c r="Q239" s="187"/>
      <c r="R239" s="187"/>
      <c r="U239" s="182"/>
    </row>
    <row r="240" spans="3:21" x14ac:dyDescent="0.2">
      <c r="P240" s="187"/>
      <c r="Q240" s="187"/>
      <c r="R240" s="187"/>
      <c r="U240" s="182"/>
    </row>
    <row r="241" spans="16:21" x14ac:dyDescent="0.2">
      <c r="P241" s="187"/>
      <c r="Q241" s="187"/>
      <c r="R241" s="187"/>
      <c r="U241" s="182"/>
    </row>
    <row r="242" spans="16:21" x14ac:dyDescent="0.2">
      <c r="P242" s="187"/>
      <c r="Q242" s="187"/>
      <c r="R242" s="187"/>
      <c r="U242" s="182"/>
    </row>
    <row r="243" spans="16:21" x14ac:dyDescent="0.2">
      <c r="P243" s="187"/>
      <c r="Q243" s="187"/>
      <c r="R243" s="187"/>
      <c r="U243" s="182"/>
    </row>
    <row r="244" spans="16:21" x14ac:dyDescent="0.2">
      <c r="P244" s="187"/>
      <c r="Q244" s="187"/>
      <c r="R244" s="187"/>
      <c r="U244" s="182"/>
    </row>
    <row r="245" spans="16:21" x14ac:dyDescent="0.2">
      <c r="P245" s="187"/>
      <c r="Q245" s="187"/>
      <c r="R245" s="187"/>
      <c r="U245" s="182"/>
    </row>
    <row r="246" spans="16:21" x14ac:dyDescent="0.2">
      <c r="P246" s="187"/>
      <c r="Q246" s="187"/>
      <c r="R246" s="187"/>
      <c r="U246" s="182"/>
    </row>
    <row r="247" spans="16:21" x14ac:dyDescent="0.2">
      <c r="P247" s="187"/>
      <c r="Q247" s="187"/>
      <c r="R247" s="187"/>
      <c r="U247" s="182"/>
    </row>
    <row r="248" spans="16:21" x14ac:dyDescent="0.2">
      <c r="P248" s="187"/>
      <c r="Q248" s="187"/>
      <c r="R248" s="187"/>
      <c r="U248" s="182"/>
    </row>
    <row r="249" spans="16:21" x14ac:dyDescent="0.2">
      <c r="P249" s="187"/>
      <c r="Q249" s="187"/>
      <c r="R249" s="187"/>
      <c r="U249" s="182"/>
    </row>
    <row r="250" spans="16:21" x14ac:dyDescent="0.2">
      <c r="P250" s="187"/>
      <c r="Q250" s="187"/>
      <c r="R250" s="187"/>
      <c r="U250" s="182"/>
    </row>
    <row r="251" spans="16:21" x14ac:dyDescent="0.2">
      <c r="P251" s="187"/>
      <c r="Q251" s="187"/>
      <c r="R251" s="187"/>
      <c r="U251" s="182"/>
    </row>
    <row r="252" spans="16:21" x14ac:dyDescent="0.2">
      <c r="P252" s="187"/>
      <c r="Q252" s="187"/>
      <c r="R252" s="187"/>
      <c r="U252" s="182"/>
    </row>
    <row r="253" spans="16:21" x14ac:dyDescent="0.2">
      <c r="P253" s="187"/>
      <c r="Q253" s="187"/>
      <c r="R253" s="187"/>
      <c r="U253" s="182"/>
    </row>
    <row r="254" spans="16:21" x14ac:dyDescent="0.2">
      <c r="P254" s="187"/>
      <c r="Q254" s="187"/>
      <c r="R254" s="187"/>
      <c r="U254" s="182"/>
    </row>
    <row r="255" spans="16:21" x14ac:dyDescent="0.2">
      <c r="P255" s="187"/>
      <c r="Q255" s="187"/>
      <c r="R255" s="187"/>
      <c r="U255" s="182"/>
    </row>
    <row r="256" spans="16:21" x14ac:dyDescent="0.2">
      <c r="P256" s="187"/>
      <c r="Q256" s="187"/>
      <c r="R256" s="187"/>
      <c r="U256" s="182"/>
    </row>
    <row r="257" spans="16:21" x14ac:dyDescent="0.2">
      <c r="P257" s="187"/>
      <c r="Q257" s="187"/>
      <c r="R257" s="187"/>
      <c r="U257" s="182"/>
    </row>
    <row r="258" spans="16:21" x14ac:dyDescent="0.2">
      <c r="P258" s="187"/>
      <c r="Q258" s="187"/>
      <c r="R258" s="187"/>
      <c r="U258" s="182"/>
    </row>
    <row r="259" spans="16:21" x14ac:dyDescent="0.2">
      <c r="P259" s="187"/>
      <c r="Q259" s="187"/>
      <c r="R259" s="187"/>
      <c r="U259" s="182"/>
    </row>
    <row r="260" spans="16:21" x14ac:dyDescent="0.2">
      <c r="P260" s="187"/>
      <c r="Q260" s="187"/>
      <c r="R260" s="187"/>
      <c r="U260" s="182"/>
    </row>
    <row r="261" spans="16:21" x14ac:dyDescent="0.2">
      <c r="P261" s="187"/>
      <c r="Q261" s="187"/>
      <c r="R261" s="187"/>
      <c r="U261" s="182"/>
    </row>
    <row r="262" spans="16:21" x14ac:dyDescent="0.2">
      <c r="P262" s="187"/>
      <c r="Q262" s="187"/>
      <c r="R262" s="187"/>
      <c r="U262" s="182"/>
    </row>
    <row r="263" spans="16:21" x14ac:dyDescent="0.2">
      <c r="P263" s="187"/>
      <c r="Q263" s="187"/>
      <c r="R263" s="187"/>
      <c r="U263" s="182"/>
    </row>
    <row r="264" spans="16:21" x14ac:dyDescent="0.2">
      <c r="P264" s="187"/>
      <c r="Q264" s="187"/>
      <c r="R264" s="187"/>
      <c r="U264" s="182"/>
    </row>
    <row r="265" spans="16:21" x14ac:dyDescent="0.2">
      <c r="P265" s="187"/>
      <c r="Q265" s="187"/>
      <c r="R265" s="187"/>
      <c r="U265" s="182"/>
    </row>
    <row r="266" spans="16:21" x14ac:dyDescent="0.2">
      <c r="P266" s="187"/>
      <c r="Q266" s="187"/>
      <c r="R266" s="187"/>
      <c r="U266" s="182"/>
    </row>
    <row r="267" spans="16:21" x14ac:dyDescent="0.2">
      <c r="P267" s="187"/>
      <c r="Q267" s="187"/>
      <c r="R267" s="187"/>
      <c r="U267" s="182"/>
    </row>
    <row r="268" spans="16:21" x14ac:dyDescent="0.2">
      <c r="P268" s="187"/>
      <c r="Q268" s="187"/>
      <c r="R268" s="187"/>
      <c r="U268" s="182"/>
    </row>
    <row r="269" spans="16:21" x14ac:dyDescent="0.2">
      <c r="P269" s="187"/>
      <c r="Q269" s="187"/>
      <c r="R269" s="187"/>
      <c r="U269" s="182"/>
    </row>
    <row r="270" spans="16:21" x14ac:dyDescent="0.2">
      <c r="P270" s="187"/>
      <c r="Q270" s="187"/>
      <c r="R270" s="187"/>
      <c r="U270" s="182"/>
    </row>
    <row r="271" spans="16:21" x14ac:dyDescent="0.2">
      <c r="P271" s="187"/>
      <c r="Q271" s="187"/>
      <c r="R271" s="187"/>
      <c r="U271" s="182"/>
    </row>
    <row r="272" spans="16:21" x14ac:dyDescent="0.2">
      <c r="P272" s="187"/>
      <c r="Q272" s="187"/>
      <c r="R272" s="187"/>
      <c r="U272" s="182"/>
    </row>
    <row r="273" spans="16:21" x14ac:dyDescent="0.2">
      <c r="P273" s="187"/>
      <c r="Q273" s="187"/>
      <c r="R273" s="187"/>
      <c r="U273" s="182"/>
    </row>
    <row r="274" spans="16:21" x14ac:dyDescent="0.2">
      <c r="P274" s="187"/>
      <c r="Q274" s="187"/>
      <c r="R274" s="187"/>
      <c r="U274" s="182"/>
    </row>
    <row r="275" spans="16:21" x14ac:dyDescent="0.2">
      <c r="P275" s="187"/>
      <c r="Q275" s="187"/>
      <c r="R275" s="187"/>
      <c r="U275" s="182"/>
    </row>
    <row r="276" spans="16:21" x14ac:dyDescent="0.2">
      <c r="P276" s="187"/>
      <c r="Q276" s="187"/>
      <c r="R276" s="187"/>
      <c r="U276" s="182"/>
    </row>
    <row r="277" spans="16:21" x14ac:dyDescent="0.2">
      <c r="P277" s="187"/>
      <c r="Q277" s="187"/>
      <c r="R277" s="187"/>
      <c r="U277" s="182"/>
    </row>
    <row r="278" spans="16:21" x14ac:dyDescent="0.2">
      <c r="P278" s="187"/>
      <c r="Q278" s="187"/>
      <c r="R278" s="187"/>
      <c r="U278" s="182"/>
    </row>
    <row r="279" spans="16:21" x14ac:dyDescent="0.2">
      <c r="P279" s="187"/>
      <c r="Q279" s="187"/>
      <c r="R279" s="187"/>
      <c r="U279" s="182"/>
    </row>
    <row r="280" spans="16:21" x14ac:dyDescent="0.2">
      <c r="P280" s="187"/>
      <c r="Q280" s="187"/>
      <c r="R280" s="187"/>
      <c r="U280" s="182"/>
    </row>
    <row r="281" spans="16:21" x14ac:dyDescent="0.2">
      <c r="P281" s="187"/>
      <c r="Q281" s="187"/>
      <c r="R281" s="187"/>
      <c r="U281" s="182"/>
    </row>
    <row r="282" spans="16:21" x14ac:dyDescent="0.2">
      <c r="P282" s="187"/>
      <c r="Q282" s="187"/>
      <c r="R282" s="187"/>
      <c r="U282" s="182"/>
    </row>
    <row r="283" spans="16:21" x14ac:dyDescent="0.2">
      <c r="P283" s="187"/>
      <c r="Q283" s="187"/>
      <c r="R283" s="187"/>
      <c r="U283" s="182"/>
    </row>
    <row r="284" spans="16:21" x14ac:dyDescent="0.2">
      <c r="P284" s="187"/>
      <c r="Q284" s="187"/>
      <c r="R284" s="187"/>
      <c r="U284" s="182"/>
    </row>
    <row r="285" spans="16:21" x14ac:dyDescent="0.2">
      <c r="P285" s="187"/>
      <c r="Q285" s="187"/>
      <c r="R285" s="187"/>
      <c r="U285" s="182"/>
    </row>
    <row r="286" spans="16:21" x14ac:dyDescent="0.2">
      <c r="P286" s="187"/>
      <c r="Q286" s="187"/>
      <c r="R286" s="187"/>
      <c r="U286" s="182"/>
    </row>
    <row r="287" spans="16:21" x14ac:dyDescent="0.2">
      <c r="P287" s="187"/>
      <c r="Q287" s="187"/>
      <c r="R287" s="187"/>
      <c r="U287" s="182"/>
    </row>
    <row r="288" spans="16:21" x14ac:dyDescent="0.2">
      <c r="P288" s="187"/>
      <c r="Q288" s="187"/>
      <c r="R288" s="187"/>
      <c r="U288" s="182"/>
    </row>
    <row r="289" spans="16:21" x14ac:dyDescent="0.2">
      <c r="P289" s="187"/>
      <c r="Q289" s="187"/>
      <c r="R289" s="187"/>
      <c r="U289" s="182"/>
    </row>
    <row r="290" spans="16:21" x14ac:dyDescent="0.2">
      <c r="P290" s="187"/>
      <c r="Q290" s="187"/>
      <c r="R290" s="187"/>
      <c r="U290" s="182"/>
    </row>
    <row r="291" spans="16:21" x14ac:dyDescent="0.2">
      <c r="P291" s="187"/>
      <c r="Q291" s="187"/>
      <c r="R291" s="187"/>
      <c r="U291" s="182"/>
    </row>
    <row r="292" spans="16:21" x14ac:dyDescent="0.2">
      <c r="P292" s="187"/>
      <c r="Q292" s="187"/>
      <c r="R292" s="187"/>
      <c r="U292" s="182"/>
    </row>
    <row r="293" spans="16:21" x14ac:dyDescent="0.2">
      <c r="P293" s="187"/>
      <c r="Q293" s="187"/>
      <c r="R293" s="187"/>
      <c r="U293" s="182"/>
    </row>
    <row r="294" spans="16:21" x14ac:dyDescent="0.2">
      <c r="P294" s="187"/>
      <c r="Q294" s="187"/>
      <c r="R294" s="187"/>
      <c r="U294" s="182"/>
    </row>
    <row r="295" spans="16:21" x14ac:dyDescent="0.2">
      <c r="P295" s="187"/>
      <c r="Q295" s="187"/>
      <c r="R295" s="187"/>
      <c r="U295" s="182"/>
    </row>
    <row r="296" spans="16:21" x14ac:dyDescent="0.2">
      <c r="P296" s="187"/>
      <c r="Q296" s="187"/>
      <c r="R296" s="187"/>
      <c r="U296" s="182"/>
    </row>
    <row r="297" spans="16:21" x14ac:dyDescent="0.2">
      <c r="P297" s="187"/>
      <c r="Q297" s="187"/>
      <c r="R297" s="187"/>
      <c r="U297" s="182"/>
    </row>
    <row r="298" spans="16:21" x14ac:dyDescent="0.2">
      <c r="P298" s="187"/>
      <c r="Q298" s="187"/>
      <c r="R298" s="187"/>
      <c r="U298" s="182"/>
    </row>
    <row r="299" spans="16:21" x14ac:dyDescent="0.2">
      <c r="P299" s="187"/>
      <c r="Q299" s="187"/>
      <c r="R299" s="187"/>
      <c r="U299" s="182"/>
    </row>
    <row r="300" spans="16:21" x14ac:dyDescent="0.2">
      <c r="P300" s="187"/>
      <c r="Q300" s="187"/>
      <c r="R300" s="187"/>
      <c r="U300" s="182"/>
    </row>
    <row r="301" spans="16:21" x14ac:dyDescent="0.2">
      <c r="P301" s="187"/>
      <c r="Q301" s="187"/>
      <c r="R301" s="187"/>
      <c r="U301" s="182"/>
    </row>
    <row r="302" spans="16:21" x14ac:dyDescent="0.2">
      <c r="P302" s="187"/>
      <c r="Q302" s="187"/>
      <c r="R302" s="187"/>
      <c r="U302" s="182"/>
    </row>
    <row r="303" spans="16:21" x14ac:dyDescent="0.2">
      <c r="P303" s="187"/>
      <c r="Q303" s="187"/>
      <c r="R303" s="187"/>
      <c r="U303" s="182"/>
    </row>
    <row r="304" spans="16:21" x14ac:dyDescent="0.2">
      <c r="P304" s="187"/>
      <c r="Q304" s="187"/>
      <c r="R304" s="187"/>
      <c r="U304" s="182"/>
    </row>
    <row r="305" spans="16:21" x14ac:dyDescent="0.2">
      <c r="P305" s="187"/>
      <c r="Q305" s="187"/>
      <c r="R305" s="187"/>
      <c r="U305" s="182"/>
    </row>
    <row r="306" spans="16:21" x14ac:dyDescent="0.2">
      <c r="P306" s="187"/>
      <c r="Q306" s="187"/>
      <c r="R306" s="187"/>
      <c r="U306" s="182"/>
    </row>
    <row r="307" spans="16:21" x14ac:dyDescent="0.2">
      <c r="P307" s="187"/>
      <c r="Q307" s="187"/>
      <c r="R307" s="187"/>
      <c r="U307" s="182"/>
    </row>
    <row r="308" spans="16:21" x14ac:dyDescent="0.2">
      <c r="P308" s="187"/>
      <c r="Q308" s="187"/>
      <c r="R308" s="187"/>
      <c r="U308" s="182"/>
    </row>
    <row r="309" spans="16:21" x14ac:dyDescent="0.2">
      <c r="P309" s="187"/>
      <c r="Q309" s="187"/>
      <c r="R309" s="187"/>
      <c r="U309" s="182"/>
    </row>
    <row r="310" spans="16:21" x14ac:dyDescent="0.2">
      <c r="P310" s="187"/>
      <c r="Q310" s="187"/>
      <c r="R310" s="187"/>
      <c r="U310" s="182"/>
    </row>
    <row r="311" spans="16:21" x14ac:dyDescent="0.2">
      <c r="P311" s="187"/>
      <c r="Q311" s="187"/>
      <c r="R311" s="187"/>
      <c r="U311" s="182"/>
    </row>
    <row r="312" spans="16:21" x14ac:dyDescent="0.2">
      <c r="P312" s="187"/>
      <c r="Q312" s="187"/>
      <c r="R312" s="187"/>
      <c r="U312" s="182"/>
    </row>
    <row r="313" spans="16:21" x14ac:dyDescent="0.2">
      <c r="P313" s="187"/>
      <c r="Q313" s="187"/>
      <c r="R313" s="187"/>
      <c r="U313" s="182"/>
    </row>
    <row r="314" spans="16:21" x14ac:dyDescent="0.2">
      <c r="P314" s="187"/>
      <c r="Q314" s="187"/>
      <c r="R314" s="187"/>
      <c r="U314" s="182"/>
    </row>
    <row r="315" spans="16:21" x14ac:dyDescent="0.2">
      <c r="P315" s="187"/>
      <c r="Q315" s="187"/>
      <c r="R315" s="187"/>
      <c r="U315" s="182"/>
    </row>
    <row r="316" spans="16:21" x14ac:dyDescent="0.2">
      <c r="P316" s="187"/>
      <c r="Q316" s="187"/>
      <c r="R316" s="187"/>
      <c r="U316" s="182"/>
    </row>
    <row r="317" spans="16:21" x14ac:dyDescent="0.2">
      <c r="P317" s="187"/>
      <c r="Q317" s="187"/>
      <c r="R317" s="187"/>
      <c r="U317" s="182"/>
    </row>
    <row r="318" spans="16:21" x14ac:dyDescent="0.2">
      <c r="P318" s="187"/>
      <c r="Q318" s="187"/>
      <c r="R318" s="187"/>
      <c r="U318" s="182"/>
    </row>
    <row r="319" spans="16:21" x14ac:dyDescent="0.2">
      <c r="P319" s="187"/>
      <c r="Q319" s="187"/>
      <c r="R319" s="187"/>
      <c r="U319" s="182"/>
    </row>
    <row r="320" spans="16:21" x14ac:dyDescent="0.2">
      <c r="P320" s="187"/>
      <c r="Q320" s="187"/>
      <c r="R320" s="187"/>
      <c r="U320" s="182"/>
    </row>
    <row r="321" spans="16:21" x14ac:dyDescent="0.2">
      <c r="P321" s="187"/>
      <c r="Q321" s="187"/>
      <c r="R321" s="187"/>
      <c r="U321" s="182"/>
    </row>
    <row r="322" spans="16:21" x14ac:dyDescent="0.2">
      <c r="P322" s="187"/>
      <c r="Q322" s="187"/>
      <c r="R322" s="187"/>
      <c r="U322" s="182"/>
    </row>
    <row r="323" spans="16:21" x14ac:dyDescent="0.2">
      <c r="P323" s="187"/>
      <c r="Q323" s="187"/>
      <c r="R323" s="187"/>
      <c r="U323" s="182"/>
    </row>
    <row r="324" spans="16:21" x14ac:dyDescent="0.2">
      <c r="P324" s="187"/>
      <c r="Q324" s="187"/>
      <c r="R324" s="187"/>
      <c r="U324" s="182"/>
    </row>
    <row r="325" spans="16:21" x14ac:dyDescent="0.2">
      <c r="P325" s="187"/>
      <c r="Q325" s="187"/>
      <c r="R325" s="187"/>
      <c r="U325" s="182"/>
    </row>
    <row r="326" spans="16:21" x14ac:dyDescent="0.2">
      <c r="P326" s="187"/>
      <c r="Q326" s="187"/>
      <c r="R326" s="187"/>
      <c r="U326" s="182"/>
    </row>
    <row r="327" spans="16:21" x14ac:dyDescent="0.2">
      <c r="P327" s="187"/>
      <c r="Q327" s="187"/>
      <c r="R327" s="187"/>
      <c r="U327" s="182"/>
    </row>
    <row r="328" spans="16:21" x14ac:dyDescent="0.2">
      <c r="P328" s="187"/>
      <c r="Q328" s="187"/>
      <c r="R328" s="187"/>
      <c r="U328" s="182"/>
    </row>
    <row r="329" spans="16:21" x14ac:dyDescent="0.2">
      <c r="P329" s="187"/>
      <c r="Q329" s="187"/>
      <c r="R329" s="187"/>
      <c r="U329" s="182"/>
    </row>
    <row r="330" spans="16:21" x14ac:dyDescent="0.2">
      <c r="P330" s="187"/>
      <c r="Q330" s="187"/>
      <c r="R330" s="187"/>
      <c r="U330" s="182"/>
    </row>
    <row r="331" spans="16:21" x14ac:dyDescent="0.2">
      <c r="P331" s="187"/>
      <c r="Q331" s="187"/>
      <c r="R331" s="187"/>
      <c r="U331" s="182"/>
    </row>
    <row r="332" spans="16:21" x14ac:dyDescent="0.2">
      <c r="P332" s="187"/>
      <c r="Q332" s="187"/>
      <c r="R332" s="187"/>
      <c r="U332" s="182"/>
    </row>
    <row r="333" spans="16:21" x14ac:dyDescent="0.2">
      <c r="P333" s="187"/>
      <c r="Q333" s="187"/>
      <c r="R333" s="187"/>
      <c r="U333" s="182"/>
    </row>
    <row r="334" spans="16:21" x14ac:dyDescent="0.2">
      <c r="P334" s="187"/>
      <c r="Q334" s="187"/>
      <c r="R334" s="187"/>
      <c r="U334" s="182"/>
    </row>
    <row r="335" spans="16:21" x14ac:dyDescent="0.2">
      <c r="P335" s="187"/>
      <c r="Q335" s="187"/>
      <c r="R335" s="187"/>
      <c r="U335" s="182"/>
    </row>
    <row r="336" spans="16:21" x14ac:dyDescent="0.2">
      <c r="P336" s="187"/>
      <c r="Q336" s="187"/>
      <c r="R336" s="187"/>
      <c r="U336" s="182"/>
    </row>
    <row r="337" spans="16:21" x14ac:dyDescent="0.2">
      <c r="P337" s="187"/>
      <c r="Q337" s="187"/>
      <c r="R337" s="187"/>
      <c r="U337" s="182"/>
    </row>
    <row r="338" spans="16:21" x14ac:dyDescent="0.2">
      <c r="P338" s="187"/>
      <c r="Q338" s="187"/>
      <c r="R338" s="187"/>
      <c r="U338" s="182"/>
    </row>
    <row r="339" spans="16:21" x14ac:dyDescent="0.2">
      <c r="P339" s="187"/>
      <c r="Q339" s="187"/>
      <c r="R339" s="187"/>
      <c r="U339" s="182"/>
    </row>
    <row r="340" spans="16:21" x14ac:dyDescent="0.2">
      <c r="P340" s="187"/>
      <c r="Q340" s="187"/>
      <c r="R340" s="187"/>
      <c r="U340" s="182"/>
    </row>
    <row r="341" spans="16:21" x14ac:dyDescent="0.2">
      <c r="P341" s="187"/>
      <c r="Q341" s="187"/>
      <c r="R341" s="187"/>
      <c r="U341" s="182"/>
    </row>
    <row r="342" spans="16:21" x14ac:dyDescent="0.2">
      <c r="P342" s="187"/>
      <c r="Q342" s="187"/>
      <c r="R342" s="187"/>
      <c r="U342" s="182"/>
    </row>
    <row r="343" spans="16:21" x14ac:dyDescent="0.2">
      <c r="P343" s="187"/>
      <c r="Q343" s="187"/>
      <c r="R343" s="187"/>
      <c r="U343" s="182"/>
    </row>
    <row r="344" spans="16:21" x14ac:dyDescent="0.2">
      <c r="P344" s="187"/>
      <c r="Q344" s="187"/>
      <c r="R344" s="187"/>
      <c r="U344" s="182"/>
    </row>
    <row r="345" spans="16:21" x14ac:dyDescent="0.2">
      <c r="P345" s="187"/>
      <c r="Q345" s="187"/>
      <c r="R345" s="187"/>
      <c r="U345" s="182"/>
    </row>
    <row r="346" spans="16:21" x14ac:dyDescent="0.2">
      <c r="P346" s="187"/>
      <c r="Q346" s="187"/>
      <c r="R346" s="187"/>
      <c r="U346" s="182"/>
    </row>
    <row r="347" spans="16:21" x14ac:dyDescent="0.2">
      <c r="P347" s="187"/>
      <c r="Q347" s="187"/>
      <c r="R347" s="187"/>
      <c r="U347" s="182"/>
    </row>
    <row r="348" spans="16:21" x14ac:dyDescent="0.2">
      <c r="P348" s="187"/>
      <c r="Q348" s="187"/>
      <c r="R348" s="187"/>
      <c r="U348" s="182"/>
    </row>
    <row r="349" spans="16:21" x14ac:dyDescent="0.2">
      <c r="P349" s="187"/>
      <c r="Q349" s="187"/>
      <c r="R349" s="187"/>
      <c r="U349" s="182"/>
    </row>
    <row r="350" spans="16:21" x14ac:dyDescent="0.2">
      <c r="P350" s="187"/>
      <c r="Q350" s="187"/>
      <c r="R350" s="187"/>
      <c r="U350" s="182"/>
    </row>
    <row r="351" spans="16:21" x14ac:dyDescent="0.2">
      <c r="P351" s="187"/>
      <c r="Q351" s="187"/>
      <c r="R351" s="187"/>
      <c r="U351" s="182"/>
    </row>
    <row r="352" spans="16:21" x14ac:dyDescent="0.2">
      <c r="P352" s="187"/>
      <c r="Q352" s="187"/>
      <c r="R352" s="187"/>
      <c r="U352" s="182"/>
    </row>
    <row r="353" spans="16:21" x14ac:dyDescent="0.2">
      <c r="P353" s="187"/>
      <c r="Q353" s="187"/>
      <c r="R353" s="187"/>
      <c r="U353" s="182"/>
    </row>
    <row r="354" spans="16:21" x14ac:dyDescent="0.2">
      <c r="P354" s="187"/>
      <c r="Q354" s="187"/>
      <c r="R354" s="187"/>
      <c r="U354" s="182"/>
    </row>
    <row r="355" spans="16:21" x14ac:dyDescent="0.2">
      <c r="P355" s="187"/>
      <c r="Q355" s="187"/>
      <c r="R355" s="187"/>
      <c r="U355" s="182"/>
    </row>
    <row r="356" spans="16:21" x14ac:dyDescent="0.2">
      <c r="P356" s="187"/>
      <c r="Q356" s="187"/>
      <c r="R356" s="187"/>
      <c r="U356" s="182"/>
    </row>
    <row r="357" spans="16:21" x14ac:dyDescent="0.2">
      <c r="P357" s="187"/>
      <c r="Q357" s="187"/>
      <c r="R357" s="187"/>
      <c r="U357" s="182"/>
    </row>
    <row r="358" spans="16:21" x14ac:dyDescent="0.2">
      <c r="P358" s="187"/>
      <c r="Q358" s="187"/>
      <c r="R358" s="187"/>
      <c r="U358" s="182"/>
    </row>
    <row r="359" spans="16:21" x14ac:dyDescent="0.2">
      <c r="P359" s="187"/>
      <c r="Q359" s="187"/>
      <c r="R359" s="187"/>
      <c r="U359" s="182"/>
    </row>
    <row r="360" spans="16:21" x14ac:dyDescent="0.2">
      <c r="P360" s="187"/>
      <c r="Q360" s="187"/>
      <c r="R360" s="187"/>
      <c r="U360" s="182"/>
    </row>
    <row r="361" spans="16:21" x14ac:dyDescent="0.2">
      <c r="P361" s="187"/>
      <c r="Q361" s="187"/>
      <c r="R361" s="187"/>
      <c r="U361" s="182"/>
    </row>
    <row r="362" spans="16:21" x14ac:dyDescent="0.2">
      <c r="P362" s="187"/>
      <c r="Q362" s="187"/>
      <c r="R362" s="187"/>
      <c r="U362" s="182"/>
    </row>
    <row r="363" spans="16:21" x14ac:dyDescent="0.2">
      <c r="P363" s="187"/>
      <c r="Q363" s="187"/>
      <c r="R363" s="187"/>
      <c r="U363" s="182"/>
    </row>
    <row r="364" spans="16:21" x14ac:dyDescent="0.2">
      <c r="P364" s="187"/>
      <c r="Q364" s="187"/>
      <c r="R364" s="187"/>
      <c r="U364" s="182"/>
    </row>
    <row r="365" spans="16:21" x14ac:dyDescent="0.2">
      <c r="P365" s="187"/>
      <c r="Q365" s="187"/>
      <c r="R365" s="187"/>
      <c r="U365" s="182"/>
    </row>
    <row r="366" spans="16:21" x14ac:dyDescent="0.2">
      <c r="P366" s="187"/>
      <c r="Q366" s="187"/>
      <c r="R366" s="187"/>
      <c r="U366" s="182"/>
    </row>
    <row r="367" spans="16:21" x14ac:dyDescent="0.2">
      <c r="P367" s="187"/>
      <c r="Q367" s="187"/>
      <c r="R367" s="187"/>
      <c r="U367" s="182"/>
    </row>
    <row r="368" spans="16:21" x14ac:dyDescent="0.2">
      <c r="P368" s="187"/>
      <c r="Q368" s="187"/>
      <c r="R368" s="187"/>
      <c r="U368" s="182"/>
    </row>
    <row r="369" spans="16:21" x14ac:dyDescent="0.2">
      <c r="P369" s="187"/>
      <c r="Q369" s="187"/>
      <c r="R369" s="187"/>
      <c r="U369" s="182"/>
    </row>
    <row r="370" spans="16:21" x14ac:dyDescent="0.2">
      <c r="P370" s="187"/>
      <c r="Q370" s="187"/>
      <c r="R370" s="187"/>
      <c r="U370" s="182"/>
    </row>
    <row r="371" spans="16:21" x14ac:dyDescent="0.2">
      <c r="P371" s="187"/>
      <c r="Q371" s="187"/>
      <c r="R371" s="187"/>
      <c r="U371" s="182"/>
    </row>
    <row r="372" spans="16:21" x14ac:dyDescent="0.2">
      <c r="P372" s="187"/>
      <c r="Q372" s="187"/>
      <c r="R372" s="187"/>
      <c r="U372" s="182"/>
    </row>
    <row r="373" spans="16:21" x14ac:dyDescent="0.2">
      <c r="P373" s="187"/>
      <c r="Q373" s="187"/>
      <c r="R373" s="187"/>
      <c r="U373" s="182"/>
    </row>
    <row r="374" spans="16:21" x14ac:dyDescent="0.2">
      <c r="P374" s="187"/>
      <c r="Q374" s="187"/>
      <c r="R374" s="187"/>
      <c r="U374" s="182"/>
    </row>
    <row r="375" spans="16:21" x14ac:dyDescent="0.2">
      <c r="P375" s="187"/>
      <c r="Q375" s="187"/>
      <c r="R375" s="187"/>
      <c r="U375" s="182"/>
    </row>
    <row r="376" spans="16:21" x14ac:dyDescent="0.2">
      <c r="P376" s="187"/>
      <c r="Q376" s="187"/>
      <c r="R376" s="187"/>
      <c r="U376" s="182"/>
    </row>
    <row r="377" spans="16:21" x14ac:dyDescent="0.2">
      <c r="P377" s="187"/>
      <c r="Q377" s="187"/>
      <c r="R377" s="187"/>
      <c r="U377" s="182"/>
    </row>
    <row r="378" spans="16:21" x14ac:dyDescent="0.2">
      <c r="P378" s="187"/>
      <c r="Q378" s="187"/>
      <c r="R378" s="187"/>
      <c r="U378" s="182"/>
    </row>
    <row r="379" spans="16:21" x14ac:dyDescent="0.2">
      <c r="P379" s="187"/>
      <c r="Q379" s="187"/>
      <c r="R379" s="187"/>
      <c r="U379" s="182"/>
    </row>
    <row r="380" spans="16:21" x14ac:dyDescent="0.2">
      <c r="P380" s="187"/>
      <c r="Q380" s="187"/>
      <c r="R380" s="187"/>
      <c r="U380" s="182"/>
    </row>
    <row r="381" spans="16:21" x14ac:dyDescent="0.2">
      <c r="P381" s="187"/>
      <c r="Q381" s="187"/>
      <c r="R381" s="187"/>
      <c r="U381" s="182"/>
    </row>
    <row r="382" spans="16:21" x14ac:dyDescent="0.2">
      <c r="P382" s="187"/>
      <c r="Q382" s="187"/>
      <c r="R382" s="187"/>
      <c r="U382" s="182"/>
    </row>
    <row r="383" spans="16:21" x14ac:dyDescent="0.2">
      <c r="P383" s="187"/>
      <c r="Q383" s="187"/>
      <c r="R383" s="187"/>
      <c r="U383" s="182"/>
    </row>
    <row r="384" spans="16:21" x14ac:dyDescent="0.2">
      <c r="P384" s="187"/>
      <c r="Q384" s="187"/>
      <c r="R384" s="187"/>
      <c r="U384" s="182"/>
    </row>
    <row r="385" spans="16:21" x14ac:dyDescent="0.2">
      <c r="P385" s="187"/>
      <c r="Q385" s="187"/>
      <c r="R385" s="187"/>
      <c r="U385" s="182"/>
    </row>
    <row r="386" spans="16:21" x14ac:dyDescent="0.2">
      <c r="P386" s="187"/>
      <c r="Q386" s="187"/>
      <c r="R386" s="187"/>
      <c r="U386" s="182"/>
    </row>
    <row r="387" spans="16:21" x14ac:dyDescent="0.2">
      <c r="P387" s="187"/>
      <c r="Q387" s="187"/>
      <c r="R387" s="187"/>
      <c r="U387" s="182"/>
    </row>
    <row r="388" spans="16:21" x14ac:dyDescent="0.2">
      <c r="P388" s="187"/>
      <c r="Q388" s="187"/>
      <c r="R388" s="187"/>
      <c r="U388" s="182"/>
    </row>
    <row r="389" spans="16:21" x14ac:dyDescent="0.2">
      <c r="P389" s="187"/>
      <c r="Q389" s="187"/>
      <c r="R389" s="187"/>
      <c r="U389" s="182"/>
    </row>
    <row r="390" spans="16:21" x14ac:dyDescent="0.2">
      <c r="P390" s="187"/>
      <c r="Q390" s="187"/>
      <c r="R390" s="187"/>
      <c r="U390" s="182"/>
    </row>
    <row r="391" spans="16:21" x14ac:dyDescent="0.2">
      <c r="P391" s="187"/>
      <c r="Q391" s="187"/>
      <c r="R391" s="187"/>
      <c r="U391" s="182"/>
    </row>
    <row r="392" spans="16:21" x14ac:dyDescent="0.2">
      <c r="P392" s="187"/>
      <c r="Q392" s="187"/>
      <c r="R392" s="187"/>
      <c r="U392" s="182"/>
    </row>
    <row r="393" spans="16:21" x14ac:dyDescent="0.2">
      <c r="P393" s="187"/>
      <c r="Q393" s="187"/>
      <c r="R393" s="187"/>
      <c r="U393" s="182"/>
    </row>
    <row r="394" spans="16:21" x14ac:dyDescent="0.2">
      <c r="P394" s="187"/>
      <c r="Q394" s="187"/>
      <c r="R394" s="187"/>
      <c r="U394" s="182"/>
    </row>
    <row r="395" spans="16:21" x14ac:dyDescent="0.2">
      <c r="P395" s="187"/>
      <c r="Q395" s="187"/>
      <c r="R395" s="187"/>
      <c r="U395" s="182"/>
    </row>
    <row r="396" spans="16:21" x14ac:dyDescent="0.2">
      <c r="P396" s="187"/>
      <c r="Q396" s="187"/>
      <c r="R396" s="187"/>
      <c r="U396" s="182"/>
    </row>
    <row r="397" spans="16:21" x14ac:dyDescent="0.2">
      <c r="P397" s="187"/>
      <c r="Q397" s="187"/>
      <c r="R397" s="187"/>
      <c r="U397" s="182"/>
    </row>
    <row r="398" spans="16:21" x14ac:dyDescent="0.2">
      <c r="P398" s="187"/>
      <c r="Q398" s="187"/>
      <c r="R398" s="187"/>
      <c r="U398" s="182"/>
    </row>
    <row r="399" spans="16:21" x14ac:dyDescent="0.2">
      <c r="P399" s="187"/>
      <c r="Q399" s="187"/>
      <c r="R399" s="187"/>
      <c r="U399" s="182"/>
    </row>
    <row r="400" spans="16:21" x14ac:dyDescent="0.2">
      <c r="P400" s="187"/>
      <c r="Q400" s="187"/>
      <c r="R400" s="187"/>
      <c r="U400" s="182"/>
    </row>
    <row r="401" spans="16:21" x14ac:dyDescent="0.2">
      <c r="P401" s="187"/>
      <c r="Q401" s="187"/>
      <c r="R401" s="187"/>
      <c r="U401" s="182"/>
    </row>
    <row r="402" spans="16:21" x14ac:dyDescent="0.2">
      <c r="P402" s="187"/>
      <c r="Q402" s="187"/>
      <c r="R402" s="187"/>
      <c r="U402" s="182"/>
    </row>
    <row r="403" spans="16:21" x14ac:dyDescent="0.2">
      <c r="P403" s="187"/>
      <c r="Q403" s="187"/>
      <c r="R403" s="187"/>
      <c r="U403" s="182"/>
    </row>
    <row r="404" spans="16:21" x14ac:dyDescent="0.2">
      <c r="P404" s="187"/>
      <c r="Q404" s="187"/>
      <c r="R404" s="187"/>
      <c r="U404" s="182"/>
    </row>
    <row r="405" spans="16:21" x14ac:dyDescent="0.2">
      <c r="P405" s="187"/>
      <c r="Q405" s="187"/>
      <c r="R405" s="187"/>
      <c r="U405" s="182"/>
    </row>
    <row r="406" spans="16:21" x14ac:dyDescent="0.2">
      <c r="P406" s="187"/>
      <c r="Q406" s="187"/>
      <c r="R406" s="187"/>
      <c r="U406" s="182"/>
    </row>
    <row r="407" spans="16:21" x14ac:dyDescent="0.2">
      <c r="P407" s="187"/>
      <c r="Q407" s="187"/>
      <c r="R407" s="187"/>
      <c r="U407" s="182"/>
    </row>
    <row r="408" spans="16:21" x14ac:dyDescent="0.2">
      <c r="P408" s="187"/>
      <c r="Q408" s="187"/>
      <c r="R408" s="187"/>
      <c r="U408" s="182"/>
    </row>
    <row r="409" spans="16:21" x14ac:dyDescent="0.2">
      <c r="P409" s="187"/>
      <c r="Q409" s="187"/>
      <c r="R409" s="187"/>
      <c r="U409" s="182"/>
    </row>
    <row r="410" spans="16:21" x14ac:dyDescent="0.2">
      <c r="P410" s="187"/>
      <c r="Q410" s="187"/>
      <c r="R410" s="187"/>
      <c r="U410" s="182"/>
    </row>
    <row r="411" spans="16:21" x14ac:dyDescent="0.2">
      <c r="P411" s="187"/>
      <c r="Q411" s="187"/>
      <c r="R411" s="187"/>
      <c r="U411" s="182"/>
    </row>
    <row r="412" spans="16:21" x14ac:dyDescent="0.2">
      <c r="P412" s="187"/>
      <c r="Q412" s="187"/>
      <c r="R412" s="187"/>
      <c r="U412" s="182"/>
    </row>
    <row r="413" spans="16:21" x14ac:dyDescent="0.2">
      <c r="P413" s="187"/>
      <c r="Q413" s="187"/>
      <c r="R413" s="187"/>
      <c r="U413" s="182"/>
    </row>
    <row r="414" spans="16:21" x14ac:dyDescent="0.2">
      <c r="P414" s="187"/>
      <c r="Q414" s="187"/>
      <c r="R414" s="187"/>
      <c r="U414" s="182"/>
    </row>
    <row r="415" spans="16:21" x14ac:dyDescent="0.2">
      <c r="P415" s="187"/>
      <c r="Q415" s="187"/>
      <c r="R415" s="187"/>
      <c r="U415" s="182"/>
    </row>
    <row r="416" spans="16:21" x14ac:dyDescent="0.2">
      <c r="P416" s="187"/>
      <c r="Q416" s="187"/>
      <c r="R416" s="187"/>
      <c r="U416" s="182"/>
    </row>
    <row r="417" spans="16:21" x14ac:dyDescent="0.2">
      <c r="P417" s="187"/>
      <c r="Q417" s="187"/>
      <c r="R417" s="187"/>
      <c r="U417" s="182"/>
    </row>
    <row r="418" spans="16:21" x14ac:dyDescent="0.2">
      <c r="P418" s="187"/>
      <c r="Q418" s="187"/>
      <c r="R418" s="187"/>
      <c r="U418" s="182"/>
    </row>
    <row r="419" spans="16:21" x14ac:dyDescent="0.2">
      <c r="P419" s="187"/>
      <c r="Q419" s="187"/>
      <c r="R419" s="187"/>
      <c r="U419" s="182"/>
    </row>
    <row r="420" spans="16:21" x14ac:dyDescent="0.2">
      <c r="P420" s="187"/>
      <c r="Q420" s="187"/>
      <c r="R420" s="187"/>
      <c r="U420" s="182"/>
    </row>
    <row r="421" spans="16:21" x14ac:dyDescent="0.2">
      <c r="P421" s="187"/>
      <c r="Q421" s="187"/>
      <c r="R421" s="187"/>
      <c r="U421" s="182"/>
    </row>
    <row r="422" spans="16:21" x14ac:dyDescent="0.2">
      <c r="P422" s="187"/>
      <c r="Q422" s="187"/>
      <c r="R422" s="187"/>
      <c r="U422" s="182"/>
    </row>
    <row r="423" spans="16:21" x14ac:dyDescent="0.2">
      <c r="P423" s="187"/>
      <c r="Q423" s="187"/>
      <c r="R423" s="187"/>
      <c r="U423" s="182"/>
    </row>
    <row r="424" spans="16:21" x14ac:dyDescent="0.2">
      <c r="P424" s="187"/>
      <c r="Q424" s="187"/>
      <c r="R424" s="187"/>
      <c r="U424" s="182"/>
    </row>
    <row r="425" spans="16:21" x14ac:dyDescent="0.2">
      <c r="P425" s="187"/>
      <c r="Q425" s="187"/>
      <c r="R425" s="187"/>
      <c r="U425" s="182"/>
    </row>
    <row r="426" spans="16:21" x14ac:dyDescent="0.2">
      <c r="P426" s="187"/>
      <c r="Q426" s="187"/>
      <c r="R426" s="187"/>
      <c r="U426" s="182"/>
    </row>
    <row r="427" spans="16:21" x14ac:dyDescent="0.2">
      <c r="P427" s="187"/>
      <c r="Q427" s="187"/>
      <c r="R427" s="187"/>
      <c r="U427" s="182"/>
    </row>
    <row r="428" spans="16:21" x14ac:dyDescent="0.2">
      <c r="P428" s="187"/>
      <c r="Q428" s="187"/>
      <c r="R428" s="187"/>
      <c r="U428" s="182"/>
    </row>
    <row r="429" spans="16:21" x14ac:dyDescent="0.2">
      <c r="P429" s="187"/>
      <c r="Q429" s="187"/>
      <c r="R429" s="187"/>
      <c r="U429" s="182"/>
    </row>
    <row r="430" spans="16:21" x14ac:dyDescent="0.2">
      <c r="P430" s="187"/>
      <c r="Q430" s="187"/>
      <c r="R430" s="187"/>
      <c r="U430" s="182"/>
    </row>
    <row r="431" spans="16:21" x14ac:dyDescent="0.2">
      <c r="P431" s="187"/>
      <c r="Q431" s="187"/>
      <c r="R431" s="187"/>
      <c r="U431" s="182"/>
    </row>
    <row r="432" spans="16:21" x14ac:dyDescent="0.2">
      <c r="P432" s="187"/>
      <c r="Q432" s="187"/>
      <c r="R432" s="187"/>
      <c r="U432" s="182"/>
    </row>
    <row r="433" spans="16:21" x14ac:dyDescent="0.2">
      <c r="P433" s="187"/>
      <c r="Q433" s="187"/>
      <c r="R433" s="187"/>
      <c r="U433" s="182"/>
    </row>
    <row r="434" spans="16:21" x14ac:dyDescent="0.2">
      <c r="P434" s="187"/>
      <c r="Q434" s="187"/>
      <c r="R434" s="187"/>
      <c r="U434" s="182"/>
    </row>
    <row r="435" spans="16:21" x14ac:dyDescent="0.2">
      <c r="P435" s="187"/>
      <c r="Q435" s="187"/>
      <c r="R435" s="187"/>
      <c r="U435" s="182"/>
    </row>
    <row r="436" spans="16:21" x14ac:dyDescent="0.2">
      <c r="P436" s="187"/>
      <c r="Q436" s="187"/>
      <c r="R436" s="187"/>
      <c r="U436" s="182"/>
    </row>
    <row r="437" spans="16:21" x14ac:dyDescent="0.2">
      <c r="P437" s="187"/>
      <c r="Q437" s="187"/>
      <c r="R437" s="187"/>
      <c r="U437" s="182"/>
    </row>
    <row r="438" spans="16:21" x14ac:dyDescent="0.2">
      <c r="P438" s="187"/>
      <c r="Q438" s="187"/>
      <c r="R438" s="187"/>
      <c r="U438" s="182"/>
    </row>
    <row r="439" spans="16:21" x14ac:dyDescent="0.2">
      <c r="P439" s="187"/>
      <c r="Q439" s="187"/>
      <c r="R439" s="187"/>
      <c r="U439" s="182"/>
    </row>
    <row r="440" spans="16:21" x14ac:dyDescent="0.2">
      <c r="P440" s="187"/>
      <c r="Q440" s="187"/>
      <c r="R440" s="187"/>
      <c r="U440" s="182"/>
    </row>
    <row r="441" spans="16:21" x14ac:dyDescent="0.2">
      <c r="P441" s="187"/>
      <c r="Q441" s="187"/>
      <c r="R441" s="187"/>
      <c r="U441" s="182"/>
    </row>
    <row r="442" spans="16:21" x14ac:dyDescent="0.2">
      <c r="P442" s="187"/>
      <c r="Q442" s="187"/>
      <c r="R442" s="187"/>
      <c r="U442" s="182"/>
    </row>
    <row r="443" spans="16:21" x14ac:dyDescent="0.2">
      <c r="P443" s="187"/>
      <c r="Q443" s="187"/>
      <c r="R443" s="187"/>
      <c r="U443" s="182"/>
    </row>
    <row r="444" spans="16:21" x14ac:dyDescent="0.2">
      <c r="P444" s="187"/>
      <c r="Q444" s="187"/>
      <c r="R444" s="187"/>
      <c r="U444" s="182"/>
    </row>
    <row r="445" spans="16:21" x14ac:dyDescent="0.2">
      <c r="P445" s="187"/>
      <c r="Q445" s="187"/>
      <c r="R445" s="187"/>
      <c r="U445" s="182"/>
    </row>
    <row r="446" spans="16:21" x14ac:dyDescent="0.2">
      <c r="P446" s="187"/>
      <c r="Q446" s="187"/>
      <c r="R446" s="187"/>
      <c r="U446" s="182"/>
    </row>
    <row r="447" spans="16:21" x14ac:dyDescent="0.2">
      <c r="P447" s="187"/>
      <c r="Q447" s="187"/>
      <c r="R447" s="187"/>
      <c r="U447" s="182"/>
    </row>
    <row r="448" spans="16:21" x14ac:dyDescent="0.2">
      <c r="P448" s="187"/>
      <c r="Q448" s="187"/>
      <c r="R448" s="187"/>
      <c r="U448" s="182"/>
    </row>
    <row r="449" spans="16:21" x14ac:dyDescent="0.2">
      <c r="P449" s="187"/>
      <c r="Q449" s="187"/>
      <c r="R449" s="187"/>
      <c r="U449" s="182"/>
    </row>
    <row r="450" spans="16:21" x14ac:dyDescent="0.2">
      <c r="P450" s="187"/>
      <c r="Q450" s="187"/>
      <c r="R450" s="187"/>
      <c r="U450" s="182"/>
    </row>
    <row r="451" spans="16:21" x14ac:dyDescent="0.2">
      <c r="P451" s="187"/>
      <c r="Q451" s="187"/>
      <c r="R451" s="187"/>
      <c r="U451" s="182"/>
    </row>
    <row r="452" spans="16:21" x14ac:dyDescent="0.2">
      <c r="P452" s="187"/>
      <c r="Q452" s="187"/>
      <c r="R452" s="187"/>
      <c r="U452" s="182"/>
    </row>
    <row r="453" spans="16:21" x14ac:dyDescent="0.2">
      <c r="P453" s="187"/>
      <c r="Q453" s="187"/>
      <c r="R453" s="187"/>
      <c r="U453" s="182"/>
    </row>
    <row r="454" spans="16:21" x14ac:dyDescent="0.2">
      <c r="P454" s="187"/>
      <c r="Q454" s="187"/>
      <c r="R454" s="187"/>
      <c r="U454" s="182"/>
    </row>
    <row r="455" spans="16:21" x14ac:dyDescent="0.2">
      <c r="P455" s="187"/>
      <c r="Q455" s="187"/>
      <c r="R455" s="187"/>
      <c r="U455" s="182"/>
    </row>
    <row r="456" spans="16:21" x14ac:dyDescent="0.2">
      <c r="P456" s="187"/>
      <c r="Q456" s="187"/>
      <c r="R456" s="187"/>
      <c r="U456" s="182"/>
    </row>
    <row r="457" spans="16:21" x14ac:dyDescent="0.2">
      <c r="P457" s="187"/>
      <c r="Q457" s="187"/>
      <c r="R457" s="187"/>
      <c r="U457" s="182"/>
    </row>
    <row r="458" spans="16:21" x14ac:dyDescent="0.2">
      <c r="P458" s="187"/>
      <c r="Q458" s="187"/>
      <c r="R458" s="187"/>
      <c r="U458" s="182"/>
    </row>
    <row r="459" spans="16:21" x14ac:dyDescent="0.2">
      <c r="P459" s="187"/>
      <c r="Q459" s="187"/>
      <c r="R459" s="187"/>
      <c r="U459" s="182"/>
    </row>
    <row r="460" spans="16:21" x14ac:dyDescent="0.2">
      <c r="P460" s="187"/>
      <c r="Q460" s="187"/>
      <c r="R460" s="187"/>
      <c r="U460" s="182"/>
    </row>
    <row r="461" spans="16:21" x14ac:dyDescent="0.2">
      <c r="P461" s="187"/>
      <c r="Q461" s="187"/>
      <c r="R461" s="187"/>
      <c r="U461" s="182"/>
    </row>
    <row r="462" spans="16:21" x14ac:dyDescent="0.2">
      <c r="P462" s="187"/>
      <c r="Q462" s="187"/>
      <c r="R462" s="187"/>
      <c r="U462" s="182"/>
    </row>
    <row r="463" spans="16:21" x14ac:dyDescent="0.2">
      <c r="P463" s="187"/>
      <c r="Q463" s="187"/>
      <c r="R463" s="187"/>
      <c r="U463" s="182"/>
    </row>
    <row r="464" spans="16:21" x14ac:dyDescent="0.2">
      <c r="P464" s="187"/>
      <c r="Q464" s="187"/>
      <c r="R464" s="187"/>
      <c r="U464" s="182"/>
    </row>
    <row r="465" spans="16:21" x14ac:dyDescent="0.2">
      <c r="P465" s="187"/>
      <c r="Q465" s="187"/>
      <c r="R465" s="187"/>
      <c r="U465" s="182"/>
    </row>
    <row r="466" spans="16:21" x14ac:dyDescent="0.2">
      <c r="P466" s="187"/>
      <c r="Q466" s="187"/>
      <c r="R466" s="187"/>
      <c r="U466" s="182"/>
    </row>
    <row r="467" spans="16:21" x14ac:dyDescent="0.2">
      <c r="P467" s="187"/>
      <c r="Q467" s="187"/>
      <c r="R467" s="187"/>
      <c r="U467" s="182"/>
    </row>
    <row r="468" spans="16:21" x14ac:dyDescent="0.2">
      <c r="P468" s="187"/>
      <c r="Q468" s="187"/>
      <c r="R468" s="187"/>
      <c r="U468" s="182"/>
    </row>
    <row r="469" spans="16:21" x14ac:dyDescent="0.2">
      <c r="P469" s="187"/>
      <c r="Q469" s="187"/>
      <c r="R469" s="187"/>
      <c r="U469" s="182"/>
    </row>
    <row r="470" spans="16:21" x14ac:dyDescent="0.2">
      <c r="P470" s="187"/>
      <c r="Q470" s="187"/>
      <c r="R470" s="187"/>
      <c r="U470" s="182"/>
    </row>
    <row r="471" spans="16:21" x14ac:dyDescent="0.2">
      <c r="P471" s="187"/>
      <c r="Q471" s="187"/>
      <c r="R471" s="187"/>
      <c r="U471" s="182"/>
    </row>
    <row r="472" spans="16:21" x14ac:dyDescent="0.2">
      <c r="P472" s="187"/>
      <c r="Q472" s="187"/>
      <c r="R472" s="187"/>
      <c r="U472" s="182"/>
    </row>
    <row r="473" spans="16:21" x14ac:dyDescent="0.2">
      <c r="P473" s="187"/>
      <c r="Q473" s="187"/>
      <c r="R473" s="187"/>
      <c r="U473" s="182"/>
    </row>
    <row r="474" spans="16:21" x14ac:dyDescent="0.2">
      <c r="P474" s="187"/>
      <c r="Q474" s="187"/>
      <c r="R474" s="187"/>
      <c r="U474" s="182"/>
    </row>
    <row r="475" spans="16:21" x14ac:dyDescent="0.2">
      <c r="P475" s="187"/>
      <c r="Q475" s="187"/>
      <c r="R475" s="187"/>
      <c r="U475" s="182"/>
    </row>
    <row r="476" spans="16:21" x14ac:dyDescent="0.2">
      <c r="P476" s="187"/>
      <c r="Q476" s="187"/>
      <c r="R476" s="187"/>
      <c r="U476" s="182"/>
    </row>
    <row r="477" spans="16:21" x14ac:dyDescent="0.2">
      <c r="P477" s="187"/>
      <c r="Q477" s="187"/>
      <c r="R477" s="187"/>
      <c r="U477" s="182"/>
    </row>
    <row r="478" spans="16:21" x14ac:dyDescent="0.2">
      <c r="P478" s="187"/>
      <c r="Q478" s="187"/>
      <c r="R478" s="187"/>
      <c r="U478" s="182"/>
    </row>
    <row r="479" spans="16:21" x14ac:dyDescent="0.2">
      <c r="P479" s="187"/>
      <c r="Q479" s="187"/>
      <c r="R479" s="187"/>
      <c r="U479" s="182"/>
    </row>
    <row r="480" spans="16:21" x14ac:dyDescent="0.2">
      <c r="P480" s="187"/>
      <c r="Q480" s="187"/>
      <c r="R480" s="187"/>
      <c r="U480" s="182"/>
    </row>
    <row r="481" spans="16:21" x14ac:dyDescent="0.2">
      <c r="P481" s="187"/>
      <c r="Q481" s="187"/>
      <c r="R481" s="187"/>
      <c r="U481" s="182"/>
    </row>
    <row r="482" spans="16:21" x14ac:dyDescent="0.2">
      <c r="P482" s="187"/>
      <c r="Q482" s="187"/>
      <c r="R482" s="187"/>
      <c r="U482" s="182"/>
    </row>
    <row r="483" spans="16:21" x14ac:dyDescent="0.2">
      <c r="P483" s="187"/>
      <c r="Q483" s="187"/>
      <c r="R483" s="187"/>
      <c r="U483" s="182"/>
    </row>
    <row r="484" spans="16:21" x14ac:dyDescent="0.2">
      <c r="P484" s="187"/>
      <c r="Q484" s="187"/>
      <c r="R484" s="187"/>
      <c r="U484" s="182"/>
    </row>
    <row r="485" spans="16:21" x14ac:dyDescent="0.2">
      <c r="P485" s="187"/>
      <c r="Q485" s="187"/>
      <c r="R485" s="187"/>
      <c r="U485" s="182"/>
    </row>
    <row r="486" spans="16:21" x14ac:dyDescent="0.2">
      <c r="P486" s="187"/>
      <c r="Q486" s="187"/>
      <c r="R486" s="187"/>
      <c r="U486" s="182"/>
    </row>
    <row r="487" spans="16:21" x14ac:dyDescent="0.2">
      <c r="P487" s="187"/>
      <c r="Q487" s="187"/>
      <c r="R487" s="187"/>
      <c r="U487" s="182"/>
    </row>
    <row r="488" spans="16:21" x14ac:dyDescent="0.2">
      <c r="P488" s="187"/>
      <c r="Q488" s="187"/>
      <c r="R488" s="187"/>
      <c r="U488" s="182"/>
    </row>
    <row r="489" spans="16:21" x14ac:dyDescent="0.2">
      <c r="P489" s="187"/>
      <c r="Q489" s="187"/>
      <c r="R489" s="187"/>
      <c r="U489" s="182"/>
    </row>
    <row r="490" spans="16:21" x14ac:dyDescent="0.2">
      <c r="P490" s="187"/>
      <c r="Q490" s="187"/>
      <c r="R490" s="187"/>
      <c r="U490" s="182"/>
    </row>
    <row r="491" spans="16:21" x14ac:dyDescent="0.2">
      <c r="P491" s="187"/>
      <c r="Q491" s="187"/>
      <c r="R491" s="187"/>
      <c r="U491" s="182"/>
    </row>
    <row r="492" spans="16:21" x14ac:dyDescent="0.2">
      <c r="P492" s="187"/>
      <c r="Q492" s="187"/>
      <c r="R492" s="187"/>
      <c r="U492" s="182"/>
    </row>
    <row r="493" spans="16:21" x14ac:dyDescent="0.2">
      <c r="P493" s="187"/>
      <c r="Q493" s="187"/>
      <c r="R493" s="187"/>
      <c r="U493" s="182"/>
    </row>
    <row r="494" spans="16:21" x14ac:dyDescent="0.2">
      <c r="P494" s="187"/>
      <c r="Q494" s="187"/>
      <c r="R494" s="187"/>
      <c r="U494" s="182"/>
    </row>
    <row r="495" spans="16:21" x14ac:dyDescent="0.2">
      <c r="P495" s="187"/>
      <c r="Q495" s="187"/>
      <c r="R495" s="187"/>
      <c r="U495" s="182"/>
    </row>
    <row r="496" spans="16:21" x14ac:dyDescent="0.2">
      <c r="P496" s="187"/>
      <c r="Q496" s="187"/>
      <c r="R496" s="187"/>
      <c r="U496" s="182"/>
    </row>
    <row r="497" spans="16:21" x14ac:dyDescent="0.2">
      <c r="P497" s="187"/>
      <c r="Q497" s="187"/>
      <c r="R497" s="187"/>
      <c r="U497" s="182"/>
    </row>
    <row r="498" spans="16:21" x14ac:dyDescent="0.2">
      <c r="P498" s="187"/>
      <c r="Q498" s="187"/>
      <c r="R498" s="187"/>
      <c r="U498" s="182"/>
    </row>
    <row r="499" spans="16:21" x14ac:dyDescent="0.2">
      <c r="P499" s="187"/>
      <c r="Q499" s="187"/>
      <c r="R499" s="187"/>
      <c r="U499" s="182"/>
    </row>
    <row r="500" spans="16:21" x14ac:dyDescent="0.2">
      <c r="P500" s="187"/>
      <c r="Q500" s="187"/>
      <c r="R500" s="187"/>
      <c r="U500" s="182"/>
    </row>
    <row r="501" spans="16:21" x14ac:dyDescent="0.2">
      <c r="P501" s="187"/>
      <c r="Q501" s="187"/>
      <c r="R501" s="187"/>
      <c r="U501" s="182"/>
    </row>
    <row r="502" spans="16:21" x14ac:dyDescent="0.2">
      <c r="P502" s="187"/>
      <c r="Q502" s="187"/>
      <c r="R502" s="187"/>
      <c r="U502" s="182"/>
    </row>
    <row r="503" spans="16:21" x14ac:dyDescent="0.2">
      <c r="P503" s="187"/>
      <c r="Q503" s="187"/>
      <c r="R503" s="187"/>
      <c r="U503" s="182"/>
    </row>
    <row r="504" spans="16:21" x14ac:dyDescent="0.2">
      <c r="P504" s="187"/>
      <c r="Q504" s="187"/>
      <c r="R504" s="187"/>
      <c r="U504" s="182"/>
    </row>
    <row r="505" spans="16:21" x14ac:dyDescent="0.2">
      <c r="P505" s="187"/>
      <c r="Q505" s="187"/>
      <c r="R505" s="187"/>
      <c r="U505" s="182"/>
    </row>
    <row r="506" spans="16:21" x14ac:dyDescent="0.2">
      <c r="P506" s="187"/>
      <c r="Q506" s="187"/>
      <c r="R506" s="187"/>
      <c r="U506" s="182"/>
    </row>
    <row r="507" spans="16:21" x14ac:dyDescent="0.2">
      <c r="P507" s="187"/>
      <c r="Q507" s="187"/>
      <c r="R507" s="187"/>
      <c r="U507" s="182"/>
    </row>
    <row r="508" spans="16:21" x14ac:dyDescent="0.2">
      <c r="P508" s="187"/>
      <c r="Q508" s="187"/>
      <c r="R508" s="187"/>
      <c r="U508" s="182"/>
    </row>
    <row r="509" spans="16:21" x14ac:dyDescent="0.2">
      <c r="P509" s="187"/>
      <c r="Q509" s="187"/>
      <c r="R509" s="187"/>
      <c r="U509" s="182"/>
    </row>
    <row r="510" spans="16:21" x14ac:dyDescent="0.2">
      <c r="P510" s="187"/>
      <c r="Q510" s="187"/>
      <c r="R510" s="187"/>
      <c r="U510" s="182"/>
    </row>
    <row r="511" spans="16:21" x14ac:dyDescent="0.2">
      <c r="P511" s="187"/>
      <c r="Q511" s="187"/>
      <c r="R511" s="187"/>
      <c r="U511" s="182"/>
    </row>
    <row r="512" spans="16:21" x14ac:dyDescent="0.2">
      <c r="P512" s="187"/>
      <c r="Q512" s="187"/>
      <c r="R512" s="187"/>
      <c r="U512" s="182"/>
    </row>
    <row r="513" spans="16:21" x14ac:dyDescent="0.2">
      <c r="P513" s="187"/>
      <c r="Q513" s="187"/>
      <c r="R513" s="187"/>
      <c r="U513" s="182"/>
    </row>
    <row r="514" spans="16:21" x14ac:dyDescent="0.2">
      <c r="P514" s="187"/>
      <c r="Q514" s="187"/>
      <c r="R514" s="187"/>
      <c r="U514" s="182"/>
    </row>
    <row r="515" spans="16:21" x14ac:dyDescent="0.2">
      <c r="P515" s="187"/>
      <c r="Q515" s="187"/>
      <c r="R515" s="187"/>
      <c r="U515" s="182"/>
    </row>
    <row r="516" spans="16:21" x14ac:dyDescent="0.2">
      <c r="P516" s="187"/>
      <c r="Q516" s="187"/>
      <c r="R516" s="187"/>
      <c r="U516" s="182"/>
    </row>
    <row r="517" spans="16:21" x14ac:dyDescent="0.2">
      <c r="P517" s="187"/>
      <c r="Q517" s="187"/>
      <c r="R517" s="187"/>
      <c r="U517" s="182"/>
    </row>
    <row r="518" spans="16:21" x14ac:dyDescent="0.2">
      <c r="P518" s="187"/>
      <c r="Q518" s="187"/>
      <c r="R518" s="187"/>
      <c r="U518" s="182"/>
    </row>
    <row r="519" spans="16:21" x14ac:dyDescent="0.2">
      <c r="P519" s="187"/>
      <c r="Q519" s="187"/>
      <c r="R519" s="187"/>
      <c r="U519" s="182"/>
    </row>
    <row r="520" spans="16:21" x14ac:dyDescent="0.2">
      <c r="P520" s="187"/>
      <c r="Q520" s="187"/>
      <c r="R520" s="187"/>
      <c r="U520" s="182"/>
    </row>
    <row r="521" spans="16:21" x14ac:dyDescent="0.2">
      <c r="P521" s="187"/>
      <c r="Q521" s="187"/>
      <c r="R521" s="187"/>
      <c r="U521" s="182"/>
    </row>
    <row r="522" spans="16:21" x14ac:dyDescent="0.2">
      <c r="P522" s="187"/>
      <c r="Q522" s="187"/>
      <c r="R522" s="187"/>
      <c r="U522" s="182"/>
    </row>
    <row r="523" spans="16:21" x14ac:dyDescent="0.2">
      <c r="P523" s="187"/>
      <c r="Q523" s="187"/>
      <c r="R523" s="187"/>
      <c r="U523" s="182"/>
    </row>
    <row r="524" spans="16:21" x14ac:dyDescent="0.2">
      <c r="P524" s="187"/>
      <c r="Q524" s="187"/>
      <c r="R524" s="187"/>
      <c r="U524" s="182"/>
    </row>
    <row r="525" spans="16:21" x14ac:dyDescent="0.2">
      <c r="P525" s="187"/>
      <c r="Q525" s="187"/>
      <c r="R525" s="187"/>
      <c r="U525" s="182"/>
    </row>
    <row r="526" spans="16:21" x14ac:dyDescent="0.2">
      <c r="P526" s="187"/>
      <c r="Q526" s="187"/>
      <c r="R526" s="187"/>
      <c r="U526" s="182"/>
    </row>
    <row r="527" spans="16:21" x14ac:dyDescent="0.2">
      <c r="P527" s="187"/>
      <c r="Q527" s="187"/>
      <c r="R527" s="187"/>
      <c r="U527" s="182"/>
    </row>
    <row r="528" spans="16:21" x14ac:dyDescent="0.2">
      <c r="P528" s="187"/>
      <c r="Q528" s="187"/>
      <c r="R528" s="187"/>
      <c r="U528" s="182"/>
    </row>
    <row r="529" spans="16:21" x14ac:dyDescent="0.2">
      <c r="P529" s="187"/>
      <c r="Q529" s="187"/>
      <c r="R529" s="187"/>
      <c r="U529" s="182"/>
    </row>
    <row r="530" spans="16:21" x14ac:dyDescent="0.2">
      <c r="P530" s="187"/>
      <c r="Q530" s="187"/>
      <c r="R530" s="187"/>
      <c r="U530" s="182"/>
    </row>
    <row r="531" spans="16:21" x14ac:dyDescent="0.2">
      <c r="P531" s="187"/>
      <c r="Q531" s="187"/>
      <c r="R531" s="187"/>
      <c r="U531" s="182"/>
    </row>
    <row r="532" spans="16:21" x14ac:dyDescent="0.2">
      <c r="P532" s="187"/>
      <c r="Q532" s="187"/>
      <c r="R532" s="187"/>
      <c r="U532" s="182"/>
    </row>
    <row r="533" spans="16:21" x14ac:dyDescent="0.2">
      <c r="P533" s="187"/>
      <c r="Q533" s="187"/>
      <c r="R533" s="187"/>
      <c r="U533" s="182"/>
    </row>
    <row r="534" spans="16:21" x14ac:dyDescent="0.2">
      <c r="P534" s="187"/>
      <c r="Q534" s="187"/>
      <c r="R534" s="187"/>
      <c r="U534" s="182"/>
    </row>
    <row r="535" spans="16:21" x14ac:dyDescent="0.2">
      <c r="P535" s="187"/>
      <c r="Q535" s="187"/>
      <c r="R535" s="187"/>
      <c r="U535" s="182"/>
    </row>
    <row r="536" spans="16:21" x14ac:dyDescent="0.2">
      <c r="P536" s="187"/>
      <c r="Q536" s="187"/>
      <c r="R536" s="187"/>
      <c r="U536" s="182"/>
    </row>
    <row r="537" spans="16:21" x14ac:dyDescent="0.2">
      <c r="P537" s="187"/>
      <c r="Q537" s="187"/>
      <c r="R537" s="187"/>
      <c r="U537" s="182"/>
    </row>
    <row r="538" spans="16:21" x14ac:dyDescent="0.2">
      <c r="P538" s="187"/>
      <c r="Q538" s="187"/>
      <c r="R538" s="187"/>
      <c r="U538" s="182"/>
    </row>
    <row r="539" spans="16:21" x14ac:dyDescent="0.2">
      <c r="P539" s="187"/>
      <c r="Q539" s="187"/>
      <c r="R539" s="187"/>
      <c r="U539" s="182"/>
    </row>
    <row r="540" spans="16:21" x14ac:dyDescent="0.2">
      <c r="P540" s="187"/>
      <c r="Q540" s="187"/>
      <c r="R540" s="187"/>
      <c r="U540" s="182"/>
    </row>
    <row r="541" spans="16:21" x14ac:dyDescent="0.2">
      <c r="P541" s="187"/>
      <c r="Q541" s="187"/>
      <c r="R541" s="187"/>
      <c r="U541" s="182"/>
    </row>
    <row r="542" spans="16:21" x14ac:dyDescent="0.2">
      <c r="P542" s="187"/>
      <c r="Q542" s="187"/>
      <c r="R542" s="187"/>
      <c r="U542" s="182"/>
    </row>
    <row r="543" spans="16:21" x14ac:dyDescent="0.2">
      <c r="P543" s="187"/>
      <c r="Q543" s="187"/>
      <c r="R543" s="187"/>
      <c r="U543" s="182"/>
    </row>
    <row r="544" spans="16:21" x14ac:dyDescent="0.2">
      <c r="P544" s="187"/>
      <c r="Q544" s="187"/>
      <c r="R544" s="187"/>
      <c r="U544" s="182"/>
    </row>
    <row r="545" spans="16:21" x14ac:dyDescent="0.2">
      <c r="P545" s="187"/>
      <c r="Q545" s="187"/>
      <c r="R545" s="187"/>
      <c r="U545" s="182"/>
    </row>
    <row r="546" spans="16:21" x14ac:dyDescent="0.2">
      <c r="P546" s="187"/>
      <c r="Q546" s="187"/>
      <c r="R546" s="187"/>
      <c r="U546" s="182"/>
    </row>
    <row r="547" spans="16:21" x14ac:dyDescent="0.2">
      <c r="P547" s="187"/>
      <c r="Q547" s="187"/>
      <c r="R547" s="187"/>
      <c r="U547" s="182"/>
    </row>
    <row r="548" spans="16:21" x14ac:dyDescent="0.2">
      <c r="P548" s="187"/>
      <c r="Q548" s="187"/>
      <c r="R548" s="187"/>
      <c r="U548" s="182"/>
    </row>
    <row r="549" spans="16:21" x14ac:dyDescent="0.2">
      <c r="P549" s="187"/>
      <c r="Q549" s="187"/>
      <c r="R549" s="187"/>
      <c r="U549" s="182"/>
    </row>
    <row r="550" spans="16:21" x14ac:dyDescent="0.2">
      <c r="P550" s="187"/>
      <c r="Q550" s="187"/>
      <c r="R550" s="187"/>
      <c r="U550" s="182"/>
    </row>
    <row r="551" spans="16:21" x14ac:dyDescent="0.2">
      <c r="P551" s="187"/>
      <c r="Q551" s="187"/>
      <c r="R551" s="187"/>
      <c r="U551" s="182"/>
    </row>
    <row r="552" spans="16:21" x14ac:dyDescent="0.2">
      <c r="P552" s="187"/>
      <c r="Q552" s="187"/>
      <c r="R552" s="187"/>
      <c r="U552" s="182"/>
    </row>
    <row r="553" spans="16:21" x14ac:dyDescent="0.2">
      <c r="P553" s="187"/>
      <c r="Q553" s="187"/>
      <c r="R553" s="187"/>
      <c r="U553" s="182"/>
    </row>
    <row r="554" spans="16:21" x14ac:dyDescent="0.2">
      <c r="P554" s="187"/>
      <c r="Q554" s="187"/>
      <c r="R554" s="187"/>
      <c r="U554" s="182"/>
    </row>
    <row r="555" spans="16:21" x14ac:dyDescent="0.2">
      <c r="P555" s="187"/>
      <c r="Q555" s="187"/>
      <c r="R555" s="187"/>
      <c r="U555" s="182"/>
    </row>
    <row r="556" spans="16:21" x14ac:dyDescent="0.2">
      <c r="P556" s="187"/>
      <c r="Q556" s="187"/>
      <c r="R556" s="187"/>
      <c r="U556" s="182"/>
    </row>
    <row r="557" spans="16:21" x14ac:dyDescent="0.2">
      <c r="P557" s="187"/>
      <c r="Q557" s="187"/>
      <c r="R557" s="187"/>
      <c r="U557" s="182"/>
    </row>
    <row r="558" spans="16:21" x14ac:dyDescent="0.2">
      <c r="P558" s="187"/>
      <c r="Q558" s="187"/>
      <c r="R558" s="187"/>
      <c r="U558" s="182"/>
    </row>
    <row r="559" spans="16:21" x14ac:dyDescent="0.2">
      <c r="P559" s="187"/>
      <c r="Q559" s="187"/>
      <c r="R559" s="187"/>
      <c r="U559" s="182"/>
    </row>
    <row r="560" spans="16:21" x14ac:dyDescent="0.2">
      <c r="P560" s="187"/>
      <c r="Q560" s="187"/>
      <c r="R560" s="187"/>
      <c r="U560" s="182"/>
    </row>
    <row r="561" spans="16:21" x14ac:dyDescent="0.2">
      <c r="P561" s="187"/>
      <c r="Q561" s="187"/>
      <c r="R561" s="187"/>
      <c r="U561" s="182"/>
    </row>
    <row r="562" spans="16:21" x14ac:dyDescent="0.2">
      <c r="P562" s="187"/>
      <c r="Q562" s="187"/>
      <c r="R562" s="187"/>
      <c r="U562" s="182"/>
    </row>
    <row r="563" spans="16:21" x14ac:dyDescent="0.2">
      <c r="P563" s="187"/>
      <c r="Q563" s="187"/>
      <c r="R563" s="187"/>
      <c r="U563" s="182"/>
    </row>
    <row r="564" spans="16:21" x14ac:dyDescent="0.2">
      <c r="P564" s="187"/>
      <c r="Q564" s="187"/>
      <c r="R564" s="187"/>
      <c r="U564" s="182"/>
    </row>
    <row r="565" spans="16:21" x14ac:dyDescent="0.2">
      <c r="P565" s="187"/>
      <c r="Q565" s="187"/>
      <c r="R565" s="187"/>
      <c r="U565" s="182"/>
    </row>
    <row r="566" spans="16:21" x14ac:dyDescent="0.2">
      <c r="P566" s="187"/>
      <c r="Q566" s="187"/>
      <c r="R566" s="187"/>
      <c r="U566" s="182"/>
    </row>
    <row r="567" spans="16:21" x14ac:dyDescent="0.2">
      <c r="P567" s="187"/>
      <c r="Q567" s="187"/>
      <c r="R567" s="187"/>
      <c r="U567" s="182"/>
    </row>
    <row r="568" spans="16:21" x14ac:dyDescent="0.2">
      <c r="P568" s="187"/>
      <c r="Q568" s="187"/>
      <c r="R568" s="187"/>
      <c r="U568" s="182"/>
    </row>
    <row r="569" spans="16:21" x14ac:dyDescent="0.2">
      <c r="P569" s="187"/>
      <c r="Q569" s="187"/>
      <c r="R569" s="187"/>
      <c r="U569" s="182"/>
    </row>
    <row r="570" spans="16:21" x14ac:dyDescent="0.2">
      <c r="P570" s="187"/>
      <c r="Q570" s="187"/>
      <c r="R570" s="187"/>
      <c r="U570" s="182"/>
    </row>
    <row r="571" spans="16:21" x14ac:dyDescent="0.2">
      <c r="P571" s="187"/>
      <c r="Q571" s="187"/>
      <c r="R571" s="187"/>
      <c r="U571" s="182"/>
    </row>
    <row r="572" spans="16:21" x14ac:dyDescent="0.2">
      <c r="P572" s="187"/>
      <c r="Q572" s="187"/>
      <c r="R572" s="187"/>
      <c r="U572" s="182"/>
    </row>
    <row r="573" spans="16:21" x14ac:dyDescent="0.2">
      <c r="P573" s="187"/>
      <c r="Q573" s="187"/>
      <c r="R573" s="187"/>
      <c r="U573" s="182"/>
    </row>
    <row r="574" spans="16:21" x14ac:dyDescent="0.2">
      <c r="P574" s="187"/>
      <c r="Q574" s="187"/>
      <c r="R574" s="187"/>
      <c r="U574" s="182"/>
    </row>
    <row r="575" spans="16:21" x14ac:dyDescent="0.2">
      <c r="P575" s="187"/>
      <c r="Q575" s="187"/>
      <c r="R575" s="187"/>
      <c r="U575" s="182"/>
    </row>
    <row r="576" spans="16:21" x14ac:dyDescent="0.2">
      <c r="P576" s="187"/>
      <c r="Q576" s="187"/>
      <c r="R576" s="187"/>
      <c r="U576" s="182"/>
    </row>
    <row r="577" spans="16:21" x14ac:dyDescent="0.2">
      <c r="P577" s="187"/>
      <c r="Q577" s="187"/>
      <c r="R577" s="187"/>
      <c r="U577" s="182"/>
    </row>
    <row r="578" spans="16:21" x14ac:dyDescent="0.2">
      <c r="P578" s="187"/>
      <c r="Q578" s="187"/>
      <c r="R578" s="187"/>
      <c r="U578" s="182"/>
    </row>
    <row r="579" spans="16:21" x14ac:dyDescent="0.2">
      <c r="P579" s="187"/>
      <c r="Q579" s="187"/>
      <c r="R579" s="187"/>
      <c r="U579" s="182"/>
    </row>
    <row r="580" spans="16:21" x14ac:dyDescent="0.2">
      <c r="P580" s="187"/>
      <c r="Q580" s="187"/>
      <c r="R580" s="187"/>
      <c r="U580" s="182"/>
    </row>
    <row r="581" spans="16:21" x14ac:dyDescent="0.2">
      <c r="P581" s="187"/>
      <c r="Q581" s="187"/>
      <c r="R581" s="187"/>
      <c r="U581" s="182"/>
    </row>
    <row r="582" spans="16:21" x14ac:dyDescent="0.2">
      <c r="P582" s="187"/>
      <c r="Q582" s="187"/>
      <c r="R582" s="187"/>
      <c r="U582" s="182"/>
    </row>
    <row r="583" spans="16:21" x14ac:dyDescent="0.2">
      <c r="P583" s="187"/>
      <c r="Q583" s="187"/>
      <c r="R583" s="187"/>
      <c r="U583" s="182"/>
    </row>
    <row r="584" spans="16:21" x14ac:dyDescent="0.2">
      <c r="P584" s="187"/>
      <c r="Q584" s="187"/>
      <c r="R584" s="187"/>
      <c r="U584" s="182"/>
    </row>
    <row r="585" spans="16:21" x14ac:dyDescent="0.2">
      <c r="P585" s="187"/>
      <c r="Q585" s="187"/>
      <c r="R585" s="187"/>
      <c r="U585" s="182"/>
    </row>
    <row r="586" spans="16:21" x14ac:dyDescent="0.2">
      <c r="P586" s="187"/>
      <c r="Q586" s="187"/>
      <c r="R586" s="187"/>
      <c r="U586" s="182"/>
    </row>
    <row r="587" spans="16:21" x14ac:dyDescent="0.2">
      <c r="P587" s="187"/>
      <c r="Q587" s="187"/>
      <c r="R587" s="187"/>
      <c r="U587" s="182"/>
    </row>
    <row r="588" spans="16:21" x14ac:dyDescent="0.2">
      <c r="P588" s="187"/>
      <c r="Q588" s="187"/>
      <c r="R588" s="187"/>
      <c r="U588" s="182"/>
    </row>
    <row r="589" spans="16:21" x14ac:dyDescent="0.2">
      <c r="P589" s="187"/>
      <c r="Q589" s="187"/>
      <c r="R589" s="187"/>
      <c r="U589" s="182"/>
    </row>
    <row r="590" spans="16:21" x14ac:dyDescent="0.2">
      <c r="P590" s="187"/>
      <c r="Q590" s="187"/>
      <c r="R590" s="187"/>
      <c r="U590" s="182"/>
    </row>
    <row r="591" spans="16:21" x14ac:dyDescent="0.2">
      <c r="P591" s="187"/>
      <c r="Q591" s="187"/>
      <c r="R591" s="187"/>
      <c r="U591" s="182"/>
    </row>
    <row r="592" spans="16:21" x14ac:dyDescent="0.2">
      <c r="P592" s="187"/>
      <c r="Q592" s="187"/>
      <c r="R592" s="187"/>
      <c r="U592" s="182"/>
    </row>
    <row r="593" spans="16:21" x14ac:dyDescent="0.2">
      <c r="P593" s="187"/>
      <c r="Q593" s="187"/>
      <c r="R593" s="187"/>
      <c r="U593" s="182"/>
    </row>
    <row r="594" spans="16:21" x14ac:dyDescent="0.2">
      <c r="P594" s="187"/>
      <c r="Q594" s="187"/>
      <c r="R594" s="187"/>
      <c r="U594" s="182"/>
    </row>
    <row r="595" spans="16:21" x14ac:dyDescent="0.2">
      <c r="P595" s="187"/>
      <c r="Q595" s="187"/>
      <c r="R595" s="187"/>
      <c r="U595" s="182"/>
    </row>
    <row r="596" spans="16:21" x14ac:dyDescent="0.2">
      <c r="P596" s="187"/>
      <c r="Q596" s="187"/>
      <c r="R596" s="187"/>
      <c r="U596" s="182"/>
    </row>
    <row r="597" spans="16:21" x14ac:dyDescent="0.2">
      <c r="P597" s="187"/>
      <c r="Q597" s="187"/>
      <c r="R597" s="187"/>
      <c r="U597" s="182"/>
    </row>
    <row r="598" spans="16:21" x14ac:dyDescent="0.2">
      <c r="P598" s="187"/>
      <c r="Q598" s="187"/>
      <c r="R598" s="187"/>
      <c r="U598" s="182"/>
    </row>
    <row r="599" spans="16:21" x14ac:dyDescent="0.2">
      <c r="P599" s="187"/>
      <c r="Q599" s="187"/>
      <c r="R599" s="187"/>
      <c r="U599" s="182"/>
    </row>
    <row r="600" spans="16:21" x14ac:dyDescent="0.2">
      <c r="P600" s="187"/>
      <c r="Q600" s="187"/>
      <c r="R600" s="187"/>
      <c r="U600" s="182"/>
    </row>
    <row r="601" spans="16:21" x14ac:dyDescent="0.2">
      <c r="P601" s="187"/>
      <c r="Q601" s="187"/>
      <c r="R601" s="187"/>
      <c r="U601" s="182"/>
    </row>
    <row r="602" spans="16:21" x14ac:dyDescent="0.2">
      <c r="P602" s="187"/>
      <c r="Q602" s="187"/>
      <c r="R602" s="187"/>
      <c r="U602" s="182"/>
    </row>
    <row r="603" spans="16:21" x14ac:dyDescent="0.2">
      <c r="P603" s="187"/>
      <c r="Q603" s="187"/>
      <c r="R603" s="187"/>
      <c r="U603" s="182"/>
    </row>
    <row r="604" spans="16:21" x14ac:dyDescent="0.2">
      <c r="P604" s="187"/>
      <c r="Q604" s="187"/>
      <c r="R604" s="187"/>
      <c r="U604" s="182"/>
    </row>
    <row r="605" spans="16:21" x14ac:dyDescent="0.2">
      <c r="P605" s="187"/>
      <c r="Q605" s="187"/>
      <c r="R605" s="187"/>
      <c r="U605" s="182"/>
    </row>
    <row r="606" spans="16:21" x14ac:dyDescent="0.2">
      <c r="P606" s="187"/>
      <c r="Q606" s="187"/>
      <c r="R606" s="187"/>
      <c r="U606" s="182"/>
    </row>
    <row r="607" spans="16:21" x14ac:dyDescent="0.2">
      <c r="P607" s="187"/>
      <c r="Q607" s="187"/>
      <c r="R607" s="187"/>
      <c r="U607" s="182"/>
    </row>
    <row r="608" spans="16:21" x14ac:dyDescent="0.2">
      <c r="P608" s="187"/>
      <c r="Q608" s="187"/>
      <c r="R608" s="187"/>
      <c r="U608" s="182"/>
    </row>
    <row r="609" spans="16:21" x14ac:dyDescent="0.2">
      <c r="P609" s="187"/>
      <c r="Q609" s="187"/>
      <c r="R609" s="187"/>
      <c r="U609" s="182"/>
    </row>
    <row r="610" spans="16:21" x14ac:dyDescent="0.2">
      <c r="P610" s="187"/>
      <c r="Q610" s="187"/>
      <c r="R610" s="187"/>
      <c r="U610" s="182"/>
    </row>
    <row r="611" spans="16:21" x14ac:dyDescent="0.2">
      <c r="P611" s="187"/>
      <c r="Q611" s="187"/>
      <c r="R611" s="187"/>
      <c r="U611" s="182"/>
    </row>
    <row r="612" spans="16:21" x14ac:dyDescent="0.2">
      <c r="P612" s="187"/>
      <c r="Q612" s="187"/>
      <c r="R612" s="187"/>
      <c r="U612" s="182"/>
    </row>
    <row r="613" spans="16:21" x14ac:dyDescent="0.2">
      <c r="P613" s="187"/>
      <c r="Q613" s="187"/>
      <c r="R613" s="187"/>
      <c r="U613" s="182"/>
    </row>
    <row r="614" spans="16:21" x14ac:dyDescent="0.2">
      <c r="P614" s="187"/>
      <c r="Q614" s="187"/>
      <c r="R614" s="187"/>
      <c r="U614" s="182"/>
    </row>
    <row r="615" spans="16:21" x14ac:dyDescent="0.2">
      <c r="P615" s="187"/>
      <c r="Q615" s="187"/>
      <c r="R615" s="187"/>
      <c r="U615" s="182"/>
    </row>
    <row r="616" spans="16:21" x14ac:dyDescent="0.2">
      <c r="P616" s="187"/>
      <c r="Q616" s="187"/>
      <c r="R616" s="187"/>
      <c r="U616" s="182"/>
    </row>
    <row r="617" spans="16:21" x14ac:dyDescent="0.2">
      <c r="P617" s="187"/>
      <c r="Q617" s="187"/>
      <c r="R617" s="187"/>
      <c r="U617" s="182"/>
    </row>
    <row r="618" spans="16:21" x14ac:dyDescent="0.2">
      <c r="P618" s="187"/>
      <c r="Q618" s="187"/>
      <c r="R618" s="187"/>
      <c r="U618" s="182"/>
    </row>
    <row r="619" spans="16:21" x14ac:dyDescent="0.2">
      <c r="P619" s="187"/>
      <c r="Q619" s="187"/>
      <c r="R619" s="187"/>
      <c r="U619" s="182"/>
    </row>
    <row r="620" spans="16:21" x14ac:dyDescent="0.2">
      <c r="P620" s="187"/>
      <c r="Q620" s="187"/>
      <c r="R620" s="187"/>
      <c r="U620" s="182"/>
    </row>
    <row r="621" spans="16:21" x14ac:dyDescent="0.2">
      <c r="P621" s="187"/>
      <c r="Q621" s="187"/>
      <c r="R621" s="187"/>
      <c r="U621" s="182"/>
    </row>
    <row r="622" spans="16:21" x14ac:dyDescent="0.2">
      <c r="P622" s="187"/>
      <c r="Q622" s="187"/>
      <c r="R622" s="187"/>
      <c r="U622" s="182"/>
    </row>
    <row r="623" spans="16:21" x14ac:dyDescent="0.2">
      <c r="P623" s="187"/>
      <c r="Q623" s="187"/>
      <c r="R623" s="187"/>
      <c r="U623" s="182"/>
    </row>
    <row r="624" spans="16:21" x14ac:dyDescent="0.2">
      <c r="P624" s="187"/>
      <c r="Q624" s="187"/>
      <c r="R624" s="187"/>
      <c r="U624" s="182"/>
    </row>
    <row r="625" spans="16:21" x14ac:dyDescent="0.2">
      <c r="P625" s="187"/>
      <c r="Q625" s="187"/>
      <c r="R625" s="187"/>
      <c r="U625" s="182"/>
    </row>
    <row r="626" spans="16:21" x14ac:dyDescent="0.2">
      <c r="P626" s="187"/>
      <c r="Q626" s="187"/>
      <c r="R626" s="187"/>
      <c r="U626" s="182"/>
    </row>
    <row r="627" spans="16:21" x14ac:dyDescent="0.2">
      <c r="P627" s="187"/>
      <c r="Q627" s="187"/>
      <c r="R627" s="187"/>
      <c r="U627" s="182"/>
    </row>
    <row r="628" spans="16:21" x14ac:dyDescent="0.2">
      <c r="P628" s="187"/>
      <c r="Q628" s="187"/>
      <c r="R628" s="187"/>
      <c r="U628" s="182"/>
    </row>
    <row r="629" spans="16:21" x14ac:dyDescent="0.2">
      <c r="P629" s="187"/>
      <c r="Q629" s="187"/>
      <c r="R629" s="187"/>
      <c r="U629" s="182"/>
    </row>
    <row r="630" spans="16:21" x14ac:dyDescent="0.2">
      <c r="P630" s="187"/>
      <c r="Q630" s="187"/>
      <c r="R630" s="187"/>
      <c r="U630" s="182"/>
    </row>
    <row r="631" spans="16:21" x14ac:dyDescent="0.2">
      <c r="P631" s="187"/>
      <c r="Q631" s="187"/>
      <c r="R631" s="187"/>
      <c r="U631" s="182"/>
    </row>
    <row r="632" spans="16:21" x14ac:dyDescent="0.2">
      <c r="P632" s="187"/>
      <c r="Q632" s="187"/>
      <c r="R632" s="187"/>
      <c r="U632" s="182"/>
    </row>
    <row r="633" spans="16:21" x14ac:dyDescent="0.2">
      <c r="P633" s="187"/>
      <c r="Q633" s="187"/>
      <c r="R633" s="187"/>
      <c r="U633" s="182"/>
    </row>
    <row r="634" spans="16:21" x14ac:dyDescent="0.2">
      <c r="P634" s="187"/>
      <c r="Q634" s="187"/>
      <c r="R634" s="187"/>
      <c r="U634" s="182"/>
    </row>
    <row r="635" spans="16:21" x14ac:dyDescent="0.2">
      <c r="P635" s="187"/>
      <c r="Q635" s="187"/>
      <c r="R635" s="187"/>
      <c r="U635" s="182"/>
    </row>
    <row r="636" spans="16:21" x14ac:dyDescent="0.2">
      <c r="P636" s="187"/>
      <c r="Q636" s="187"/>
      <c r="R636" s="187"/>
      <c r="U636" s="182"/>
    </row>
    <row r="637" spans="16:21" x14ac:dyDescent="0.2">
      <c r="P637" s="187"/>
      <c r="Q637" s="187"/>
      <c r="R637" s="187"/>
      <c r="U637" s="182"/>
    </row>
    <row r="638" spans="16:21" x14ac:dyDescent="0.2">
      <c r="P638" s="187"/>
      <c r="Q638" s="187"/>
      <c r="R638" s="187"/>
      <c r="U638" s="182"/>
    </row>
    <row r="639" spans="16:21" x14ac:dyDescent="0.2">
      <c r="P639" s="187"/>
      <c r="Q639" s="187"/>
      <c r="R639" s="187"/>
      <c r="U639" s="182"/>
    </row>
    <row r="640" spans="16:21" x14ac:dyDescent="0.2">
      <c r="P640" s="187"/>
      <c r="Q640" s="187"/>
      <c r="R640" s="187"/>
      <c r="U640" s="182"/>
    </row>
    <row r="641" spans="16:21" x14ac:dyDescent="0.2">
      <c r="P641" s="187"/>
      <c r="Q641" s="187"/>
      <c r="R641" s="187"/>
      <c r="U641" s="182"/>
    </row>
    <row r="642" spans="16:21" x14ac:dyDescent="0.2">
      <c r="P642" s="187"/>
      <c r="Q642" s="187"/>
      <c r="R642" s="187"/>
      <c r="U642" s="182"/>
    </row>
    <row r="643" spans="16:21" x14ac:dyDescent="0.2">
      <c r="P643" s="187"/>
      <c r="Q643" s="187"/>
      <c r="R643" s="187"/>
      <c r="U643" s="182"/>
    </row>
    <row r="644" spans="16:21" x14ac:dyDescent="0.2">
      <c r="P644" s="187"/>
      <c r="Q644" s="187"/>
      <c r="R644" s="187"/>
      <c r="U644" s="182"/>
    </row>
    <row r="645" spans="16:21" x14ac:dyDescent="0.2">
      <c r="P645" s="187"/>
      <c r="Q645" s="187"/>
      <c r="R645" s="187"/>
      <c r="U645" s="182"/>
    </row>
    <row r="646" spans="16:21" x14ac:dyDescent="0.2">
      <c r="P646" s="187"/>
      <c r="Q646" s="187"/>
      <c r="R646" s="187"/>
      <c r="U646" s="182"/>
    </row>
    <row r="647" spans="16:21" x14ac:dyDescent="0.2">
      <c r="P647" s="187"/>
      <c r="Q647" s="187"/>
      <c r="R647" s="187"/>
      <c r="U647" s="182"/>
    </row>
    <row r="648" spans="16:21" x14ac:dyDescent="0.2">
      <c r="P648" s="187"/>
      <c r="Q648" s="187"/>
      <c r="R648" s="187"/>
      <c r="U648" s="182"/>
    </row>
    <row r="649" spans="16:21" x14ac:dyDescent="0.2">
      <c r="P649" s="187"/>
      <c r="Q649" s="187"/>
      <c r="R649" s="187"/>
      <c r="U649" s="182"/>
    </row>
    <row r="650" spans="16:21" x14ac:dyDescent="0.2">
      <c r="P650" s="187"/>
      <c r="Q650" s="187"/>
      <c r="R650" s="187"/>
      <c r="U650" s="182"/>
    </row>
    <row r="651" spans="16:21" x14ac:dyDescent="0.2">
      <c r="P651" s="187"/>
      <c r="Q651" s="187"/>
      <c r="R651" s="187"/>
      <c r="U651" s="182"/>
    </row>
    <row r="652" spans="16:21" x14ac:dyDescent="0.2">
      <c r="P652" s="187"/>
      <c r="Q652" s="187"/>
      <c r="R652" s="187"/>
      <c r="U652" s="182"/>
    </row>
    <row r="653" spans="16:21" x14ac:dyDescent="0.2">
      <c r="P653" s="187"/>
      <c r="Q653" s="187"/>
      <c r="R653" s="187"/>
      <c r="U653" s="182"/>
    </row>
    <row r="654" spans="16:21" x14ac:dyDescent="0.2">
      <c r="P654" s="187"/>
      <c r="Q654" s="187"/>
      <c r="R654" s="187"/>
      <c r="U654" s="182"/>
    </row>
    <row r="655" spans="16:21" x14ac:dyDescent="0.2">
      <c r="P655" s="187"/>
      <c r="Q655" s="187"/>
      <c r="R655" s="187"/>
      <c r="U655" s="182"/>
    </row>
    <row r="656" spans="16:21" x14ac:dyDescent="0.2">
      <c r="P656" s="187"/>
      <c r="Q656" s="187"/>
      <c r="R656" s="187"/>
      <c r="U656" s="182"/>
    </row>
    <row r="657" spans="16:21" x14ac:dyDescent="0.2">
      <c r="P657" s="187"/>
      <c r="Q657" s="187"/>
      <c r="R657" s="187"/>
      <c r="U657" s="182"/>
    </row>
    <row r="658" spans="16:21" x14ac:dyDescent="0.2">
      <c r="P658" s="187"/>
      <c r="Q658" s="187"/>
      <c r="R658" s="187"/>
      <c r="U658" s="182"/>
    </row>
    <row r="659" spans="16:21" x14ac:dyDescent="0.2">
      <c r="P659" s="187"/>
      <c r="Q659" s="187"/>
      <c r="R659" s="187"/>
      <c r="U659" s="182"/>
    </row>
    <row r="660" spans="16:21" x14ac:dyDescent="0.2">
      <c r="P660" s="187"/>
      <c r="Q660" s="187"/>
      <c r="R660" s="187"/>
      <c r="U660" s="182"/>
    </row>
    <row r="661" spans="16:21" x14ac:dyDescent="0.2">
      <c r="P661" s="187"/>
      <c r="Q661" s="187"/>
      <c r="R661" s="187"/>
      <c r="U661" s="182"/>
    </row>
    <row r="662" spans="16:21" x14ac:dyDescent="0.2">
      <c r="P662" s="187"/>
      <c r="Q662" s="187"/>
      <c r="R662" s="187"/>
      <c r="U662" s="182"/>
    </row>
    <row r="663" spans="16:21" x14ac:dyDescent="0.2">
      <c r="P663" s="187"/>
      <c r="Q663" s="187"/>
      <c r="R663" s="187"/>
      <c r="U663" s="182"/>
    </row>
    <row r="664" spans="16:21" x14ac:dyDescent="0.2">
      <c r="P664" s="187"/>
      <c r="Q664" s="187"/>
      <c r="R664" s="187"/>
      <c r="U664" s="182"/>
    </row>
    <row r="665" spans="16:21" x14ac:dyDescent="0.2">
      <c r="P665" s="187"/>
      <c r="Q665" s="187"/>
      <c r="R665" s="187"/>
      <c r="U665" s="182"/>
    </row>
    <row r="666" spans="16:21" x14ac:dyDescent="0.2">
      <c r="P666" s="187"/>
      <c r="Q666" s="187"/>
      <c r="R666" s="187"/>
      <c r="U666" s="182"/>
    </row>
    <row r="667" spans="16:21" x14ac:dyDescent="0.2">
      <c r="P667" s="187"/>
      <c r="Q667" s="187"/>
      <c r="R667" s="187"/>
      <c r="U667" s="182"/>
    </row>
    <row r="668" spans="16:21" x14ac:dyDescent="0.2">
      <c r="P668" s="187"/>
      <c r="Q668" s="187"/>
      <c r="R668" s="187"/>
      <c r="U668" s="182"/>
    </row>
    <row r="669" spans="16:21" x14ac:dyDescent="0.2">
      <c r="P669" s="187"/>
      <c r="Q669" s="187"/>
      <c r="R669" s="187"/>
      <c r="U669" s="182"/>
    </row>
    <row r="670" spans="16:21" x14ac:dyDescent="0.2">
      <c r="P670" s="187"/>
      <c r="Q670" s="187"/>
      <c r="R670" s="187"/>
      <c r="U670" s="182"/>
    </row>
    <row r="671" spans="16:21" x14ac:dyDescent="0.2">
      <c r="P671" s="187"/>
      <c r="Q671" s="187"/>
      <c r="R671" s="187"/>
      <c r="U671" s="182"/>
    </row>
    <row r="672" spans="16:21" x14ac:dyDescent="0.2">
      <c r="P672" s="187"/>
      <c r="Q672" s="187"/>
      <c r="R672" s="187"/>
      <c r="U672" s="182"/>
    </row>
    <row r="673" spans="16:21" x14ac:dyDescent="0.2">
      <c r="P673" s="187"/>
      <c r="Q673" s="187"/>
      <c r="R673" s="187"/>
      <c r="U673" s="182"/>
    </row>
    <row r="674" spans="16:21" x14ac:dyDescent="0.2">
      <c r="P674" s="187"/>
      <c r="Q674" s="187"/>
      <c r="R674" s="187"/>
      <c r="U674" s="182"/>
    </row>
    <row r="675" spans="16:21" x14ac:dyDescent="0.2">
      <c r="P675" s="187"/>
      <c r="Q675" s="187"/>
      <c r="R675" s="187"/>
      <c r="U675" s="182"/>
    </row>
    <row r="676" spans="16:21" x14ac:dyDescent="0.2">
      <c r="P676" s="187"/>
      <c r="Q676" s="187"/>
      <c r="R676" s="187"/>
      <c r="U676" s="182"/>
    </row>
    <row r="677" spans="16:21" x14ac:dyDescent="0.2">
      <c r="P677" s="187"/>
      <c r="Q677" s="187"/>
      <c r="R677" s="187"/>
      <c r="U677" s="182"/>
    </row>
    <row r="678" spans="16:21" x14ac:dyDescent="0.2">
      <c r="P678" s="187"/>
      <c r="Q678" s="187"/>
      <c r="R678" s="187"/>
      <c r="U678" s="182"/>
    </row>
    <row r="679" spans="16:21" x14ac:dyDescent="0.2">
      <c r="P679" s="187"/>
      <c r="Q679" s="187"/>
      <c r="R679" s="187"/>
      <c r="U679" s="182"/>
    </row>
    <row r="680" spans="16:21" x14ac:dyDescent="0.2">
      <c r="P680" s="187"/>
      <c r="Q680" s="187"/>
      <c r="R680" s="187"/>
      <c r="U680" s="182"/>
    </row>
    <row r="681" spans="16:21" x14ac:dyDescent="0.2">
      <c r="P681" s="187"/>
      <c r="Q681" s="187"/>
      <c r="R681" s="187"/>
      <c r="U681" s="182"/>
    </row>
    <row r="682" spans="16:21" x14ac:dyDescent="0.2">
      <c r="P682" s="187"/>
      <c r="Q682" s="187"/>
      <c r="R682" s="187"/>
      <c r="U682" s="182"/>
    </row>
    <row r="683" spans="16:21" x14ac:dyDescent="0.2">
      <c r="P683" s="187"/>
      <c r="Q683" s="187"/>
      <c r="R683" s="187"/>
      <c r="U683" s="182"/>
    </row>
    <row r="684" spans="16:21" x14ac:dyDescent="0.2">
      <c r="P684" s="187"/>
      <c r="Q684" s="187"/>
      <c r="R684" s="187"/>
      <c r="U684" s="182"/>
    </row>
    <row r="685" spans="16:21" x14ac:dyDescent="0.2">
      <c r="P685" s="187"/>
      <c r="Q685" s="187"/>
      <c r="R685" s="187"/>
      <c r="U685" s="182"/>
    </row>
    <row r="686" spans="16:21" x14ac:dyDescent="0.2">
      <c r="P686" s="187"/>
      <c r="Q686" s="187"/>
      <c r="R686" s="187"/>
      <c r="U686" s="182"/>
    </row>
    <row r="687" spans="16:21" x14ac:dyDescent="0.2">
      <c r="P687" s="187"/>
      <c r="Q687" s="187"/>
      <c r="R687" s="187"/>
      <c r="U687" s="182"/>
    </row>
    <row r="688" spans="16:21" x14ac:dyDescent="0.2">
      <c r="P688" s="187"/>
      <c r="Q688" s="187"/>
      <c r="R688" s="187"/>
      <c r="U688" s="182"/>
    </row>
    <row r="689" spans="16:21" x14ac:dyDescent="0.2">
      <c r="P689" s="187"/>
      <c r="Q689" s="187"/>
      <c r="R689" s="187"/>
      <c r="U689" s="182"/>
    </row>
    <row r="690" spans="16:21" x14ac:dyDescent="0.2">
      <c r="P690" s="187"/>
      <c r="Q690" s="187"/>
      <c r="R690" s="187"/>
      <c r="U690" s="182"/>
    </row>
    <row r="691" spans="16:21" x14ac:dyDescent="0.2">
      <c r="P691" s="187"/>
      <c r="Q691" s="187"/>
      <c r="R691" s="187"/>
      <c r="U691" s="182"/>
    </row>
    <row r="692" spans="16:21" x14ac:dyDescent="0.2">
      <c r="P692" s="187"/>
      <c r="Q692" s="187"/>
      <c r="R692" s="187"/>
      <c r="U692" s="182"/>
    </row>
    <row r="693" spans="16:21" x14ac:dyDescent="0.2">
      <c r="P693" s="187"/>
      <c r="Q693" s="187"/>
      <c r="R693" s="187"/>
      <c r="U693" s="182"/>
    </row>
    <row r="694" spans="16:21" x14ac:dyDescent="0.2">
      <c r="P694" s="187"/>
      <c r="Q694" s="187"/>
      <c r="R694" s="187"/>
      <c r="U694" s="182"/>
    </row>
    <row r="695" spans="16:21" x14ac:dyDescent="0.2">
      <c r="P695" s="187"/>
      <c r="Q695" s="187"/>
      <c r="R695" s="187"/>
      <c r="U695" s="182"/>
    </row>
    <row r="696" spans="16:21" x14ac:dyDescent="0.2">
      <c r="P696" s="187"/>
      <c r="Q696" s="187"/>
      <c r="R696" s="187"/>
      <c r="U696" s="182"/>
    </row>
    <row r="697" spans="16:21" x14ac:dyDescent="0.2">
      <c r="P697" s="187"/>
      <c r="Q697" s="187"/>
      <c r="R697" s="187"/>
      <c r="U697" s="182"/>
    </row>
    <row r="698" spans="16:21" x14ac:dyDescent="0.2">
      <c r="P698" s="187"/>
      <c r="Q698" s="187"/>
      <c r="R698" s="187"/>
      <c r="U698" s="182"/>
    </row>
    <row r="699" spans="16:21" x14ac:dyDescent="0.2">
      <c r="P699" s="187"/>
      <c r="Q699" s="187"/>
      <c r="R699" s="187"/>
      <c r="U699" s="182"/>
    </row>
    <row r="700" spans="16:21" x14ac:dyDescent="0.2">
      <c r="P700" s="187"/>
      <c r="Q700" s="187"/>
      <c r="R700" s="187"/>
      <c r="U700" s="182"/>
    </row>
    <row r="701" spans="16:21" x14ac:dyDescent="0.2">
      <c r="P701" s="187"/>
      <c r="Q701" s="187"/>
      <c r="R701" s="187"/>
      <c r="U701" s="182"/>
    </row>
    <row r="702" spans="16:21" x14ac:dyDescent="0.2">
      <c r="P702" s="187"/>
      <c r="Q702" s="187"/>
      <c r="R702" s="187"/>
      <c r="U702" s="182"/>
    </row>
    <row r="703" spans="16:21" x14ac:dyDescent="0.2">
      <c r="P703" s="187"/>
      <c r="Q703" s="187"/>
      <c r="R703" s="187"/>
      <c r="U703" s="182"/>
    </row>
    <row r="704" spans="16:21" x14ac:dyDescent="0.2">
      <c r="P704" s="187"/>
      <c r="Q704" s="187"/>
      <c r="R704" s="187"/>
      <c r="U704" s="182"/>
    </row>
    <row r="705" spans="16:21" x14ac:dyDescent="0.2">
      <c r="P705" s="187"/>
      <c r="Q705" s="187"/>
      <c r="R705" s="187"/>
      <c r="U705" s="182"/>
    </row>
    <row r="706" spans="16:21" x14ac:dyDescent="0.2">
      <c r="P706" s="187"/>
      <c r="Q706" s="187"/>
      <c r="R706" s="187"/>
      <c r="U706" s="182"/>
    </row>
    <row r="707" spans="16:21" x14ac:dyDescent="0.2">
      <c r="P707" s="187"/>
      <c r="Q707" s="187"/>
      <c r="R707" s="187"/>
      <c r="U707" s="182"/>
    </row>
    <row r="708" spans="16:21" x14ac:dyDescent="0.2">
      <c r="P708" s="187"/>
      <c r="Q708" s="187"/>
      <c r="R708" s="187"/>
      <c r="U708" s="182"/>
    </row>
    <row r="709" spans="16:21" x14ac:dyDescent="0.2">
      <c r="P709" s="187"/>
      <c r="Q709" s="187"/>
      <c r="R709" s="187"/>
      <c r="U709" s="182"/>
    </row>
    <row r="710" spans="16:21" x14ac:dyDescent="0.2">
      <c r="P710" s="187"/>
      <c r="Q710" s="187"/>
      <c r="R710" s="187"/>
      <c r="U710" s="182"/>
    </row>
    <row r="711" spans="16:21" x14ac:dyDescent="0.2">
      <c r="P711" s="187"/>
      <c r="Q711" s="187"/>
      <c r="R711" s="187"/>
      <c r="U711" s="182"/>
    </row>
    <row r="712" spans="16:21" x14ac:dyDescent="0.2">
      <c r="P712" s="187"/>
      <c r="Q712" s="187"/>
      <c r="R712" s="187"/>
      <c r="U712" s="182"/>
    </row>
    <row r="713" spans="16:21" x14ac:dyDescent="0.2">
      <c r="P713" s="187"/>
      <c r="Q713" s="187"/>
      <c r="R713" s="187"/>
      <c r="U713" s="182"/>
    </row>
    <row r="714" spans="16:21" x14ac:dyDescent="0.2">
      <c r="P714" s="187"/>
      <c r="Q714" s="187"/>
      <c r="R714" s="187"/>
      <c r="U714" s="182"/>
    </row>
    <row r="715" spans="16:21" x14ac:dyDescent="0.2">
      <c r="P715" s="187"/>
      <c r="Q715" s="187"/>
      <c r="R715" s="187"/>
      <c r="U715" s="182"/>
    </row>
    <row r="716" spans="16:21" x14ac:dyDescent="0.2">
      <c r="P716" s="187"/>
      <c r="Q716" s="187"/>
      <c r="R716" s="187"/>
      <c r="U716" s="182"/>
    </row>
    <row r="717" spans="16:21" x14ac:dyDescent="0.2">
      <c r="P717" s="187"/>
      <c r="Q717" s="187"/>
      <c r="R717" s="187"/>
      <c r="U717" s="182"/>
    </row>
    <row r="718" spans="16:21" x14ac:dyDescent="0.2">
      <c r="P718" s="187"/>
      <c r="Q718" s="187"/>
      <c r="R718" s="187"/>
      <c r="U718" s="182"/>
    </row>
    <row r="719" spans="16:21" x14ac:dyDescent="0.2">
      <c r="P719" s="187"/>
      <c r="Q719" s="187"/>
      <c r="R719" s="187"/>
      <c r="U719" s="182"/>
    </row>
    <row r="720" spans="16:21" x14ac:dyDescent="0.2">
      <c r="P720" s="187"/>
      <c r="Q720" s="187"/>
      <c r="R720" s="187"/>
      <c r="U720" s="182"/>
    </row>
    <row r="721" spans="16:21" x14ac:dyDescent="0.2">
      <c r="P721" s="187"/>
      <c r="Q721" s="187"/>
      <c r="R721" s="187"/>
      <c r="U721" s="182"/>
    </row>
    <row r="722" spans="16:21" x14ac:dyDescent="0.2">
      <c r="P722" s="187"/>
      <c r="Q722" s="187"/>
      <c r="R722" s="187"/>
      <c r="U722" s="182"/>
    </row>
    <row r="723" spans="16:21" x14ac:dyDescent="0.2">
      <c r="P723" s="187"/>
      <c r="Q723" s="187"/>
      <c r="R723" s="187"/>
      <c r="U723" s="182"/>
    </row>
    <row r="724" spans="16:21" x14ac:dyDescent="0.2">
      <c r="P724" s="187"/>
      <c r="Q724" s="187"/>
      <c r="R724" s="187"/>
      <c r="U724" s="182"/>
    </row>
    <row r="725" spans="16:21" x14ac:dyDescent="0.2">
      <c r="P725" s="187"/>
      <c r="Q725" s="187"/>
      <c r="R725" s="187"/>
      <c r="U725" s="182"/>
    </row>
    <row r="726" spans="16:21" x14ac:dyDescent="0.2">
      <c r="P726" s="187"/>
      <c r="Q726" s="187"/>
      <c r="R726" s="187"/>
      <c r="U726" s="182"/>
    </row>
    <row r="727" spans="16:21" x14ac:dyDescent="0.2">
      <c r="P727" s="187"/>
      <c r="Q727" s="187"/>
      <c r="R727" s="187"/>
      <c r="U727" s="182"/>
    </row>
    <row r="728" spans="16:21" x14ac:dyDescent="0.2">
      <c r="P728" s="187"/>
      <c r="Q728" s="187"/>
      <c r="R728" s="187"/>
      <c r="U728" s="182"/>
    </row>
    <row r="729" spans="16:21" x14ac:dyDescent="0.2">
      <c r="P729" s="187"/>
      <c r="Q729" s="187"/>
      <c r="R729" s="187"/>
      <c r="U729" s="182"/>
    </row>
    <row r="730" spans="16:21" x14ac:dyDescent="0.2">
      <c r="P730" s="187"/>
      <c r="Q730" s="187"/>
      <c r="R730" s="187"/>
      <c r="U730" s="182"/>
    </row>
    <row r="731" spans="16:21" x14ac:dyDescent="0.2">
      <c r="P731" s="187"/>
      <c r="Q731" s="187"/>
      <c r="R731" s="187"/>
      <c r="U731" s="182"/>
    </row>
    <row r="732" spans="16:21" x14ac:dyDescent="0.2">
      <c r="P732" s="187"/>
      <c r="Q732" s="187"/>
      <c r="R732" s="187"/>
      <c r="U732" s="182"/>
    </row>
    <row r="733" spans="16:21" x14ac:dyDescent="0.2">
      <c r="P733" s="187"/>
      <c r="Q733" s="187"/>
      <c r="R733" s="187"/>
      <c r="U733" s="182"/>
    </row>
    <row r="734" spans="16:21" x14ac:dyDescent="0.2">
      <c r="P734" s="187"/>
      <c r="Q734" s="187"/>
      <c r="R734" s="187"/>
      <c r="U734" s="182"/>
    </row>
    <row r="735" spans="16:21" x14ac:dyDescent="0.2">
      <c r="P735" s="187"/>
      <c r="Q735" s="187"/>
      <c r="R735" s="187"/>
      <c r="U735" s="182"/>
    </row>
    <row r="736" spans="16:21" x14ac:dyDescent="0.2">
      <c r="P736" s="187"/>
      <c r="Q736" s="187"/>
      <c r="R736" s="187"/>
      <c r="U736" s="182"/>
    </row>
    <row r="737" spans="16:21" x14ac:dyDescent="0.2">
      <c r="P737" s="187"/>
      <c r="Q737" s="187"/>
      <c r="R737" s="187"/>
      <c r="U737" s="182"/>
    </row>
    <row r="738" spans="16:21" x14ac:dyDescent="0.2">
      <c r="P738" s="187"/>
      <c r="Q738" s="187"/>
      <c r="R738" s="187"/>
      <c r="U738" s="182"/>
    </row>
    <row r="739" spans="16:21" x14ac:dyDescent="0.2">
      <c r="P739" s="187"/>
      <c r="Q739" s="187"/>
      <c r="R739" s="187"/>
      <c r="U739" s="182"/>
    </row>
    <row r="740" spans="16:21" x14ac:dyDescent="0.2">
      <c r="P740" s="187"/>
      <c r="Q740" s="187"/>
      <c r="R740" s="187"/>
      <c r="U740" s="182"/>
    </row>
    <row r="741" spans="16:21" x14ac:dyDescent="0.2">
      <c r="P741" s="187"/>
      <c r="Q741" s="187"/>
      <c r="R741" s="187"/>
      <c r="U741" s="182"/>
    </row>
    <row r="742" spans="16:21" x14ac:dyDescent="0.2">
      <c r="P742" s="187"/>
      <c r="Q742" s="187"/>
      <c r="R742" s="187"/>
      <c r="U742" s="182"/>
    </row>
    <row r="743" spans="16:21" x14ac:dyDescent="0.2">
      <c r="P743" s="187"/>
      <c r="Q743" s="187"/>
      <c r="R743" s="187"/>
      <c r="U743" s="182"/>
    </row>
    <row r="744" spans="16:21" x14ac:dyDescent="0.2">
      <c r="P744" s="187"/>
      <c r="Q744" s="187"/>
      <c r="R744" s="187"/>
      <c r="U744" s="182"/>
    </row>
    <row r="745" spans="16:21" x14ac:dyDescent="0.2">
      <c r="P745" s="187"/>
      <c r="Q745" s="187"/>
      <c r="R745" s="187"/>
      <c r="U745" s="182"/>
    </row>
    <row r="746" spans="16:21" x14ac:dyDescent="0.2">
      <c r="P746" s="187"/>
      <c r="Q746" s="187"/>
      <c r="R746" s="187"/>
      <c r="U746" s="182"/>
    </row>
    <row r="747" spans="16:21" x14ac:dyDescent="0.2">
      <c r="P747" s="187"/>
      <c r="Q747" s="187"/>
      <c r="R747" s="187"/>
      <c r="U747" s="182"/>
    </row>
    <row r="748" spans="16:21" x14ac:dyDescent="0.2">
      <c r="P748" s="187"/>
      <c r="Q748" s="187"/>
      <c r="R748" s="187"/>
      <c r="U748" s="182"/>
    </row>
    <row r="749" spans="16:21" x14ac:dyDescent="0.2">
      <c r="P749" s="187"/>
      <c r="Q749" s="187"/>
      <c r="R749" s="187"/>
      <c r="U749" s="182"/>
    </row>
    <row r="750" spans="16:21" x14ac:dyDescent="0.2">
      <c r="P750" s="187"/>
      <c r="Q750" s="187"/>
      <c r="R750" s="187"/>
      <c r="U750" s="182"/>
    </row>
    <row r="751" spans="16:21" x14ac:dyDescent="0.2">
      <c r="P751" s="187"/>
      <c r="Q751" s="187"/>
      <c r="R751" s="187"/>
      <c r="U751" s="182"/>
    </row>
    <row r="752" spans="16:21" x14ac:dyDescent="0.2">
      <c r="P752" s="187"/>
      <c r="Q752" s="187"/>
      <c r="R752" s="187"/>
      <c r="U752" s="182"/>
    </row>
    <row r="753" spans="16:21" x14ac:dyDescent="0.2">
      <c r="P753" s="187"/>
      <c r="Q753" s="187"/>
      <c r="R753" s="187"/>
      <c r="U753" s="182"/>
    </row>
    <row r="754" spans="16:21" x14ac:dyDescent="0.2">
      <c r="P754" s="187"/>
      <c r="Q754" s="187"/>
      <c r="R754" s="187"/>
      <c r="U754" s="182"/>
    </row>
    <row r="755" spans="16:21" x14ac:dyDescent="0.2">
      <c r="P755" s="187"/>
      <c r="Q755" s="187"/>
      <c r="R755" s="187"/>
      <c r="U755" s="182"/>
    </row>
    <row r="756" spans="16:21" x14ac:dyDescent="0.2">
      <c r="P756" s="187"/>
      <c r="Q756" s="187"/>
      <c r="R756" s="187"/>
      <c r="U756" s="182"/>
    </row>
    <row r="757" spans="16:21" x14ac:dyDescent="0.2">
      <c r="P757" s="187"/>
      <c r="Q757" s="187"/>
      <c r="R757" s="187"/>
      <c r="U757" s="182"/>
    </row>
    <row r="758" spans="16:21" x14ac:dyDescent="0.2">
      <c r="P758" s="187"/>
      <c r="Q758" s="187"/>
      <c r="R758" s="187"/>
      <c r="U758" s="182"/>
    </row>
    <row r="759" spans="16:21" x14ac:dyDescent="0.2">
      <c r="P759" s="187"/>
      <c r="Q759" s="187"/>
      <c r="R759" s="187"/>
      <c r="U759" s="182"/>
    </row>
    <row r="760" spans="16:21" x14ac:dyDescent="0.2">
      <c r="P760" s="187"/>
      <c r="Q760" s="187"/>
      <c r="R760" s="187"/>
      <c r="U760" s="182"/>
    </row>
    <row r="761" spans="16:21" x14ac:dyDescent="0.2">
      <c r="P761" s="187"/>
      <c r="Q761" s="187"/>
      <c r="R761" s="187"/>
      <c r="U761" s="182"/>
    </row>
    <row r="762" spans="16:21" x14ac:dyDescent="0.2">
      <c r="P762" s="187"/>
      <c r="Q762" s="187"/>
      <c r="R762" s="187"/>
      <c r="U762" s="182"/>
    </row>
    <row r="763" spans="16:21" x14ac:dyDescent="0.2">
      <c r="P763" s="187"/>
      <c r="Q763" s="187"/>
      <c r="R763" s="187"/>
      <c r="U763" s="182"/>
    </row>
    <row r="764" spans="16:21" x14ac:dyDescent="0.2">
      <c r="P764" s="187"/>
      <c r="Q764" s="187"/>
      <c r="R764" s="187"/>
      <c r="U764" s="182"/>
    </row>
    <row r="765" spans="16:21" x14ac:dyDescent="0.2">
      <c r="P765" s="187"/>
      <c r="Q765" s="187"/>
      <c r="R765" s="187"/>
      <c r="U765" s="182"/>
    </row>
    <row r="766" spans="16:21" x14ac:dyDescent="0.2">
      <c r="P766" s="187"/>
      <c r="Q766" s="187"/>
      <c r="R766" s="187"/>
      <c r="U766" s="182"/>
    </row>
    <row r="767" spans="16:21" x14ac:dyDescent="0.2">
      <c r="P767" s="187"/>
      <c r="Q767" s="187"/>
      <c r="R767" s="187"/>
      <c r="U767" s="182"/>
    </row>
    <row r="768" spans="16:21" x14ac:dyDescent="0.2">
      <c r="P768" s="187"/>
      <c r="Q768" s="187"/>
      <c r="R768" s="187"/>
      <c r="U768" s="182"/>
    </row>
    <row r="769" spans="16:21" x14ac:dyDescent="0.2">
      <c r="P769" s="187"/>
      <c r="Q769" s="187"/>
      <c r="R769" s="187"/>
      <c r="U769" s="182"/>
    </row>
    <row r="770" spans="16:21" x14ac:dyDescent="0.2">
      <c r="P770" s="187"/>
      <c r="Q770" s="187"/>
      <c r="R770" s="187"/>
      <c r="U770" s="182"/>
    </row>
    <row r="771" spans="16:21" x14ac:dyDescent="0.2">
      <c r="P771" s="187"/>
      <c r="Q771" s="187"/>
      <c r="R771" s="187"/>
      <c r="U771" s="182"/>
    </row>
    <row r="772" spans="16:21" x14ac:dyDescent="0.2">
      <c r="P772" s="187"/>
      <c r="Q772" s="187"/>
      <c r="R772" s="187"/>
      <c r="U772" s="182"/>
    </row>
    <row r="773" spans="16:21" x14ac:dyDescent="0.2">
      <c r="P773" s="187"/>
      <c r="Q773" s="187"/>
      <c r="R773" s="187"/>
      <c r="U773" s="182"/>
    </row>
    <row r="774" spans="16:21" x14ac:dyDescent="0.2">
      <c r="P774" s="187"/>
      <c r="Q774" s="187"/>
      <c r="R774" s="187"/>
      <c r="U774" s="182"/>
    </row>
    <row r="775" spans="16:21" x14ac:dyDescent="0.2">
      <c r="P775" s="187"/>
      <c r="Q775" s="187"/>
      <c r="R775" s="187"/>
      <c r="U775" s="182"/>
    </row>
    <row r="776" spans="16:21" x14ac:dyDescent="0.2">
      <c r="P776" s="187"/>
      <c r="Q776" s="187"/>
      <c r="R776" s="187"/>
      <c r="U776" s="182"/>
    </row>
    <row r="777" spans="16:21" x14ac:dyDescent="0.2">
      <c r="P777" s="187"/>
      <c r="Q777" s="187"/>
      <c r="R777" s="187"/>
      <c r="U777" s="182"/>
    </row>
    <row r="778" spans="16:21" x14ac:dyDescent="0.2">
      <c r="P778" s="187"/>
      <c r="Q778" s="187"/>
      <c r="R778" s="187"/>
      <c r="U778" s="182"/>
    </row>
    <row r="779" spans="16:21" x14ac:dyDescent="0.2">
      <c r="P779" s="187"/>
      <c r="Q779" s="187"/>
      <c r="R779" s="187"/>
      <c r="U779" s="182"/>
    </row>
    <row r="780" spans="16:21" x14ac:dyDescent="0.2">
      <c r="P780" s="187"/>
      <c r="Q780" s="187"/>
      <c r="R780" s="187"/>
      <c r="U780" s="182"/>
    </row>
    <row r="781" spans="16:21" x14ac:dyDescent="0.2">
      <c r="P781" s="187"/>
      <c r="Q781" s="187"/>
      <c r="R781" s="187"/>
      <c r="U781" s="182"/>
    </row>
    <row r="782" spans="16:21" x14ac:dyDescent="0.2">
      <c r="P782" s="187"/>
      <c r="Q782" s="187"/>
      <c r="R782" s="187"/>
      <c r="U782" s="182"/>
    </row>
    <row r="783" spans="16:21" x14ac:dyDescent="0.2">
      <c r="P783" s="187"/>
      <c r="Q783" s="187"/>
      <c r="R783" s="187"/>
      <c r="U783" s="182"/>
    </row>
    <row r="784" spans="16:21" x14ac:dyDescent="0.2">
      <c r="P784" s="187"/>
      <c r="Q784" s="187"/>
      <c r="R784" s="187"/>
      <c r="U784" s="182"/>
    </row>
    <row r="785" spans="16:21" x14ac:dyDescent="0.2">
      <c r="P785" s="187"/>
      <c r="Q785" s="187"/>
      <c r="R785" s="187"/>
      <c r="U785" s="182"/>
    </row>
    <row r="786" spans="16:21" x14ac:dyDescent="0.2">
      <c r="P786" s="187"/>
      <c r="Q786" s="187"/>
      <c r="R786" s="187"/>
      <c r="U786" s="182"/>
    </row>
    <row r="787" spans="16:21" x14ac:dyDescent="0.2">
      <c r="P787" s="187"/>
      <c r="Q787" s="187"/>
      <c r="R787" s="187"/>
      <c r="U787" s="182"/>
    </row>
    <row r="788" spans="16:21" x14ac:dyDescent="0.2">
      <c r="P788" s="187"/>
      <c r="Q788" s="187"/>
      <c r="R788" s="187"/>
      <c r="U788" s="182"/>
    </row>
    <row r="789" spans="16:21" x14ac:dyDescent="0.2">
      <c r="P789" s="187"/>
      <c r="Q789" s="187"/>
      <c r="R789" s="187"/>
      <c r="U789" s="182"/>
    </row>
    <row r="790" spans="16:21" x14ac:dyDescent="0.2">
      <c r="P790" s="187"/>
      <c r="Q790" s="187"/>
      <c r="R790" s="187"/>
      <c r="U790" s="182"/>
    </row>
    <row r="791" spans="16:21" x14ac:dyDescent="0.2">
      <c r="P791" s="187"/>
      <c r="Q791" s="187"/>
      <c r="R791" s="187"/>
      <c r="U791" s="182"/>
    </row>
    <row r="792" spans="16:21" x14ac:dyDescent="0.2">
      <c r="P792" s="187"/>
      <c r="Q792" s="187"/>
      <c r="R792" s="187"/>
      <c r="U792" s="182"/>
    </row>
    <row r="793" spans="16:21" x14ac:dyDescent="0.2">
      <c r="P793" s="187"/>
      <c r="Q793" s="187"/>
      <c r="R793" s="187"/>
      <c r="U793" s="182"/>
    </row>
    <row r="794" spans="16:21" x14ac:dyDescent="0.2">
      <c r="P794" s="187"/>
      <c r="Q794" s="187"/>
      <c r="R794" s="187"/>
      <c r="U794" s="182"/>
    </row>
    <row r="795" spans="16:21" x14ac:dyDescent="0.2">
      <c r="P795" s="187"/>
      <c r="Q795" s="187"/>
      <c r="R795" s="187"/>
      <c r="U795" s="182"/>
    </row>
    <row r="796" spans="16:21" x14ac:dyDescent="0.2">
      <c r="P796" s="187"/>
      <c r="Q796" s="187"/>
      <c r="R796" s="187"/>
      <c r="U796" s="182"/>
    </row>
    <row r="797" spans="16:21" x14ac:dyDescent="0.2">
      <c r="P797" s="187"/>
      <c r="Q797" s="187"/>
      <c r="R797" s="187"/>
      <c r="U797" s="182"/>
    </row>
    <row r="798" spans="16:21" x14ac:dyDescent="0.2">
      <c r="P798" s="187"/>
      <c r="Q798" s="187"/>
      <c r="R798" s="187"/>
      <c r="U798" s="182"/>
    </row>
    <row r="799" spans="16:21" x14ac:dyDescent="0.2">
      <c r="P799" s="187"/>
      <c r="Q799" s="187"/>
      <c r="R799" s="187"/>
      <c r="U799" s="182"/>
    </row>
    <row r="800" spans="16:21" x14ac:dyDescent="0.2">
      <c r="P800" s="187"/>
      <c r="Q800" s="187"/>
      <c r="R800" s="187"/>
      <c r="U800" s="182"/>
    </row>
    <row r="801" spans="16:21" x14ac:dyDescent="0.2">
      <c r="P801" s="187"/>
      <c r="Q801" s="187"/>
      <c r="R801" s="187"/>
      <c r="U801" s="182"/>
    </row>
    <row r="802" spans="16:21" x14ac:dyDescent="0.2">
      <c r="P802" s="187"/>
      <c r="Q802" s="187"/>
      <c r="R802" s="187"/>
      <c r="U802" s="182"/>
    </row>
    <row r="803" spans="16:21" x14ac:dyDescent="0.2">
      <c r="P803" s="187"/>
      <c r="Q803" s="187"/>
      <c r="R803" s="187"/>
      <c r="U803" s="182"/>
    </row>
    <row r="804" spans="16:21" x14ac:dyDescent="0.2">
      <c r="P804" s="187"/>
      <c r="Q804" s="187"/>
      <c r="R804" s="187"/>
      <c r="U804" s="182"/>
    </row>
    <row r="805" spans="16:21" x14ac:dyDescent="0.2">
      <c r="P805" s="187"/>
      <c r="Q805" s="187"/>
      <c r="R805" s="187"/>
      <c r="U805" s="182"/>
    </row>
    <row r="806" spans="16:21" x14ac:dyDescent="0.2">
      <c r="P806" s="187"/>
      <c r="Q806" s="187"/>
      <c r="R806" s="187"/>
      <c r="U806" s="182"/>
    </row>
    <row r="807" spans="16:21" x14ac:dyDescent="0.2">
      <c r="P807" s="187"/>
      <c r="Q807" s="187"/>
      <c r="R807" s="187"/>
      <c r="U807" s="182"/>
    </row>
    <row r="808" spans="16:21" x14ac:dyDescent="0.2">
      <c r="P808" s="187"/>
      <c r="Q808" s="187"/>
      <c r="R808" s="187"/>
      <c r="U808" s="182"/>
    </row>
    <row r="809" spans="16:21" x14ac:dyDescent="0.2">
      <c r="P809" s="187"/>
      <c r="Q809" s="187"/>
      <c r="R809" s="187"/>
      <c r="U809" s="182"/>
    </row>
    <row r="810" spans="16:21" x14ac:dyDescent="0.2">
      <c r="P810" s="187"/>
      <c r="Q810" s="187"/>
      <c r="R810" s="187"/>
      <c r="U810" s="182"/>
    </row>
    <row r="811" spans="16:21" x14ac:dyDescent="0.2">
      <c r="P811" s="187"/>
      <c r="Q811" s="187"/>
      <c r="R811" s="187"/>
      <c r="U811" s="182"/>
    </row>
    <row r="812" spans="16:21" x14ac:dyDescent="0.2">
      <c r="P812" s="187"/>
      <c r="Q812" s="187"/>
      <c r="R812" s="187"/>
      <c r="U812" s="182"/>
    </row>
    <row r="813" spans="16:21" x14ac:dyDescent="0.2">
      <c r="P813" s="187"/>
      <c r="Q813" s="187"/>
      <c r="R813" s="187"/>
      <c r="U813" s="182"/>
    </row>
    <row r="814" spans="16:21" x14ac:dyDescent="0.2">
      <c r="P814" s="187"/>
      <c r="Q814" s="187"/>
      <c r="R814" s="187"/>
      <c r="U814" s="182"/>
    </row>
    <row r="815" spans="16:21" x14ac:dyDescent="0.2">
      <c r="P815" s="187"/>
      <c r="Q815" s="187"/>
      <c r="R815" s="187"/>
      <c r="U815" s="182"/>
    </row>
    <row r="816" spans="16:21" x14ac:dyDescent="0.2">
      <c r="P816" s="187"/>
      <c r="Q816" s="187"/>
      <c r="R816" s="187"/>
      <c r="U816" s="182"/>
    </row>
    <row r="817" spans="16:21" x14ac:dyDescent="0.2">
      <c r="P817" s="187"/>
      <c r="Q817" s="187"/>
      <c r="R817" s="187"/>
      <c r="U817" s="182"/>
    </row>
    <row r="818" spans="16:21" x14ac:dyDescent="0.2">
      <c r="P818" s="187"/>
      <c r="Q818" s="187"/>
      <c r="R818" s="187"/>
      <c r="U818" s="182"/>
    </row>
    <row r="819" spans="16:21" x14ac:dyDescent="0.2">
      <c r="P819" s="187"/>
      <c r="Q819" s="187"/>
      <c r="R819" s="187"/>
      <c r="U819" s="182"/>
    </row>
    <row r="820" spans="16:21" x14ac:dyDescent="0.2">
      <c r="P820" s="187"/>
      <c r="Q820" s="187"/>
      <c r="R820" s="187"/>
      <c r="U820" s="182"/>
    </row>
    <row r="821" spans="16:21" x14ac:dyDescent="0.2">
      <c r="P821" s="187"/>
      <c r="Q821" s="187"/>
      <c r="R821" s="187"/>
      <c r="U821" s="182"/>
    </row>
    <row r="822" spans="16:21" x14ac:dyDescent="0.2">
      <c r="P822" s="187"/>
      <c r="Q822" s="187"/>
      <c r="R822" s="187"/>
      <c r="U822" s="182"/>
    </row>
    <row r="823" spans="16:21" x14ac:dyDescent="0.2">
      <c r="P823" s="187"/>
      <c r="Q823" s="187"/>
      <c r="R823" s="187"/>
      <c r="U823" s="182"/>
    </row>
    <row r="824" spans="16:21" x14ac:dyDescent="0.2">
      <c r="P824" s="187"/>
      <c r="Q824" s="187"/>
      <c r="R824" s="187"/>
      <c r="U824" s="182"/>
    </row>
    <row r="825" spans="16:21" x14ac:dyDescent="0.2">
      <c r="P825" s="187"/>
      <c r="Q825" s="187"/>
      <c r="R825" s="187"/>
      <c r="U825" s="182"/>
    </row>
    <row r="826" spans="16:21" x14ac:dyDescent="0.2">
      <c r="P826" s="187"/>
      <c r="Q826" s="187"/>
      <c r="R826" s="187"/>
      <c r="U826" s="182"/>
    </row>
    <row r="827" spans="16:21" x14ac:dyDescent="0.2">
      <c r="P827" s="187"/>
      <c r="Q827" s="187"/>
      <c r="R827" s="187"/>
      <c r="U827" s="182"/>
    </row>
    <row r="828" spans="16:21" x14ac:dyDescent="0.2">
      <c r="P828" s="187"/>
      <c r="Q828" s="187"/>
      <c r="R828" s="187"/>
      <c r="U828" s="182"/>
    </row>
    <row r="829" spans="16:21" x14ac:dyDescent="0.2">
      <c r="P829" s="187"/>
      <c r="Q829" s="187"/>
      <c r="R829" s="187"/>
      <c r="U829" s="182"/>
    </row>
    <row r="830" spans="16:21" x14ac:dyDescent="0.2">
      <c r="P830" s="187"/>
      <c r="Q830" s="187"/>
      <c r="R830" s="187"/>
      <c r="U830" s="182"/>
    </row>
    <row r="831" spans="16:21" x14ac:dyDescent="0.2">
      <c r="P831" s="187"/>
      <c r="Q831" s="187"/>
      <c r="R831" s="187"/>
      <c r="U831" s="182"/>
    </row>
    <row r="832" spans="16:21" x14ac:dyDescent="0.2">
      <c r="P832" s="187"/>
      <c r="Q832" s="187"/>
      <c r="R832" s="187"/>
      <c r="U832" s="182"/>
    </row>
    <row r="833" spans="16:21" x14ac:dyDescent="0.2">
      <c r="P833" s="187"/>
      <c r="Q833" s="187"/>
      <c r="R833" s="187"/>
      <c r="U833" s="182"/>
    </row>
    <row r="834" spans="16:21" x14ac:dyDescent="0.2">
      <c r="P834" s="187"/>
      <c r="Q834" s="187"/>
      <c r="R834" s="187"/>
      <c r="U834" s="182"/>
    </row>
    <row r="835" spans="16:21" x14ac:dyDescent="0.2">
      <c r="P835" s="187"/>
      <c r="Q835" s="187"/>
      <c r="R835" s="187"/>
      <c r="U835" s="182"/>
    </row>
    <row r="836" spans="16:21" x14ac:dyDescent="0.2">
      <c r="P836" s="187"/>
      <c r="Q836" s="187"/>
      <c r="R836" s="187"/>
      <c r="U836" s="182"/>
    </row>
    <row r="837" spans="16:21" x14ac:dyDescent="0.2">
      <c r="P837" s="187"/>
      <c r="Q837" s="187"/>
      <c r="R837" s="187"/>
      <c r="U837" s="182"/>
    </row>
    <row r="838" spans="16:21" x14ac:dyDescent="0.2">
      <c r="P838" s="187"/>
      <c r="Q838" s="187"/>
      <c r="R838" s="187"/>
      <c r="U838" s="182"/>
    </row>
    <row r="839" spans="16:21" x14ac:dyDescent="0.2">
      <c r="P839" s="187"/>
      <c r="Q839" s="187"/>
      <c r="R839" s="187"/>
      <c r="U839" s="182"/>
    </row>
    <row r="840" spans="16:21" x14ac:dyDescent="0.2">
      <c r="P840" s="187"/>
      <c r="Q840" s="187"/>
      <c r="R840" s="187"/>
      <c r="U840" s="182"/>
    </row>
    <row r="841" spans="16:21" x14ac:dyDescent="0.2">
      <c r="P841" s="187"/>
      <c r="Q841" s="187"/>
      <c r="R841" s="187"/>
      <c r="U841" s="182"/>
    </row>
    <row r="842" spans="16:21" x14ac:dyDescent="0.2">
      <c r="P842" s="187"/>
      <c r="Q842" s="187"/>
      <c r="R842" s="187"/>
      <c r="U842" s="182"/>
    </row>
    <row r="843" spans="16:21" x14ac:dyDescent="0.2">
      <c r="P843" s="187"/>
      <c r="Q843" s="187"/>
      <c r="R843" s="187"/>
      <c r="U843" s="182"/>
    </row>
    <row r="844" spans="16:21" x14ac:dyDescent="0.2">
      <c r="P844" s="187"/>
      <c r="Q844" s="187"/>
      <c r="R844" s="187"/>
      <c r="U844" s="182"/>
    </row>
    <row r="845" spans="16:21" x14ac:dyDescent="0.2">
      <c r="P845" s="187"/>
      <c r="Q845" s="187"/>
      <c r="R845" s="187"/>
      <c r="U845" s="182"/>
    </row>
    <row r="846" spans="16:21" x14ac:dyDescent="0.2">
      <c r="P846" s="187"/>
      <c r="Q846" s="187"/>
      <c r="R846" s="187"/>
      <c r="U846" s="182"/>
    </row>
    <row r="847" spans="16:21" x14ac:dyDescent="0.2">
      <c r="P847" s="187"/>
      <c r="Q847" s="187"/>
      <c r="R847" s="187"/>
      <c r="U847" s="182"/>
    </row>
    <row r="848" spans="16:21" x14ac:dyDescent="0.2">
      <c r="P848" s="187"/>
      <c r="Q848" s="187"/>
      <c r="R848" s="187"/>
      <c r="U848" s="182"/>
    </row>
    <row r="849" spans="16:21" x14ac:dyDescent="0.2">
      <c r="P849" s="187"/>
      <c r="Q849" s="187"/>
      <c r="R849" s="187"/>
      <c r="U849" s="182"/>
    </row>
    <row r="850" spans="16:21" x14ac:dyDescent="0.2">
      <c r="P850" s="187"/>
      <c r="Q850" s="187"/>
      <c r="R850" s="187"/>
      <c r="U850" s="182"/>
    </row>
    <row r="851" spans="16:21" x14ac:dyDescent="0.2">
      <c r="P851" s="187"/>
      <c r="Q851" s="187"/>
      <c r="R851" s="187"/>
      <c r="U851" s="182"/>
    </row>
    <row r="852" spans="16:21" x14ac:dyDescent="0.2">
      <c r="P852" s="187"/>
      <c r="Q852" s="187"/>
      <c r="R852" s="187"/>
      <c r="U852" s="182"/>
    </row>
    <row r="853" spans="16:21" x14ac:dyDescent="0.2">
      <c r="P853" s="187"/>
      <c r="Q853" s="187"/>
      <c r="R853" s="187"/>
      <c r="U853" s="182"/>
    </row>
    <row r="854" spans="16:21" x14ac:dyDescent="0.2">
      <c r="P854" s="187"/>
      <c r="Q854" s="187"/>
      <c r="R854" s="187"/>
      <c r="U854" s="182"/>
    </row>
    <row r="855" spans="16:21" x14ac:dyDescent="0.2">
      <c r="P855" s="187"/>
      <c r="Q855" s="187"/>
      <c r="R855" s="187"/>
      <c r="U855" s="182"/>
    </row>
    <row r="856" spans="16:21" x14ac:dyDescent="0.2">
      <c r="P856" s="187"/>
      <c r="Q856" s="187"/>
      <c r="R856" s="187"/>
      <c r="U856" s="182"/>
    </row>
    <row r="857" spans="16:21" x14ac:dyDescent="0.2">
      <c r="P857" s="187"/>
      <c r="Q857" s="187"/>
      <c r="R857" s="187"/>
      <c r="U857" s="182"/>
    </row>
    <row r="858" spans="16:21" x14ac:dyDescent="0.2">
      <c r="P858" s="187"/>
      <c r="Q858" s="187"/>
      <c r="R858" s="187"/>
      <c r="U858" s="182"/>
    </row>
    <row r="859" spans="16:21" x14ac:dyDescent="0.2">
      <c r="P859" s="187"/>
      <c r="Q859" s="187"/>
      <c r="R859" s="187"/>
      <c r="U859" s="182"/>
    </row>
    <row r="860" spans="16:21" x14ac:dyDescent="0.2">
      <c r="P860" s="187"/>
      <c r="Q860" s="187"/>
      <c r="R860" s="187"/>
      <c r="U860" s="182"/>
    </row>
    <row r="861" spans="16:21" x14ac:dyDescent="0.2">
      <c r="P861" s="187"/>
      <c r="Q861" s="187"/>
      <c r="R861" s="187"/>
      <c r="U861" s="182"/>
    </row>
    <row r="862" spans="16:21" x14ac:dyDescent="0.2">
      <c r="P862" s="187"/>
      <c r="Q862" s="187"/>
      <c r="R862" s="187"/>
      <c r="U862" s="182"/>
    </row>
    <row r="863" spans="16:21" x14ac:dyDescent="0.2">
      <c r="P863" s="187"/>
      <c r="Q863" s="187"/>
      <c r="R863" s="187"/>
      <c r="U863" s="182"/>
    </row>
    <row r="864" spans="16:21" x14ac:dyDescent="0.2">
      <c r="P864" s="187"/>
      <c r="Q864" s="187"/>
      <c r="R864" s="187"/>
      <c r="U864" s="182"/>
    </row>
    <row r="865" spans="16:21" x14ac:dyDescent="0.2">
      <c r="P865" s="187"/>
      <c r="Q865" s="187"/>
      <c r="R865" s="187"/>
      <c r="U865" s="182"/>
    </row>
    <row r="866" spans="16:21" x14ac:dyDescent="0.2">
      <c r="P866" s="187"/>
      <c r="Q866" s="187"/>
      <c r="R866" s="187"/>
      <c r="U866" s="182"/>
    </row>
    <row r="867" spans="16:21" x14ac:dyDescent="0.2">
      <c r="P867" s="187"/>
      <c r="Q867" s="187"/>
      <c r="R867" s="187"/>
      <c r="U867" s="182"/>
    </row>
    <row r="868" spans="16:21" x14ac:dyDescent="0.2">
      <c r="P868" s="187"/>
      <c r="Q868" s="187"/>
      <c r="R868" s="187"/>
      <c r="U868" s="182"/>
    </row>
    <row r="869" spans="16:21" x14ac:dyDescent="0.2">
      <c r="P869" s="187"/>
      <c r="Q869" s="187"/>
      <c r="R869" s="187"/>
      <c r="U869" s="182"/>
    </row>
    <row r="870" spans="16:21" x14ac:dyDescent="0.2">
      <c r="P870" s="187"/>
      <c r="Q870" s="187"/>
      <c r="R870" s="187"/>
      <c r="U870" s="182"/>
    </row>
    <row r="871" spans="16:21" x14ac:dyDescent="0.2">
      <c r="P871" s="187"/>
      <c r="Q871" s="187"/>
      <c r="R871" s="187"/>
      <c r="U871" s="182"/>
    </row>
    <row r="872" spans="16:21" x14ac:dyDescent="0.2">
      <c r="P872" s="187"/>
      <c r="Q872" s="187"/>
      <c r="R872" s="187"/>
      <c r="U872" s="182"/>
    </row>
    <row r="873" spans="16:21" x14ac:dyDescent="0.2">
      <c r="P873" s="187"/>
      <c r="Q873" s="187"/>
      <c r="R873" s="187"/>
      <c r="U873" s="182"/>
    </row>
    <row r="874" spans="16:21" x14ac:dyDescent="0.2">
      <c r="P874" s="187"/>
      <c r="Q874" s="187"/>
      <c r="R874" s="187"/>
      <c r="U874" s="182"/>
    </row>
    <row r="875" spans="16:21" x14ac:dyDescent="0.2">
      <c r="P875" s="187"/>
      <c r="Q875" s="187"/>
      <c r="R875" s="187"/>
      <c r="U875" s="182"/>
    </row>
    <row r="876" spans="16:21" x14ac:dyDescent="0.2">
      <c r="P876" s="187"/>
      <c r="Q876" s="187"/>
      <c r="R876" s="187"/>
      <c r="U876" s="182"/>
    </row>
    <row r="877" spans="16:21" x14ac:dyDescent="0.2">
      <c r="P877" s="187"/>
      <c r="Q877" s="187"/>
      <c r="R877" s="187"/>
      <c r="U877" s="182"/>
    </row>
    <row r="878" spans="16:21" x14ac:dyDescent="0.2">
      <c r="P878" s="187"/>
      <c r="Q878" s="187"/>
      <c r="R878" s="187"/>
      <c r="U878" s="182"/>
    </row>
    <row r="879" spans="16:21" x14ac:dyDescent="0.2">
      <c r="P879" s="187"/>
      <c r="Q879" s="187"/>
      <c r="R879" s="187"/>
      <c r="U879" s="182"/>
    </row>
    <row r="880" spans="16:21" x14ac:dyDescent="0.2">
      <c r="P880" s="187"/>
      <c r="Q880" s="187"/>
      <c r="R880" s="187"/>
      <c r="U880" s="182"/>
    </row>
    <row r="881" spans="16:21" x14ac:dyDescent="0.2">
      <c r="P881" s="187"/>
      <c r="Q881" s="187"/>
      <c r="R881" s="187"/>
      <c r="U881" s="182"/>
    </row>
    <row r="882" spans="16:21" x14ac:dyDescent="0.2">
      <c r="P882" s="187"/>
      <c r="Q882" s="187"/>
      <c r="R882" s="187"/>
      <c r="U882" s="182"/>
    </row>
    <row r="883" spans="16:21" x14ac:dyDescent="0.2">
      <c r="P883" s="187"/>
      <c r="Q883" s="187"/>
      <c r="R883" s="187"/>
      <c r="U883" s="182"/>
    </row>
    <row r="884" spans="16:21" x14ac:dyDescent="0.2">
      <c r="P884" s="187"/>
      <c r="Q884" s="187"/>
      <c r="R884" s="187"/>
      <c r="U884" s="182"/>
    </row>
    <row r="885" spans="16:21" x14ac:dyDescent="0.2">
      <c r="P885" s="187"/>
      <c r="Q885" s="187"/>
      <c r="R885" s="187"/>
      <c r="U885" s="182"/>
    </row>
    <row r="886" spans="16:21" x14ac:dyDescent="0.2">
      <c r="P886" s="187"/>
      <c r="Q886" s="187"/>
      <c r="R886" s="187"/>
      <c r="U886" s="182"/>
    </row>
    <row r="887" spans="16:21" x14ac:dyDescent="0.2">
      <c r="P887" s="187"/>
      <c r="Q887" s="187"/>
      <c r="R887" s="187"/>
      <c r="U887" s="182"/>
    </row>
    <row r="888" spans="16:21" x14ac:dyDescent="0.2">
      <c r="P888" s="187"/>
      <c r="Q888" s="187"/>
      <c r="R888" s="187"/>
      <c r="U888" s="182"/>
    </row>
    <row r="889" spans="16:21" x14ac:dyDescent="0.2">
      <c r="P889" s="187"/>
      <c r="Q889" s="187"/>
      <c r="R889" s="187"/>
      <c r="U889" s="182"/>
    </row>
    <row r="890" spans="16:21" x14ac:dyDescent="0.2">
      <c r="P890" s="187"/>
      <c r="Q890" s="187"/>
      <c r="R890" s="187"/>
      <c r="U890" s="182"/>
    </row>
    <row r="891" spans="16:21" x14ac:dyDescent="0.2">
      <c r="P891" s="187"/>
      <c r="Q891" s="187"/>
      <c r="R891" s="187"/>
      <c r="U891" s="182"/>
    </row>
    <row r="892" spans="16:21" x14ac:dyDescent="0.2">
      <c r="P892" s="187"/>
      <c r="Q892" s="187"/>
      <c r="R892" s="187"/>
      <c r="U892" s="182"/>
    </row>
    <row r="893" spans="16:21" x14ac:dyDescent="0.2">
      <c r="P893" s="187"/>
      <c r="Q893" s="187"/>
      <c r="R893" s="187"/>
      <c r="U893" s="182"/>
    </row>
    <row r="894" spans="16:21" x14ac:dyDescent="0.2">
      <c r="P894" s="187"/>
      <c r="Q894" s="187"/>
      <c r="R894" s="187"/>
      <c r="U894" s="182"/>
    </row>
    <row r="895" spans="16:21" x14ac:dyDescent="0.2">
      <c r="P895" s="187"/>
      <c r="Q895" s="187"/>
      <c r="R895" s="187"/>
      <c r="U895" s="182"/>
    </row>
    <row r="896" spans="16:21" x14ac:dyDescent="0.2">
      <c r="P896" s="187"/>
      <c r="Q896" s="187"/>
      <c r="R896" s="187"/>
      <c r="U896" s="182"/>
    </row>
    <row r="897" spans="16:21" x14ac:dyDescent="0.2">
      <c r="P897" s="187"/>
      <c r="Q897" s="187"/>
      <c r="R897" s="187"/>
      <c r="U897" s="182"/>
    </row>
    <row r="898" spans="16:21" x14ac:dyDescent="0.2">
      <c r="P898" s="187"/>
      <c r="Q898" s="187"/>
      <c r="R898" s="187"/>
      <c r="U898" s="182"/>
    </row>
    <row r="899" spans="16:21" x14ac:dyDescent="0.2">
      <c r="P899" s="187"/>
      <c r="Q899" s="187"/>
      <c r="R899" s="187"/>
      <c r="U899" s="182"/>
    </row>
    <row r="900" spans="16:21" x14ac:dyDescent="0.2">
      <c r="P900" s="187"/>
      <c r="Q900" s="187"/>
      <c r="R900" s="187"/>
      <c r="U900" s="182"/>
    </row>
    <row r="901" spans="16:21" x14ac:dyDescent="0.2">
      <c r="P901" s="187"/>
      <c r="Q901" s="187"/>
      <c r="R901" s="187"/>
      <c r="U901" s="182"/>
    </row>
    <row r="902" spans="16:21" x14ac:dyDescent="0.2">
      <c r="P902" s="187"/>
      <c r="Q902" s="187"/>
      <c r="R902" s="187"/>
      <c r="U902" s="182"/>
    </row>
    <row r="903" spans="16:21" x14ac:dyDescent="0.2">
      <c r="P903" s="187"/>
      <c r="Q903" s="187"/>
      <c r="R903" s="187"/>
      <c r="U903" s="182"/>
    </row>
    <row r="904" spans="16:21" x14ac:dyDescent="0.2">
      <c r="P904" s="187"/>
      <c r="Q904" s="187"/>
      <c r="R904" s="187"/>
      <c r="U904" s="182"/>
    </row>
    <row r="905" spans="16:21" x14ac:dyDescent="0.2">
      <c r="P905" s="187"/>
      <c r="Q905" s="187"/>
      <c r="R905" s="187"/>
      <c r="U905" s="182"/>
    </row>
    <row r="906" spans="16:21" x14ac:dyDescent="0.2">
      <c r="P906" s="187"/>
      <c r="Q906" s="187"/>
      <c r="R906" s="187"/>
      <c r="U906" s="182"/>
    </row>
    <row r="907" spans="16:21" x14ac:dyDescent="0.2">
      <c r="P907" s="187"/>
      <c r="Q907" s="187"/>
      <c r="R907" s="187"/>
      <c r="U907" s="182"/>
    </row>
    <row r="908" spans="16:21" x14ac:dyDescent="0.2">
      <c r="P908" s="187"/>
      <c r="Q908" s="187"/>
      <c r="R908" s="187"/>
      <c r="U908" s="182"/>
    </row>
    <row r="909" spans="16:21" x14ac:dyDescent="0.2">
      <c r="P909" s="187"/>
      <c r="Q909" s="187"/>
      <c r="R909" s="187"/>
      <c r="U909" s="182"/>
    </row>
    <row r="910" spans="16:21" x14ac:dyDescent="0.2">
      <c r="P910" s="187"/>
      <c r="Q910" s="187"/>
      <c r="R910" s="187"/>
      <c r="U910" s="182"/>
    </row>
    <row r="911" spans="16:21" x14ac:dyDescent="0.2">
      <c r="P911" s="187"/>
      <c r="Q911" s="187"/>
      <c r="R911" s="187"/>
      <c r="U911" s="182"/>
    </row>
    <row r="912" spans="16:21" x14ac:dyDescent="0.2">
      <c r="P912" s="187"/>
      <c r="Q912" s="187"/>
      <c r="R912" s="187"/>
      <c r="U912" s="182"/>
    </row>
    <row r="913" spans="16:21" x14ac:dyDescent="0.2">
      <c r="P913" s="187"/>
      <c r="Q913" s="187"/>
      <c r="R913" s="187"/>
      <c r="U913" s="182"/>
    </row>
    <row r="914" spans="16:21" x14ac:dyDescent="0.2">
      <c r="P914" s="187"/>
      <c r="Q914" s="187"/>
      <c r="R914" s="187"/>
      <c r="U914" s="182"/>
    </row>
    <row r="915" spans="16:21" x14ac:dyDescent="0.2">
      <c r="P915" s="187"/>
      <c r="Q915" s="187"/>
      <c r="R915" s="187"/>
      <c r="U915" s="182"/>
    </row>
    <row r="916" spans="16:21" x14ac:dyDescent="0.2">
      <c r="P916" s="187"/>
      <c r="Q916" s="187"/>
      <c r="R916" s="187"/>
      <c r="U916" s="182"/>
    </row>
    <row r="917" spans="16:21" x14ac:dyDescent="0.2">
      <c r="P917" s="187"/>
      <c r="Q917" s="187"/>
      <c r="R917" s="187"/>
      <c r="U917" s="182"/>
    </row>
    <row r="918" spans="16:21" x14ac:dyDescent="0.2">
      <c r="P918" s="187"/>
      <c r="Q918" s="187"/>
      <c r="R918" s="187"/>
      <c r="U918" s="182"/>
    </row>
    <row r="919" spans="16:21" x14ac:dyDescent="0.2">
      <c r="P919" s="187"/>
      <c r="Q919" s="187"/>
      <c r="R919" s="187"/>
      <c r="U919" s="182"/>
    </row>
    <row r="920" spans="16:21" x14ac:dyDescent="0.2">
      <c r="P920" s="187"/>
      <c r="Q920" s="187"/>
      <c r="R920" s="187"/>
      <c r="U920" s="182"/>
    </row>
    <row r="921" spans="16:21" x14ac:dyDescent="0.2">
      <c r="P921" s="187"/>
      <c r="Q921" s="187"/>
      <c r="R921" s="187"/>
      <c r="U921" s="182"/>
    </row>
    <row r="922" spans="16:21" x14ac:dyDescent="0.2">
      <c r="P922" s="187"/>
      <c r="Q922" s="187"/>
      <c r="R922" s="187"/>
      <c r="U922" s="182"/>
    </row>
    <row r="923" spans="16:21" x14ac:dyDescent="0.2">
      <c r="P923" s="187"/>
      <c r="Q923" s="187"/>
      <c r="R923" s="187"/>
      <c r="U923" s="182"/>
    </row>
    <row r="924" spans="16:21" x14ac:dyDescent="0.2">
      <c r="P924" s="187"/>
      <c r="Q924" s="187"/>
      <c r="R924" s="187"/>
      <c r="U924" s="182"/>
    </row>
    <row r="925" spans="16:21" x14ac:dyDescent="0.2">
      <c r="P925" s="187"/>
      <c r="Q925" s="187"/>
      <c r="R925" s="187"/>
      <c r="U925" s="182"/>
    </row>
    <row r="926" spans="16:21" x14ac:dyDescent="0.2">
      <c r="P926" s="187"/>
      <c r="Q926" s="187"/>
      <c r="R926" s="187"/>
      <c r="U926" s="182"/>
    </row>
    <row r="927" spans="16:21" x14ac:dyDescent="0.2">
      <c r="P927" s="187"/>
      <c r="Q927" s="187"/>
      <c r="R927" s="187"/>
      <c r="U927" s="182"/>
    </row>
    <row r="928" spans="16:21" x14ac:dyDescent="0.2">
      <c r="P928" s="187"/>
      <c r="Q928" s="187"/>
      <c r="R928" s="187"/>
      <c r="U928" s="182"/>
    </row>
    <row r="929" spans="16:21" x14ac:dyDescent="0.2">
      <c r="P929" s="187"/>
      <c r="Q929" s="187"/>
      <c r="R929" s="187"/>
      <c r="U929" s="182"/>
    </row>
    <row r="930" spans="16:21" x14ac:dyDescent="0.2">
      <c r="P930" s="187"/>
      <c r="Q930" s="187"/>
      <c r="R930" s="187"/>
      <c r="U930" s="182"/>
    </row>
    <row r="931" spans="16:21" x14ac:dyDescent="0.2">
      <c r="P931" s="187"/>
      <c r="Q931" s="187"/>
      <c r="R931" s="187"/>
      <c r="U931" s="182"/>
    </row>
    <row r="932" spans="16:21" x14ac:dyDescent="0.2">
      <c r="P932" s="187"/>
      <c r="Q932" s="187"/>
      <c r="R932" s="187"/>
      <c r="U932" s="182"/>
    </row>
    <row r="933" spans="16:21" x14ac:dyDescent="0.2">
      <c r="P933" s="187"/>
      <c r="Q933" s="187"/>
      <c r="R933" s="187"/>
      <c r="U933" s="182"/>
    </row>
    <row r="934" spans="16:21" x14ac:dyDescent="0.2">
      <c r="P934" s="187"/>
      <c r="Q934" s="187"/>
      <c r="R934" s="187"/>
      <c r="U934" s="182"/>
    </row>
    <row r="935" spans="16:21" x14ac:dyDescent="0.2">
      <c r="P935" s="187"/>
      <c r="Q935" s="187"/>
      <c r="R935" s="187"/>
      <c r="U935" s="182"/>
    </row>
    <row r="936" spans="16:21" x14ac:dyDescent="0.2">
      <c r="P936" s="187"/>
      <c r="Q936" s="187"/>
      <c r="R936" s="187"/>
      <c r="U936" s="182"/>
    </row>
    <row r="937" spans="16:21" x14ac:dyDescent="0.2">
      <c r="P937" s="187"/>
      <c r="Q937" s="187"/>
      <c r="R937" s="187"/>
      <c r="U937" s="182"/>
    </row>
    <row r="938" spans="16:21" x14ac:dyDescent="0.2">
      <c r="P938" s="187"/>
      <c r="Q938" s="187"/>
      <c r="R938" s="187"/>
      <c r="U938" s="182"/>
    </row>
    <row r="939" spans="16:21" x14ac:dyDescent="0.2">
      <c r="P939" s="187"/>
      <c r="Q939" s="187"/>
      <c r="R939" s="187"/>
      <c r="U939" s="182"/>
    </row>
    <row r="940" spans="16:21" x14ac:dyDescent="0.2">
      <c r="P940" s="187"/>
      <c r="Q940" s="187"/>
      <c r="R940" s="187"/>
      <c r="U940" s="182"/>
    </row>
    <row r="941" spans="16:21" x14ac:dyDescent="0.2">
      <c r="P941" s="187"/>
      <c r="Q941" s="187"/>
      <c r="R941" s="187"/>
      <c r="U941" s="182"/>
    </row>
    <row r="942" spans="16:21" x14ac:dyDescent="0.2">
      <c r="P942" s="187"/>
      <c r="Q942" s="187"/>
      <c r="R942" s="187"/>
      <c r="U942" s="182"/>
    </row>
    <row r="943" spans="16:21" x14ac:dyDescent="0.2">
      <c r="P943" s="187"/>
      <c r="Q943" s="187"/>
      <c r="R943" s="187"/>
      <c r="U943" s="182"/>
    </row>
    <row r="944" spans="16:21" x14ac:dyDescent="0.2">
      <c r="P944" s="187"/>
      <c r="Q944" s="187"/>
      <c r="R944" s="187"/>
      <c r="U944" s="182"/>
    </row>
    <row r="945" spans="16:21" x14ac:dyDescent="0.2">
      <c r="P945" s="187"/>
      <c r="Q945" s="187"/>
      <c r="R945" s="187"/>
      <c r="U945" s="182"/>
    </row>
    <row r="946" spans="16:21" x14ac:dyDescent="0.2">
      <c r="P946" s="187"/>
      <c r="Q946" s="187"/>
      <c r="R946" s="187"/>
      <c r="U946" s="182"/>
    </row>
    <row r="947" spans="16:21" x14ac:dyDescent="0.2">
      <c r="P947" s="187"/>
      <c r="Q947" s="187"/>
      <c r="R947" s="187"/>
      <c r="U947" s="182"/>
    </row>
    <row r="948" spans="16:21" x14ac:dyDescent="0.2">
      <c r="P948" s="187"/>
      <c r="Q948" s="187"/>
      <c r="R948" s="187"/>
      <c r="U948" s="182"/>
    </row>
    <row r="949" spans="16:21" x14ac:dyDescent="0.2">
      <c r="P949" s="187"/>
      <c r="Q949" s="187"/>
      <c r="R949" s="187"/>
      <c r="U949" s="182"/>
    </row>
    <row r="950" spans="16:21" x14ac:dyDescent="0.2">
      <c r="P950" s="187"/>
      <c r="Q950" s="187"/>
      <c r="R950" s="187"/>
      <c r="U950" s="182"/>
    </row>
    <row r="951" spans="16:21" x14ac:dyDescent="0.2">
      <c r="P951" s="187"/>
      <c r="Q951" s="187"/>
      <c r="R951" s="187"/>
      <c r="U951" s="182"/>
    </row>
    <row r="952" spans="16:21" x14ac:dyDescent="0.2">
      <c r="P952" s="187"/>
      <c r="Q952" s="187"/>
      <c r="R952" s="187"/>
      <c r="U952" s="182"/>
    </row>
    <row r="953" spans="16:21" x14ac:dyDescent="0.2">
      <c r="P953" s="187"/>
      <c r="Q953" s="187"/>
      <c r="R953" s="187"/>
      <c r="U953" s="182"/>
    </row>
    <row r="954" spans="16:21" x14ac:dyDescent="0.2">
      <c r="P954" s="187"/>
      <c r="Q954" s="187"/>
      <c r="R954" s="187"/>
      <c r="U954" s="182"/>
    </row>
    <row r="955" spans="16:21" x14ac:dyDescent="0.2">
      <c r="P955" s="187"/>
      <c r="Q955" s="187"/>
      <c r="R955" s="187"/>
      <c r="U955" s="182"/>
    </row>
    <row r="956" spans="16:21" x14ac:dyDescent="0.2">
      <c r="P956" s="187"/>
      <c r="Q956" s="187"/>
      <c r="R956" s="187"/>
      <c r="U956" s="182"/>
    </row>
    <row r="957" spans="16:21" x14ac:dyDescent="0.2">
      <c r="P957" s="187"/>
      <c r="Q957" s="187"/>
      <c r="R957" s="187"/>
      <c r="U957" s="182"/>
    </row>
    <row r="958" spans="16:21" x14ac:dyDescent="0.2">
      <c r="P958" s="187"/>
      <c r="Q958" s="187"/>
      <c r="R958" s="187"/>
      <c r="U958" s="182"/>
    </row>
    <row r="959" spans="16:21" x14ac:dyDescent="0.2">
      <c r="P959" s="187"/>
      <c r="Q959" s="187"/>
      <c r="R959" s="187"/>
      <c r="U959" s="182"/>
    </row>
    <row r="960" spans="16:21" x14ac:dyDescent="0.2">
      <c r="P960" s="187"/>
      <c r="Q960" s="187"/>
      <c r="R960" s="187"/>
      <c r="U960" s="182"/>
    </row>
    <row r="961" spans="16:21" x14ac:dyDescent="0.2">
      <c r="P961" s="187"/>
      <c r="Q961" s="187"/>
      <c r="R961" s="187"/>
      <c r="U961" s="182"/>
    </row>
    <row r="962" spans="16:21" x14ac:dyDescent="0.2">
      <c r="P962" s="187"/>
      <c r="Q962" s="187"/>
      <c r="R962" s="187"/>
      <c r="U962" s="182"/>
    </row>
    <row r="963" spans="16:21" x14ac:dyDescent="0.2">
      <c r="P963" s="187"/>
      <c r="Q963" s="187"/>
      <c r="R963" s="187"/>
      <c r="U963" s="182"/>
    </row>
    <row r="964" spans="16:21" x14ac:dyDescent="0.2">
      <c r="P964" s="187"/>
      <c r="Q964" s="187"/>
      <c r="R964" s="187"/>
      <c r="U964" s="182"/>
    </row>
    <row r="965" spans="16:21" x14ac:dyDescent="0.2">
      <c r="P965" s="187"/>
      <c r="Q965" s="187"/>
      <c r="R965" s="187"/>
      <c r="U965" s="182"/>
    </row>
    <row r="966" spans="16:21" x14ac:dyDescent="0.2">
      <c r="P966" s="187"/>
      <c r="Q966" s="187"/>
      <c r="R966" s="187"/>
      <c r="U966" s="182"/>
    </row>
    <row r="967" spans="16:21" x14ac:dyDescent="0.2">
      <c r="P967" s="187"/>
      <c r="Q967" s="187"/>
      <c r="R967" s="187"/>
      <c r="U967" s="182"/>
    </row>
    <row r="968" spans="16:21" x14ac:dyDescent="0.2">
      <c r="P968" s="187"/>
      <c r="Q968" s="187"/>
      <c r="R968" s="187"/>
      <c r="U968" s="182"/>
    </row>
    <row r="969" spans="16:21" x14ac:dyDescent="0.2">
      <c r="P969" s="187"/>
      <c r="Q969" s="187"/>
      <c r="R969" s="187"/>
      <c r="U969" s="182"/>
    </row>
    <row r="970" spans="16:21" x14ac:dyDescent="0.2">
      <c r="P970" s="187"/>
      <c r="Q970" s="187"/>
      <c r="R970" s="187"/>
      <c r="U970" s="182"/>
    </row>
    <row r="971" spans="16:21" x14ac:dyDescent="0.2">
      <c r="P971" s="187"/>
      <c r="Q971" s="187"/>
      <c r="R971" s="187"/>
      <c r="U971" s="182"/>
    </row>
    <row r="972" spans="16:21" x14ac:dyDescent="0.2">
      <c r="P972" s="187"/>
      <c r="Q972" s="187"/>
      <c r="R972" s="187"/>
      <c r="U972" s="182"/>
    </row>
    <row r="973" spans="16:21" x14ac:dyDescent="0.2">
      <c r="P973" s="187"/>
      <c r="Q973" s="187"/>
      <c r="R973" s="187"/>
      <c r="U973" s="182"/>
    </row>
    <row r="974" spans="16:21" x14ac:dyDescent="0.2">
      <c r="P974" s="187"/>
      <c r="Q974" s="187"/>
      <c r="R974" s="187"/>
      <c r="U974" s="182"/>
    </row>
    <row r="975" spans="16:21" x14ac:dyDescent="0.2">
      <c r="P975" s="187"/>
      <c r="Q975" s="187"/>
      <c r="R975" s="187"/>
      <c r="U975" s="182"/>
    </row>
    <row r="976" spans="16:21" x14ac:dyDescent="0.2">
      <c r="P976" s="187"/>
      <c r="Q976" s="187"/>
      <c r="R976" s="187"/>
      <c r="U976" s="182"/>
    </row>
    <row r="977" spans="16:21" x14ac:dyDescent="0.2">
      <c r="P977" s="187"/>
      <c r="Q977" s="187"/>
      <c r="R977" s="187"/>
      <c r="U977" s="182"/>
    </row>
    <row r="978" spans="16:21" x14ac:dyDescent="0.2">
      <c r="P978" s="187"/>
      <c r="Q978" s="187"/>
      <c r="R978" s="187"/>
      <c r="U978" s="182"/>
    </row>
    <row r="979" spans="16:21" x14ac:dyDescent="0.2">
      <c r="P979" s="187"/>
      <c r="Q979" s="187"/>
      <c r="R979" s="187"/>
      <c r="U979" s="182"/>
    </row>
    <row r="980" spans="16:21" x14ac:dyDescent="0.2">
      <c r="P980" s="187"/>
      <c r="Q980" s="187"/>
      <c r="R980" s="187"/>
      <c r="U980" s="182"/>
    </row>
    <row r="981" spans="16:21" x14ac:dyDescent="0.2">
      <c r="P981" s="187"/>
      <c r="Q981" s="187"/>
      <c r="R981" s="187"/>
      <c r="U981" s="182"/>
    </row>
    <row r="982" spans="16:21" x14ac:dyDescent="0.2">
      <c r="P982" s="187"/>
      <c r="Q982" s="187"/>
      <c r="R982" s="187"/>
      <c r="U982" s="182"/>
    </row>
    <row r="983" spans="16:21" x14ac:dyDescent="0.2">
      <c r="P983" s="187"/>
      <c r="Q983" s="187"/>
      <c r="R983" s="187"/>
      <c r="U983" s="182"/>
    </row>
    <row r="984" spans="16:21" x14ac:dyDescent="0.2">
      <c r="P984" s="187"/>
      <c r="Q984" s="187"/>
      <c r="R984" s="187"/>
      <c r="U984" s="182"/>
    </row>
    <row r="985" spans="16:21" x14ac:dyDescent="0.2">
      <c r="P985" s="187"/>
      <c r="Q985" s="187"/>
      <c r="R985" s="187"/>
      <c r="U985" s="182"/>
    </row>
    <row r="986" spans="16:21" x14ac:dyDescent="0.2">
      <c r="P986" s="187"/>
      <c r="Q986" s="187"/>
      <c r="R986" s="187"/>
      <c r="U986" s="182"/>
    </row>
    <row r="987" spans="16:21" x14ac:dyDescent="0.2">
      <c r="P987" s="187"/>
      <c r="Q987" s="187"/>
      <c r="R987" s="187"/>
      <c r="U987" s="182"/>
    </row>
    <row r="988" spans="16:21" x14ac:dyDescent="0.2">
      <c r="P988" s="187"/>
      <c r="Q988" s="187"/>
      <c r="R988" s="187"/>
      <c r="U988" s="182"/>
    </row>
    <row r="989" spans="16:21" x14ac:dyDescent="0.2">
      <c r="P989" s="187"/>
      <c r="Q989" s="187"/>
      <c r="R989" s="187"/>
      <c r="U989" s="182"/>
    </row>
    <row r="990" spans="16:21" x14ac:dyDescent="0.2">
      <c r="P990" s="187"/>
      <c r="Q990" s="187"/>
      <c r="R990" s="187"/>
      <c r="U990" s="182"/>
    </row>
    <row r="991" spans="16:21" x14ac:dyDescent="0.2">
      <c r="P991" s="187"/>
      <c r="Q991" s="187"/>
      <c r="R991" s="187"/>
      <c r="U991" s="182"/>
    </row>
    <row r="992" spans="16:21" x14ac:dyDescent="0.2">
      <c r="P992" s="187"/>
      <c r="Q992" s="187"/>
      <c r="R992" s="187"/>
      <c r="U992" s="182"/>
    </row>
    <row r="993" spans="16:21" x14ac:dyDescent="0.2">
      <c r="P993" s="187"/>
      <c r="Q993" s="187"/>
      <c r="R993" s="187"/>
      <c r="U993" s="182"/>
    </row>
    <row r="994" spans="16:21" x14ac:dyDescent="0.2">
      <c r="P994" s="187"/>
      <c r="Q994" s="187"/>
      <c r="R994" s="187"/>
      <c r="U994" s="182"/>
    </row>
    <row r="995" spans="16:21" x14ac:dyDescent="0.2">
      <c r="P995" s="187"/>
      <c r="Q995" s="187"/>
      <c r="R995" s="187"/>
      <c r="U995" s="182"/>
    </row>
    <row r="996" spans="16:21" x14ac:dyDescent="0.2">
      <c r="P996" s="187"/>
      <c r="Q996" s="187"/>
      <c r="R996" s="187"/>
      <c r="U996" s="182"/>
    </row>
    <row r="997" spans="16:21" x14ac:dyDescent="0.2">
      <c r="P997" s="187"/>
      <c r="Q997" s="187"/>
      <c r="R997" s="187"/>
      <c r="U997" s="182"/>
    </row>
    <row r="998" spans="16:21" x14ac:dyDescent="0.2">
      <c r="P998" s="187"/>
      <c r="Q998" s="187"/>
      <c r="R998" s="187"/>
      <c r="U998" s="182"/>
    </row>
    <row r="999" spans="16:21" x14ac:dyDescent="0.2">
      <c r="P999" s="187"/>
      <c r="Q999" s="187"/>
      <c r="R999" s="187"/>
      <c r="U999" s="182"/>
    </row>
    <row r="1000" spans="16:21" x14ac:dyDescent="0.2">
      <c r="P1000" s="187"/>
      <c r="Q1000" s="187"/>
      <c r="R1000" s="187"/>
      <c r="U1000" s="182"/>
    </row>
    <row r="1001" spans="16:21" x14ac:dyDescent="0.2">
      <c r="P1001" s="187"/>
      <c r="Q1001" s="187"/>
      <c r="R1001" s="187"/>
      <c r="U1001" s="182"/>
    </row>
    <row r="1002" spans="16:21" x14ac:dyDescent="0.2">
      <c r="P1002" s="187"/>
      <c r="Q1002" s="187"/>
      <c r="R1002" s="187"/>
      <c r="U1002" s="182"/>
    </row>
    <row r="1003" spans="16:21" x14ac:dyDescent="0.2">
      <c r="P1003" s="187"/>
      <c r="Q1003" s="187"/>
      <c r="R1003" s="187"/>
      <c r="U1003" s="182"/>
    </row>
    <row r="1004" spans="16:21" x14ac:dyDescent="0.2">
      <c r="P1004" s="187"/>
      <c r="Q1004" s="187"/>
      <c r="R1004" s="187"/>
      <c r="U1004" s="182"/>
    </row>
    <row r="1005" spans="16:21" x14ac:dyDescent="0.2">
      <c r="P1005" s="187"/>
      <c r="Q1005" s="187"/>
      <c r="R1005" s="187"/>
      <c r="U1005" s="182"/>
    </row>
    <row r="1006" spans="16:21" x14ac:dyDescent="0.2">
      <c r="P1006" s="187"/>
      <c r="Q1006" s="187"/>
      <c r="R1006" s="187"/>
      <c r="U1006" s="182"/>
    </row>
    <row r="1007" spans="16:21" x14ac:dyDescent="0.2">
      <c r="P1007" s="187"/>
      <c r="Q1007" s="187"/>
      <c r="R1007" s="187"/>
      <c r="U1007" s="182"/>
    </row>
    <row r="1008" spans="16:21" x14ac:dyDescent="0.2">
      <c r="P1008" s="187"/>
      <c r="Q1008" s="187"/>
      <c r="R1008" s="187"/>
      <c r="U1008" s="182"/>
    </row>
    <row r="1009" spans="16:21" x14ac:dyDescent="0.2">
      <c r="P1009" s="187"/>
      <c r="Q1009" s="187"/>
      <c r="R1009" s="187"/>
      <c r="U1009" s="182"/>
    </row>
    <row r="1010" spans="16:21" x14ac:dyDescent="0.2">
      <c r="P1010" s="187"/>
      <c r="Q1010" s="187"/>
      <c r="R1010" s="187"/>
      <c r="U1010" s="182"/>
    </row>
    <row r="1011" spans="16:21" x14ac:dyDescent="0.2">
      <c r="P1011" s="187"/>
      <c r="Q1011" s="187"/>
      <c r="R1011" s="187"/>
      <c r="U1011" s="182"/>
    </row>
    <row r="1012" spans="16:21" x14ac:dyDescent="0.2">
      <c r="P1012" s="187"/>
      <c r="Q1012" s="187"/>
      <c r="R1012" s="187"/>
      <c r="U1012" s="182"/>
    </row>
    <row r="1013" spans="16:21" x14ac:dyDescent="0.2">
      <c r="P1013" s="187"/>
      <c r="Q1013" s="187"/>
      <c r="R1013" s="187"/>
      <c r="U1013" s="182"/>
    </row>
    <row r="1014" spans="16:21" x14ac:dyDescent="0.2">
      <c r="P1014" s="187"/>
      <c r="Q1014" s="187"/>
      <c r="R1014" s="187"/>
      <c r="U1014" s="182"/>
    </row>
    <row r="1015" spans="16:21" x14ac:dyDescent="0.2">
      <c r="P1015" s="187"/>
      <c r="Q1015" s="187"/>
      <c r="R1015" s="187"/>
      <c r="U1015" s="182"/>
    </row>
    <row r="1016" spans="16:21" x14ac:dyDescent="0.2">
      <c r="P1016" s="187"/>
      <c r="Q1016" s="187"/>
      <c r="R1016" s="187"/>
      <c r="U1016" s="182"/>
    </row>
    <row r="1017" spans="16:21" x14ac:dyDescent="0.2">
      <c r="P1017" s="187"/>
      <c r="Q1017" s="187"/>
      <c r="R1017" s="187"/>
      <c r="U1017" s="182"/>
    </row>
    <row r="1018" spans="16:21" x14ac:dyDescent="0.2">
      <c r="P1018" s="187"/>
      <c r="Q1018" s="187"/>
      <c r="R1018" s="187"/>
      <c r="U1018" s="182"/>
    </row>
    <row r="1019" spans="16:21" x14ac:dyDescent="0.2">
      <c r="P1019" s="187"/>
      <c r="Q1019" s="187"/>
      <c r="R1019" s="187"/>
      <c r="U1019" s="182"/>
    </row>
    <row r="1020" spans="16:21" x14ac:dyDescent="0.2">
      <c r="P1020" s="187"/>
      <c r="Q1020" s="187"/>
      <c r="R1020" s="187"/>
      <c r="U1020" s="182"/>
    </row>
    <row r="1021" spans="16:21" x14ac:dyDescent="0.2">
      <c r="P1021" s="187"/>
      <c r="Q1021" s="187"/>
      <c r="R1021" s="187"/>
      <c r="U1021" s="182"/>
    </row>
    <row r="1022" spans="16:21" x14ac:dyDescent="0.2">
      <c r="P1022" s="187"/>
      <c r="Q1022" s="187"/>
      <c r="R1022" s="187"/>
      <c r="U1022" s="182"/>
    </row>
    <row r="1023" spans="16:21" x14ac:dyDescent="0.2">
      <c r="P1023" s="187"/>
      <c r="Q1023" s="187"/>
      <c r="R1023" s="187"/>
      <c r="U1023" s="182"/>
    </row>
    <row r="1024" spans="16:21" x14ac:dyDescent="0.2">
      <c r="P1024" s="187"/>
      <c r="Q1024" s="187"/>
      <c r="R1024" s="187"/>
      <c r="U1024" s="182"/>
    </row>
    <row r="1025" spans="16:21" x14ac:dyDescent="0.2">
      <c r="P1025" s="187"/>
      <c r="Q1025" s="187"/>
      <c r="R1025" s="187"/>
      <c r="U1025" s="182"/>
    </row>
    <row r="1026" spans="16:21" x14ac:dyDescent="0.2">
      <c r="P1026" s="187"/>
      <c r="Q1026" s="187"/>
      <c r="R1026" s="187"/>
      <c r="U1026" s="182"/>
    </row>
    <row r="1027" spans="16:21" x14ac:dyDescent="0.2">
      <c r="P1027" s="187"/>
      <c r="Q1027" s="187"/>
      <c r="R1027" s="187"/>
      <c r="U1027" s="182"/>
    </row>
    <row r="1028" spans="16:21" x14ac:dyDescent="0.2">
      <c r="P1028" s="187"/>
      <c r="Q1028" s="187"/>
      <c r="R1028" s="187"/>
      <c r="U1028" s="182"/>
    </row>
    <row r="1029" spans="16:21" x14ac:dyDescent="0.2">
      <c r="P1029" s="187"/>
      <c r="Q1029" s="187"/>
      <c r="R1029" s="187"/>
      <c r="U1029" s="182"/>
    </row>
    <row r="1030" spans="16:21" x14ac:dyDescent="0.2">
      <c r="P1030" s="187"/>
      <c r="Q1030" s="187"/>
      <c r="R1030" s="187"/>
      <c r="U1030" s="182"/>
    </row>
    <row r="1031" spans="16:21" x14ac:dyDescent="0.2">
      <c r="P1031" s="187"/>
      <c r="Q1031" s="187"/>
      <c r="R1031" s="187"/>
      <c r="U1031" s="182"/>
    </row>
    <row r="1032" spans="16:21" x14ac:dyDescent="0.2">
      <c r="P1032" s="187"/>
      <c r="Q1032" s="187"/>
      <c r="R1032" s="187"/>
      <c r="U1032" s="182"/>
    </row>
    <row r="1033" spans="16:21" x14ac:dyDescent="0.2">
      <c r="P1033" s="187"/>
      <c r="Q1033" s="187"/>
      <c r="R1033" s="187"/>
      <c r="U1033" s="182"/>
    </row>
    <row r="1034" spans="16:21" x14ac:dyDescent="0.2">
      <c r="P1034" s="187"/>
      <c r="Q1034" s="187"/>
      <c r="R1034" s="187"/>
      <c r="U1034" s="182"/>
    </row>
    <row r="1035" spans="16:21" x14ac:dyDescent="0.2">
      <c r="P1035" s="187"/>
      <c r="Q1035" s="187"/>
      <c r="R1035" s="187"/>
      <c r="U1035" s="182"/>
    </row>
    <row r="1036" spans="16:21" x14ac:dyDescent="0.2">
      <c r="P1036" s="187"/>
      <c r="Q1036" s="187"/>
      <c r="R1036" s="187"/>
      <c r="U1036" s="182"/>
    </row>
    <row r="1037" spans="16:21" x14ac:dyDescent="0.2">
      <c r="P1037" s="187"/>
      <c r="Q1037" s="187"/>
      <c r="R1037" s="187"/>
      <c r="U1037" s="182"/>
    </row>
    <row r="1038" spans="16:21" x14ac:dyDescent="0.2">
      <c r="P1038" s="187"/>
      <c r="Q1038" s="187"/>
      <c r="R1038" s="187"/>
      <c r="U1038" s="182"/>
    </row>
    <row r="1039" spans="16:21" x14ac:dyDescent="0.2">
      <c r="P1039" s="187"/>
      <c r="Q1039" s="187"/>
      <c r="R1039" s="187"/>
      <c r="U1039" s="182"/>
    </row>
    <row r="1040" spans="16:21" x14ac:dyDescent="0.2">
      <c r="P1040" s="187"/>
      <c r="Q1040" s="187"/>
      <c r="R1040" s="187"/>
      <c r="U1040" s="182"/>
    </row>
    <row r="1041" spans="16:21" x14ac:dyDescent="0.2">
      <c r="P1041" s="187"/>
      <c r="Q1041" s="187"/>
      <c r="R1041" s="187"/>
      <c r="U1041" s="182"/>
    </row>
    <row r="1042" spans="16:21" x14ac:dyDescent="0.2">
      <c r="P1042" s="187"/>
      <c r="Q1042" s="187"/>
      <c r="R1042" s="187"/>
      <c r="U1042" s="182"/>
    </row>
    <row r="1043" spans="16:21" x14ac:dyDescent="0.2">
      <c r="P1043" s="187"/>
      <c r="Q1043" s="187"/>
      <c r="R1043" s="187"/>
      <c r="U1043" s="182"/>
    </row>
    <row r="1044" spans="16:21" x14ac:dyDescent="0.2">
      <c r="P1044" s="187"/>
      <c r="Q1044" s="187"/>
      <c r="R1044" s="187"/>
      <c r="U1044" s="182"/>
    </row>
    <row r="1045" spans="16:21" x14ac:dyDescent="0.2">
      <c r="P1045" s="187"/>
      <c r="Q1045" s="187"/>
      <c r="R1045" s="187"/>
      <c r="U1045" s="182"/>
    </row>
    <row r="1046" spans="16:21" x14ac:dyDescent="0.2">
      <c r="P1046" s="187"/>
      <c r="Q1046" s="187"/>
      <c r="R1046" s="187"/>
      <c r="U1046" s="182"/>
    </row>
    <row r="1047" spans="16:21" x14ac:dyDescent="0.2">
      <c r="P1047" s="187"/>
      <c r="Q1047" s="187"/>
      <c r="R1047" s="187"/>
      <c r="U1047" s="182"/>
    </row>
    <row r="1048" spans="16:21" x14ac:dyDescent="0.2">
      <c r="P1048" s="187"/>
      <c r="Q1048" s="187"/>
      <c r="R1048" s="187"/>
      <c r="U1048" s="182"/>
    </row>
    <row r="1049" spans="16:21" x14ac:dyDescent="0.2">
      <c r="P1049" s="187"/>
      <c r="Q1049" s="187"/>
      <c r="R1049" s="187"/>
      <c r="U1049" s="182"/>
    </row>
    <row r="1050" spans="16:21" x14ac:dyDescent="0.2">
      <c r="P1050" s="187"/>
      <c r="Q1050" s="187"/>
      <c r="R1050" s="187"/>
      <c r="U1050" s="182"/>
    </row>
    <row r="1051" spans="16:21" x14ac:dyDescent="0.2">
      <c r="P1051" s="187"/>
      <c r="Q1051" s="187"/>
      <c r="R1051" s="187"/>
      <c r="U1051" s="182"/>
    </row>
    <row r="1052" spans="16:21" x14ac:dyDescent="0.2">
      <c r="P1052" s="187"/>
      <c r="Q1052" s="187"/>
      <c r="R1052" s="187"/>
      <c r="U1052" s="182"/>
    </row>
    <row r="1053" spans="16:21" x14ac:dyDescent="0.2">
      <c r="P1053" s="187"/>
      <c r="Q1053" s="187"/>
      <c r="R1053" s="187"/>
      <c r="U1053" s="182"/>
    </row>
    <row r="1054" spans="16:21" x14ac:dyDescent="0.2">
      <c r="P1054" s="187"/>
      <c r="Q1054" s="187"/>
      <c r="R1054" s="187"/>
      <c r="U1054" s="182"/>
    </row>
    <row r="1055" spans="16:21" x14ac:dyDescent="0.2">
      <c r="P1055" s="187"/>
      <c r="Q1055" s="187"/>
      <c r="R1055" s="187"/>
      <c r="U1055" s="182"/>
    </row>
    <row r="1056" spans="16:21" x14ac:dyDescent="0.2">
      <c r="P1056" s="187"/>
      <c r="Q1056" s="187"/>
      <c r="R1056" s="187"/>
      <c r="U1056" s="182"/>
    </row>
    <row r="1057" spans="16:21" x14ac:dyDescent="0.2">
      <c r="P1057" s="187"/>
      <c r="Q1057" s="187"/>
      <c r="R1057" s="187"/>
      <c r="U1057" s="182"/>
    </row>
    <row r="1058" spans="16:21" x14ac:dyDescent="0.2">
      <c r="P1058" s="187"/>
      <c r="Q1058" s="187"/>
      <c r="R1058" s="187"/>
      <c r="U1058" s="182"/>
    </row>
    <row r="1059" spans="16:21" x14ac:dyDescent="0.2">
      <c r="P1059" s="187"/>
      <c r="Q1059" s="187"/>
      <c r="R1059" s="187"/>
      <c r="U1059" s="182"/>
    </row>
    <row r="1060" spans="16:21" x14ac:dyDescent="0.2">
      <c r="P1060" s="187"/>
      <c r="Q1060" s="187"/>
      <c r="R1060" s="187"/>
      <c r="U1060" s="182"/>
    </row>
    <row r="1061" spans="16:21" x14ac:dyDescent="0.2">
      <c r="P1061" s="187"/>
      <c r="Q1061" s="187"/>
      <c r="R1061" s="187"/>
      <c r="U1061" s="182"/>
    </row>
    <row r="1062" spans="16:21" x14ac:dyDescent="0.2">
      <c r="P1062" s="187"/>
      <c r="Q1062" s="187"/>
      <c r="R1062" s="187"/>
      <c r="U1062" s="182"/>
    </row>
    <row r="1063" spans="16:21" x14ac:dyDescent="0.2">
      <c r="P1063" s="187"/>
      <c r="Q1063" s="187"/>
      <c r="R1063" s="187"/>
      <c r="U1063" s="182"/>
    </row>
    <row r="1064" spans="16:21" x14ac:dyDescent="0.2">
      <c r="P1064" s="187"/>
      <c r="Q1064" s="187"/>
      <c r="R1064" s="187"/>
      <c r="U1064" s="182"/>
    </row>
    <row r="1065" spans="16:21" x14ac:dyDescent="0.2">
      <c r="P1065" s="187"/>
      <c r="Q1065" s="187"/>
      <c r="R1065" s="187"/>
      <c r="U1065" s="182"/>
    </row>
    <row r="1066" spans="16:21" x14ac:dyDescent="0.2">
      <c r="P1066" s="187"/>
      <c r="Q1066" s="187"/>
      <c r="R1066" s="187"/>
      <c r="U1066" s="182"/>
    </row>
    <row r="1067" spans="16:21" x14ac:dyDescent="0.2">
      <c r="P1067" s="187"/>
      <c r="Q1067" s="187"/>
      <c r="R1067" s="187"/>
      <c r="U1067" s="182"/>
    </row>
    <row r="1068" spans="16:21" x14ac:dyDescent="0.2">
      <c r="P1068" s="187"/>
      <c r="Q1068" s="187"/>
      <c r="R1068" s="187"/>
      <c r="U1068" s="182"/>
    </row>
    <row r="1069" spans="16:21" x14ac:dyDescent="0.2">
      <c r="P1069" s="187"/>
      <c r="Q1069" s="187"/>
      <c r="R1069" s="187"/>
      <c r="U1069" s="182"/>
    </row>
    <row r="1070" spans="16:21" x14ac:dyDescent="0.2">
      <c r="P1070" s="187"/>
      <c r="Q1070" s="187"/>
      <c r="R1070" s="187"/>
      <c r="U1070" s="182"/>
    </row>
    <row r="1071" spans="16:21" x14ac:dyDescent="0.2">
      <c r="P1071" s="187"/>
      <c r="Q1071" s="187"/>
      <c r="R1071" s="187"/>
      <c r="U1071" s="182"/>
    </row>
    <row r="1072" spans="16:21" x14ac:dyDescent="0.2">
      <c r="P1072" s="187"/>
      <c r="Q1072" s="187"/>
      <c r="R1072" s="187"/>
      <c r="U1072" s="182"/>
    </row>
    <row r="1073" spans="16:21" x14ac:dyDescent="0.2">
      <c r="P1073" s="187"/>
      <c r="Q1073" s="187"/>
      <c r="R1073" s="187"/>
      <c r="U1073" s="182"/>
    </row>
    <row r="1074" spans="16:21" x14ac:dyDescent="0.2">
      <c r="P1074" s="187"/>
      <c r="Q1074" s="187"/>
      <c r="R1074" s="187"/>
      <c r="U1074" s="182"/>
    </row>
    <row r="1075" spans="16:21" x14ac:dyDescent="0.2">
      <c r="P1075" s="187"/>
      <c r="Q1075" s="187"/>
      <c r="R1075" s="187"/>
      <c r="U1075" s="182"/>
    </row>
    <row r="1076" spans="16:21" x14ac:dyDescent="0.2">
      <c r="P1076" s="187"/>
      <c r="Q1076" s="187"/>
      <c r="R1076" s="187"/>
      <c r="U1076" s="182"/>
    </row>
    <row r="1077" spans="16:21" x14ac:dyDescent="0.2">
      <c r="P1077" s="187"/>
      <c r="Q1077" s="187"/>
      <c r="R1077" s="187"/>
      <c r="U1077" s="182"/>
    </row>
    <row r="1078" spans="16:21" x14ac:dyDescent="0.2">
      <c r="P1078" s="187"/>
      <c r="Q1078" s="187"/>
      <c r="R1078" s="187"/>
      <c r="U1078" s="182"/>
    </row>
    <row r="1079" spans="16:21" x14ac:dyDescent="0.2">
      <c r="P1079" s="187"/>
      <c r="Q1079" s="187"/>
      <c r="R1079" s="187"/>
      <c r="U1079" s="182"/>
    </row>
    <row r="1080" spans="16:21" x14ac:dyDescent="0.2">
      <c r="P1080" s="187"/>
      <c r="Q1080" s="187"/>
      <c r="R1080" s="187"/>
      <c r="U1080" s="182"/>
    </row>
    <row r="1081" spans="16:21" x14ac:dyDescent="0.2">
      <c r="P1081" s="187"/>
      <c r="Q1081" s="187"/>
      <c r="R1081" s="187"/>
      <c r="U1081" s="182"/>
    </row>
    <row r="1082" spans="16:21" x14ac:dyDescent="0.2">
      <c r="P1082" s="187"/>
      <c r="Q1082" s="187"/>
      <c r="R1082" s="187"/>
      <c r="U1082" s="182"/>
    </row>
    <row r="1083" spans="16:21" x14ac:dyDescent="0.2">
      <c r="P1083" s="187"/>
      <c r="Q1083" s="187"/>
      <c r="R1083" s="187"/>
      <c r="U1083" s="182"/>
    </row>
    <row r="1084" spans="16:21" x14ac:dyDescent="0.2">
      <c r="P1084" s="187"/>
      <c r="Q1084" s="187"/>
      <c r="R1084" s="187"/>
      <c r="U1084" s="182"/>
    </row>
    <row r="1085" spans="16:21" x14ac:dyDescent="0.2">
      <c r="P1085" s="187"/>
      <c r="Q1085" s="187"/>
      <c r="R1085" s="187"/>
      <c r="U1085" s="182"/>
    </row>
    <row r="1086" spans="16:21" x14ac:dyDescent="0.2">
      <c r="P1086" s="187"/>
      <c r="Q1086" s="187"/>
      <c r="R1086" s="187"/>
      <c r="U1086" s="182"/>
    </row>
    <row r="1087" spans="16:21" x14ac:dyDescent="0.2">
      <c r="P1087" s="187"/>
      <c r="Q1087" s="187"/>
      <c r="R1087" s="187"/>
      <c r="U1087" s="182"/>
    </row>
    <row r="1088" spans="16:21" x14ac:dyDescent="0.2">
      <c r="P1088" s="187"/>
      <c r="Q1088" s="187"/>
      <c r="R1088" s="187"/>
      <c r="U1088" s="182"/>
    </row>
    <row r="1089" spans="16:21" x14ac:dyDescent="0.2">
      <c r="P1089" s="187"/>
      <c r="Q1089" s="187"/>
      <c r="R1089" s="187"/>
      <c r="U1089" s="182"/>
    </row>
    <row r="1090" spans="16:21" x14ac:dyDescent="0.2">
      <c r="P1090" s="187"/>
      <c r="Q1090" s="187"/>
      <c r="R1090" s="187"/>
      <c r="U1090" s="182"/>
    </row>
    <row r="1091" spans="16:21" x14ac:dyDescent="0.2">
      <c r="P1091" s="187"/>
      <c r="Q1091" s="187"/>
      <c r="R1091" s="187"/>
      <c r="U1091" s="182"/>
    </row>
    <row r="1092" spans="16:21" x14ac:dyDescent="0.2">
      <c r="P1092" s="187"/>
      <c r="Q1092" s="187"/>
      <c r="R1092" s="187"/>
      <c r="U1092" s="182"/>
    </row>
    <row r="1093" spans="16:21" x14ac:dyDescent="0.2">
      <c r="P1093" s="187"/>
      <c r="Q1093" s="187"/>
      <c r="R1093" s="187"/>
      <c r="U1093" s="182"/>
    </row>
    <row r="1094" spans="16:21" x14ac:dyDescent="0.2">
      <c r="P1094" s="187"/>
      <c r="Q1094" s="187"/>
      <c r="R1094" s="187"/>
      <c r="U1094" s="182"/>
    </row>
    <row r="1095" spans="16:21" x14ac:dyDescent="0.2">
      <c r="P1095" s="187"/>
      <c r="Q1095" s="187"/>
      <c r="R1095" s="187"/>
      <c r="U1095" s="182"/>
    </row>
    <row r="1096" spans="16:21" x14ac:dyDescent="0.2">
      <c r="P1096" s="187"/>
      <c r="Q1096" s="187"/>
      <c r="R1096" s="187"/>
      <c r="U1096" s="182"/>
    </row>
    <row r="1097" spans="16:21" x14ac:dyDescent="0.2">
      <c r="P1097" s="187"/>
      <c r="Q1097" s="187"/>
      <c r="R1097" s="187"/>
      <c r="U1097" s="182"/>
    </row>
    <row r="1098" spans="16:21" x14ac:dyDescent="0.2">
      <c r="P1098" s="187"/>
      <c r="Q1098" s="187"/>
      <c r="R1098" s="187"/>
      <c r="U1098" s="182"/>
    </row>
    <row r="1099" spans="16:21" x14ac:dyDescent="0.2">
      <c r="P1099" s="187"/>
      <c r="Q1099" s="187"/>
      <c r="R1099" s="187"/>
      <c r="U1099" s="182"/>
    </row>
    <row r="1100" spans="16:21" x14ac:dyDescent="0.2">
      <c r="P1100" s="187"/>
      <c r="Q1100" s="187"/>
      <c r="R1100" s="187"/>
      <c r="U1100" s="182"/>
    </row>
    <row r="1101" spans="16:21" x14ac:dyDescent="0.2">
      <c r="P1101" s="187"/>
      <c r="Q1101" s="187"/>
      <c r="R1101" s="187"/>
      <c r="U1101" s="182"/>
    </row>
    <row r="1102" spans="16:21" x14ac:dyDescent="0.2">
      <c r="P1102" s="187"/>
      <c r="Q1102" s="187"/>
      <c r="R1102" s="187"/>
      <c r="U1102" s="182"/>
    </row>
    <row r="1103" spans="16:21" x14ac:dyDescent="0.2">
      <c r="P1103" s="187"/>
      <c r="Q1103" s="187"/>
      <c r="R1103" s="187"/>
      <c r="U1103" s="182"/>
    </row>
    <row r="1104" spans="16:21" x14ac:dyDescent="0.2">
      <c r="P1104" s="187"/>
      <c r="Q1104" s="187"/>
      <c r="R1104" s="187"/>
      <c r="U1104" s="182"/>
    </row>
    <row r="1105" spans="16:21" x14ac:dyDescent="0.2">
      <c r="P1105" s="187"/>
      <c r="Q1105" s="187"/>
      <c r="R1105" s="187"/>
      <c r="U1105" s="182"/>
    </row>
    <row r="1106" spans="16:21" x14ac:dyDescent="0.2">
      <c r="P1106" s="187"/>
      <c r="Q1106" s="187"/>
      <c r="R1106" s="187"/>
      <c r="U1106" s="182"/>
    </row>
    <row r="1107" spans="16:21" x14ac:dyDescent="0.2">
      <c r="P1107" s="187"/>
      <c r="Q1107" s="187"/>
      <c r="R1107" s="187"/>
      <c r="U1107" s="182"/>
    </row>
    <row r="1108" spans="16:21" x14ac:dyDescent="0.2">
      <c r="P1108" s="187"/>
      <c r="Q1108" s="187"/>
      <c r="R1108" s="187"/>
      <c r="U1108" s="182"/>
    </row>
    <row r="1109" spans="16:21" x14ac:dyDescent="0.2">
      <c r="P1109" s="187"/>
      <c r="Q1109" s="187"/>
      <c r="R1109" s="187"/>
      <c r="U1109" s="182"/>
    </row>
    <row r="1110" spans="16:21" x14ac:dyDescent="0.2">
      <c r="P1110" s="187"/>
      <c r="Q1110" s="187"/>
      <c r="R1110" s="187"/>
      <c r="U1110" s="182"/>
    </row>
    <row r="1111" spans="16:21" x14ac:dyDescent="0.2">
      <c r="P1111" s="187"/>
      <c r="Q1111" s="187"/>
      <c r="R1111" s="187"/>
      <c r="U1111" s="182"/>
    </row>
    <row r="1112" spans="16:21" x14ac:dyDescent="0.2">
      <c r="P1112" s="187"/>
      <c r="Q1112" s="187"/>
      <c r="R1112" s="187"/>
      <c r="U1112" s="182"/>
    </row>
    <row r="1113" spans="16:21" x14ac:dyDescent="0.2">
      <c r="P1113" s="187"/>
      <c r="Q1113" s="187"/>
      <c r="R1113" s="187"/>
      <c r="U1113" s="182"/>
    </row>
    <row r="1114" spans="16:21" x14ac:dyDescent="0.2">
      <c r="P1114" s="187"/>
      <c r="Q1114" s="187"/>
      <c r="R1114" s="187"/>
      <c r="U1114" s="182"/>
    </row>
    <row r="1115" spans="16:21" x14ac:dyDescent="0.2">
      <c r="P1115" s="187"/>
      <c r="Q1115" s="187"/>
      <c r="R1115" s="187"/>
      <c r="U1115" s="182"/>
    </row>
    <row r="1116" spans="16:21" x14ac:dyDescent="0.2">
      <c r="P1116" s="187"/>
      <c r="Q1116" s="187"/>
      <c r="R1116" s="187"/>
      <c r="U1116" s="182"/>
    </row>
    <row r="1117" spans="16:21" x14ac:dyDescent="0.2">
      <c r="P1117" s="187"/>
      <c r="Q1117" s="187"/>
      <c r="R1117" s="187"/>
      <c r="U1117" s="182"/>
    </row>
    <row r="1118" spans="16:21" x14ac:dyDescent="0.2">
      <c r="P1118" s="187"/>
      <c r="Q1118" s="187"/>
      <c r="R1118" s="187"/>
      <c r="U1118" s="182"/>
    </row>
    <row r="1119" spans="16:21" x14ac:dyDescent="0.2">
      <c r="P1119" s="187"/>
      <c r="Q1119" s="187"/>
      <c r="R1119" s="187"/>
      <c r="U1119" s="182"/>
    </row>
    <row r="1120" spans="16:21" x14ac:dyDescent="0.2">
      <c r="P1120" s="187"/>
      <c r="Q1120" s="187"/>
      <c r="R1120" s="187"/>
      <c r="U1120" s="182"/>
    </row>
    <row r="1121" spans="16:21" x14ac:dyDescent="0.2">
      <c r="P1121" s="187"/>
      <c r="Q1121" s="187"/>
      <c r="R1121" s="187"/>
      <c r="U1121" s="182"/>
    </row>
    <row r="1122" spans="16:21" x14ac:dyDescent="0.2">
      <c r="P1122" s="187"/>
      <c r="Q1122" s="187"/>
      <c r="R1122" s="187"/>
      <c r="U1122" s="182"/>
    </row>
    <row r="1123" spans="16:21" x14ac:dyDescent="0.2">
      <c r="P1123" s="187"/>
      <c r="Q1123" s="187"/>
      <c r="R1123" s="187"/>
      <c r="U1123" s="182"/>
    </row>
    <row r="1124" spans="16:21" x14ac:dyDescent="0.2">
      <c r="P1124" s="187"/>
      <c r="Q1124" s="187"/>
      <c r="R1124" s="187"/>
      <c r="U1124" s="182"/>
    </row>
    <row r="1125" spans="16:21" x14ac:dyDescent="0.2">
      <c r="P1125" s="187"/>
      <c r="Q1125" s="187"/>
      <c r="R1125" s="187"/>
      <c r="U1125" s="182"/>
    </row>
    <row r="1126" spans="16:21" x14ac:dyDescent="0.2">
      <c r="P1126" s="187"/>
      <c r="Q1126" s="187"/>
      <c r="R1126" s="187"/>
      <c r="U1126" s="182"/>
    </row>
    <row r="1127" spans="16:21" x14ac:dyDescent="0.2">
      <c r="P1127" s="187"/>
      <c r="Q1127" s="187"/>
      <c r="R1127" s="187"/>
      <c r="U1127" s="182"/>
    </row>
    <row r="1128" spans="16:21" x14ac:dyDescent="0.2">
      <c r="P1128" s="187"/>
      <c r="Q1128" s="187"/>
      <c r="R1128" s="187"/>
      <c r="U1128" s="182"/>
    </row>
    <row r="1129" spans="16:21" x14ac:dyDescent="0.2">
      <c r="P1129" s="187"/>
      <c r="Q1129" s="187"/>
      <c r="R1129" s="187"/>
      <c r="U1129" s="182"/>
    </row>
    <row r="1130" spans="16:21" x14ac:dyDescent="0.2">
      <c r="P1130" s="187"/>
      <c r="Q1130" s="187"/>
      <c r="R1130" s="187"/>
      <c r="U1130" s="182"/>
    </row>
    <row r="1131" spans="16:21" x14ac:dyDescent="0.2">
      <c r="P1131" s="187"/>
      <c r="Q1131" s="187"/>
      <c r="R1131" s="187"/>
      <c r="U1131" s="182"/>
    </row>
    <row r="1132" spans="16:21" x14ac:dyDescent="0.2">
      <c r="P1132" s="187"/>
      <c r="Q1132" s="187"/>
      <c r="R1132" s="187"/>
      <c r="U1132" s="182"/>
    </row>
    <row r="1133" spans="16:21" x14ac:dyDescent="0.2">
      <c r="P1133" s="187"/>
      <c r="Q1133" s="187"/>
      <c r="R1133" s="187"/>
      <c r="U1133" s="182"/>
    </row>
    <row r="1134" spans="16:21" x14ac:dyDescent="0.2">
      <c r="P1134" s="187"/>
      <c r="Q1134" s="187"/>
      <c r="R1134" s="187"/>
      <c r="U1134" s="182"/>
    </row>
    <row r="1135" spans="16:21" x14ac:dyDescent="0.2">
      <c r="P1135" s="187"/>
      <c r="Q1135" s="187"/>
      <c r="R1135" s="187"/>
      <c r="U1135" s="182"/>
    </row>
    <row r="1136" spans="16:21" x14ac:dyDescent="0.2">
      <c r="P1136" s="187"/>
      <c r="Q1136" s="187"/>
      <c r="R1136" s="187"/>
      <c r="U1136" s="182"/>
    </row>
    <row r="1137" spans="16:21" x14ac:dyDescent="0.2">
      <c r="P1137" s="187"/>
      <c r="Q1137" s="187"/>
      <c r="R1137" s="187"/>
      <c r="U1137" s="182"/>
    </row>
    <row r="1138" spans="16:21" x14ac:dyDescent="0.2">
      <c r="P1138" s="187"/>
      <c r="Q1138" s="187"/>
      <c r="R1138" s="187"/>
      <c r="U1138" s="182"/>
    </row>
    <row r="1139" spans="16:21" x14ac:dyDescent="0.2">
      <c r="P1139" s="187"/>
      <c r="Q1139" s="187"/>
      <c r="R1139" s="187"/>
      <c r="U1139" s="182"/>
    </row>
    <row r="1140" spans="16:21" x14ac:dyDescent="0.2">
      <c r="P1140" s="187"/>
      <c r="Q1140" s="187"/>
      <c r="R1140" s="187"/>
      <c r="U1140" s="182"/>
    </row>
    <row r="1141" spans="16:21" x14ac:dyDescent="0.2">
      <c r="P1141" s="187"/>
      <c r="Q1141" s="187"/>
      <c r="R1141" s="187"/>
      <c r="U1141" s="182"/>
    </row>
    <row r="1142" spans="16:21" x14ac:dyDescent="0.2">
      <c r="P1142" s="187"/>
      <c r="Q1142" s="187"/>
      <c r="R1142" s="187"/>
      <c r="U1142" s="182"/>
    </row>
    <row r="1143" spans="16:21" x14ac:dyDescent="0.2">
      <c r="P1143" s="187"/>
      <c r="Q1143" s="187"/>
      <c r="R1143" s="187"/>
      <c r="U1143" s="182"/>
    </row>
    <row r="1144" spans="16:21" x14ac:dyDescent="0.2">
      <c r="P1144" s="187"/>
      <c r="Q1144" s="187"/>
      <c r="R1144" s="187"/>
      <c r="U1144" s="182"/>
    </row>
    <row r="1145" spans="16:21" x14ac:dyDescent="0.2">
      <c r="P1145" s="187"/>
      <c r="Q1145" s="187"/>
      <c r="R1145" s="187"/>
      <c r="U1145" s="182"/>
    </row>
    <row r="1146" spans="16:21" x14ac:dyDescent="0.2">
      <c r="P1146" s="187"/>
      <c r="Q1146" s="187"/>
      <c r="R1146" s="187"/>
      <c r="U1146" s="182"/>
    </row>
    <row r="1147" spans="16:21" x14ac:dyDescent="0.2">
      <c r="P1147" s="187"/>
      <c r="Q1147" s="187"/>
      <c r="R1147" s="187"/>
      <c r="U1147" s="182"/>
    </row>
    <row r="1148" spans="16:21" x14ac:dyDescent="0.2">
      <c r="P1148" s="187"/>
      <c r="Q1148" s="187"/>
      <c r="R1148" s="187"/>
      <c r="U1148" s="182"/>
    </row>
    <row r="1149" spans="16:21" x14ac:dyDescent="0.2">
      <c r="P1149" s="187"/>
      <c r="Q1149" s="187"/>
      <c r="R1149" s="187"/>
      <c r="U1149" s="182"/>
    </row>
    <row r="1150" spans="16:21" x14ac:dyDescent="0.2">
      <c r="P1150" s="187"/>
      <c r="Q1150" s="187"/>
      <c r="R1150" s="187"/>
      <c r="U1150" s="182"/>
    </row>
    <row r="1151" spans="16:21" x14ac:dyDescent="0.2">
      <c r="P1151" s="187"/>
      <c r="Q1151" s="187"/>
      <c r="R1151" s="187"/>
      <c r="U1151" s="182"/>
    </row>
    <row r="1152" spans="16:21" x14ac:dyDescent="0.2">
      <c r="P1152" s="187"/>
      <c r="Q1152" s="187"/>
      <c r="R1152" s="187"/>
      <c r="U1152" s="182"/>
    </row>
    <row r="1153" spans="16:21" x14ac:dyDescent="0.2">
      <c r="P1153" s="187"/>
      <c r="Q1153" s="187"/>
      <c r="R1153" s="187"/>
      <c r="U1153" s="182"/>
    </row>
    <row r="1154" spans="16:21" x14ac:dyDescent="0.2">
      <c r="P1154" s="187"/>
      <c r="Q1154" s="187"/>
      <c r="R1154" s="187"/>
      <c r="U1154" s="182"/>
    </row>
    <row r="1155" spans="16:21" x14ac:dyDescent="0.2">
      <c r="P1155" s="187"/>
      <c r="Q1155" s="187"/>
      <c r="R1155" s="187"/>
      <c r="U1155" s="182"/>
    </row>
    <row r="1156" spans="16:21" x14ac:dyDescent="0.2">
      <c r="P1156" s="187"/>
      <c r="Q1156" s="187"/>
      <c r="R1156" s="187"/>
      <c r="U1156" s="182"/>
    </row>
    <row r="1157" spans="16:21" x14ac:dyDescent="0.2">
      <c r="P1157" s="187"/>
      <c r="Q1157" s="187"/>
      <c r="R1157" s="187"/>
      <c r="U1157" s="182"/>
    </row>
    <row r="1158" spans="16:21" x14ac:dyDescent="0.2">
      <c r="P1158" s="187"/>
      <c r="Q1158" s="187"/>
      <c r="R1158" s="187"/>
      <c r="U1158" s="182"/>
    </row>
    <row r="1159" spans="16:21" x14ac:dyDescent="0.2">
      <c r="P1159" s="187"/>
      <c r="Q1159" s="187"/>
      <c r="R1159" s="187"/>
      <c r="U1159" s="182"/>
    </row>
    <row r="1160" spans="16:21" x14ac:dyDescent="0.2">
      <c r="P1160" s="187"/>
      <c r="Q1160" s="187"/>
      <c r="R1160" s="187"/>
      <c r="U1160" s="182"/>
    </row>
    <row r="1161" spans="16:21" x14ac:dyDescent="0.2">
      <c r="P1161" s="187"/>
      <c r="Q1161" s="187"/>
      <c r="R1161" s="187"/>
      <c r="U1161" s="182"/>
    </row>
    <row r="1162" spans="16:21" x14ac:dyDescent="0.2">
      <c r="P1162" s="187"/>
      <c r="Q1162" s="187"/>
      <c r="R1162" s="187"/>
      <c r="U1162" s="182"/>
    </row>
    <row r="1163" spans="16:21" x14ac:dyDescent="0.2">
      <c r="P1163" s="187"/>
      <c r="Q1163" s="187"/>
      <c r="R1163" s="187"/>
      <c r="U1163" s="182"/>
    </row>
    <row r="1164" spans="16:21" x14ac:dyDescent="0.2">
      <c r="P1164" s="187"/>
      <c r="Q1164" s="187"/>
      <c r="R1164" s="187"/>
      <c r="U1164" s="182"/>
    </row>
    <row r="1165" spans="16:21" x14ac:dyDescent="0.2">
      <c r="P1165" s="187"/>
      <c r="Q1165" s="187"/>
      <c r="R1165" s="187"/>
      <c r="U1165" s="182"/>
    </row>
    <row r="1166" spans="16:21" x14ac:dyDescent="0.2">
      <c r="P1166" s="187"/>
      <c r="Q1166" s="187"/>
      <c r="R1166" s="187"/>
      <c r="U1166" s="182"/>
    </row>
    <row r="1167" spans="16:21" x14ac:dyDescent="0.2">
      <c r="P1167" s="187"/>
      <c r="Q1167" s="187"/>
      <c r="R1167" s="187"/>
      <c r="U1167" s="182"/>
    </row>
    <row r="1168" spans="16:21" x14ac:dyDescent="0.2">
      <c r="P1168" s="187"/>
      <c r="Q1168" s="187"/>
      <c r="R1168" s="187"/>
      <c r="U1168" s="182"/>
    </row>
    <row r="1169" spans="16:21" x14ac:dyDescent="0.2">
      <c r="P1169" s="187"/>
      <c r="Q1169" s="187"/>
      <c r="R1169" s="187"/>
      <c r="U1169" s="182"/>
    </row>
    <row r="1170" spans="16:21" x14ac:dyDescent="0.2">
      <c r="P1170" s="187"/>
      <c r="Q1170" s="187"/>
      <c r="R1170" s="187"/>
      <c r="U1170" s="182"/>
    </row>
    <row r="1171" spans="16:21" x14ac:dyDescent="0.2">
      <c r="P1171" s="187"/>
      <c r="Q1171" s="187"/>
      <c r="R1171" s="187"/>
      <c r="U1171" s="182"/>
    </row>
    <row r="1172" spans="16:21" x14ac:dyDescent="0.2">
      <c r="P1172" s="187"/>
      <c r="Q1172" s="187"/>
      <c r="R1172" s="187"/>
      <c r="U1172" s="182"/>
    </row>
    <row r="1173" spans="16:21" x14ac:dyDescent="0.2">
      <c r="P1173" s="187"/>
      <c r="Q1173" s="187"/>
      <c r="R1173" s="187"/>
      <c r="U1173" s="182"/>
    </row>
    <row r="1174" spans="16:21" x14ac:dyDescent="0.2">
      <c r="P1174" s="187"/>
      <c r="Q1174" s="187"/>
      <c r="R1174" s="187"/>
      <c r="U1174" s="182"/>
    </row>
    <row r="1175" spans="16:21" x14ac:dyDescent="0.2">
      <c r="P1175" s="187"/>
      <c r="Q1175" s="187"/>
      <c r="R1175" s="187"/>
      <c r="U1175" s="182"/>
    </row>
    <row r="1176" spans="16:21" x14ac:dyDescent="0.2">
      <c r="P1176" s="187"/>
      <c r="Q1176" s="187"/>
      <c r="R1176" s="187"/>
      <c r="U1176" s="182"/>
    </row>
    <row r="1177" spans="16:21" x14ac:dyDescent="0.2">
      <c r="P1177" s="187"/>
      <c r="Q1177" s="187"/>
      <c r="R1177" s="187"/>
      <c r="U1177" s="182"/>
    </row>
    <row r="1178" spans="16:21" x14ac:dyDescent="0.2">
      <c r="P1178" s="187"/>
      <c r="Q1178" s="187"/>
      <c r="R1178" s="187"/>
      <c r="U1178" s="182"/>
    </row>
    <row r="1179" spans="16:21" x14ac:dyDescent="0.2">
      <c r="P1179" s="187"/>
      <c r="Q1179" s="187"/>
      <c r="R1179" s="187"/>
      <c r="U1179" s="182"/>
    </row>
    <row r="1180" spans="16:21" x14ac:dyDescent="0.2">
      <c r="P1180" s="187"/>
      <c r="Q1180" s="187"/>
      <c r="R1180" s="187"/>
      <c r="U1180" s="182"/>
    </row>
    <row r="1181" spans="16:21" x14ac:dyDescent="0.2">
      <c r="P1181" s="187"/>
      <c r="Q1181" s="187"/>
      <c r="R1181" s="187"/>
      <c r="U1181" s="182"/>
    </row>
    <row r="1182" spans="16:21" x14ac:dyDescent="0.2">
      <c r="P1182" s="187"/>
      <c r="Q1182" s="187"/>
      <c r="R1182" s="187"/>
      <c r="U1182" s="182"/>
    </row>
    <row r="1183" spans="16:21" x14ac:dyDescent="0.2">
      <c r="P1183" s="187"/>
      <c r="Q1183" s="187"/>
      <c r="R1183" s="187"/>
      <c r="U1183" s="182"/>
    </row>
    <row r="1184" spans="16:21" x14ac:dyDescent="0.2">
      <c r="P1184" s="187"/>
      <c r="Q1184" s="187"/>
      <c r="R1184" s="187"/>
      <c r="U1184" s="182"/>
    </row>
    <row r="1185" spans="16:21" x14ac:dyDescent="0.2">
      <c r="P1185" s="187"/>
      <c r="Q1185" s="187"/>
      <c r="R1185" s="187"/>
      <c r="U1185" s="182"/>
    </row>
    <row r="1186" spans="16:21" x14ac:dyDescent="0.2">
      <c r="P1186" s="187"/>
      <c r="Q1186" s="187"/>
      <c r="R1186" s="187"/>
      <c r="U1186" s="182"/>
    </row>
    <row r="1187" spans="16:21" x14ac:dyDescent="0.2">
      <c r="P1187" s="187"/>
      <c r="Q1187" s="187"/>
      <c r="R1187" s="187"/>
      <c r="U1187" s="182"/>
    </row>
    <row r="1188" spans="16:21" x14ac:dyDescent="0.2">
      <c r="P1188" s="187"/>
      <c r="Q1188" s="187"/>
      <c r="R1188" s="187"/>
      <c r="U1188" s="182"/>
    </row>
    <row r="1189" spans="16:21" x14ac:dyDescent="0.2">
      <c r="P1189" s="187"/>
      <c r="Q1189" s="187"/>
      <c r="R1189" s="187"/>
      <c r="U1189" s="182"/>
    </row>
    <row r="1190" spans="16:21" x14ac:dyDescent="0.2">
      <c r="P1190" s="187"/>
      <c r="Q1190" s="187"/>
      <c r="R1190" s="187"/>
      <c r="U1190" s="182"/>
    </row>
    <row r="1191" spans="16:21" x14ac:dyDescent="0.2">
      <c r="P1191" s="187"/>
      <c r="Q1191" s="187"/>
      <c r="R1191" s="187"/>
      <c r="U1191" s="182"/>
    </row>
    <row r="1192" spans="16:21" x14ac:dyDescent="0.2">
      <c r="P1192" s="187"/>
      <c r="Q1192" s="187"/>
      <c r="R1192" s="187"/>
      <c r="U1192" s="182"/>
    </row>
    <row r="1193" spans="16:21" x14ac:dyDescent="0.2">
      <c r="P1193" s="187"/>
      <c r="Q1193" s="187"/>
      <c r="R1193" s="187"/>
      <c r="U1193" s="182"/>
    </row>
    <row r="1194" spans="16:21" x14ac:dyDescent="0.2">
      <c r="P1194" s="187"/>
      <c r="Q1194" s="187"/>
      <c r="R1194" s="187"/>
      <c r="U1194" s="182"/>
    </row>
    <row r="1195" spans="16:21" x14ac:dyDescent="0.2">
      <c r="P1195" s="187"/>
      <c r="Q1195" s="187"/>
      <c r="R1195" s="187"/>
      <c r="U1195" s="182"/>
    </row>
    <row r="1196" spans="16:21" x14ac:dyDescent="0.2">
      <c r="P1196" s="187"/>
      <c r="Q1196" s="187"/>
      <c r="R1196" s="187"/>
      <c r="U1196" s="182"/>
    </row>
    <row r="1197" spans="16:21" x14ac:dyDescent="0.2">
      <c r="P1197" s="187"/>
      <c r="Q1197" s="187"/>
      <c r="R1197" s="187"/>
      <c r="U1197" s="182"/>
    </row>
    <row r="1198" spans="16:21" x14ac:dyDescent="0.2">
      <c r="P1198" s="187"/>
      <c r="Q1198" s="187"/>
      <c r="R1198" s="187"/>
      <c r="U1198" s="182"/>
    </row>
    <row r="1199" spans="16:21" x14ac:dyDescent="0.2">
      <c r="P1199" s="187"/>
      <c r="Q1199" s="187"/>
      <c r="R1199" s="187"/>
      <c r="U1199" s="182"/>
    </row>
    <row r="1200" spans="16:21" x14ac:dyDescent="0.2">
      <c r="P1200" s="187"/>
      <c r="Q1200" s="187"/>
      <c r="R1200" s="187"/>
      <c r="U1200" s="182"/>
    </row>
    <row r="1201" spans="16:21" x14ac:dyDescent="0.2">
      <c r="P1201" s="187"/>
      <c r="Q1201" s="187"/>
      <c r="R1201" s="187"/>
      <c r="U1201" s="182"/>
    </row>
    <row r="1202" spans="16:21" x14ac:dyDescent="0.2">
      <c r="P1202" s="187"/>
      <c r="Q1202" s="187"/>
      <c r="R1202" s="187"/>
      <c r="U1202" s="182"/>
    </row>
    <row r="1203" spans="16:21" x14ac:dyDescent="0.2">
      <c r="P1203" s="187"/>
      <c r="Q1203" s="187"/>
      <c r="R1203" s="187"/>
      <c r="U1203" s="182"/>
    </row>
    <row r="1204" spans="16:21" x14ac:dyDescent="0.2">
      <c r="P1204" s="187"/>
      <c r="Q1204" s="187"/>
      <c r="R1204" s="187"/>
      <c r="U1204" s="182"/>
    </row>
    <row r="1205" spans="16:21" x14ac:dyDescent="0.2">
      <c r="P1205" s="187"/>
      <c r="Q1205" s="187"/>
      <c r="R1205" s="187"/>
      <c r="U1205" s="182"/>
    </row>
    <row r="1206" spans="16:21" x14ac:dyDescent="0.2">
      <c r="P1206" s="187"/>
      <c r="Q1206" s="187"/>
      <c r="R1206" s="187"/>
      <c r="U1206" s="182"/>
    </row>
    <row r="1207" spans="16:21" x14ac:dyDescent="0.2">
      <c r="P1207" s="187"/>
      <c r="Q1207" s="187"/>
      <c r="R1207" s="187"/>
      <c r="U1207" s="182"/>
    </row>
    <row r="1208" spans="16:21" x14ac:dyDescent="0.2">
      <c r="P1208" s="187"/>
      <c r="Q1208" s="187"/>
      <c r="R1208" s="187"/>
      <c r="U1208" s="182"/>
    </row>
    <row r="1209" spans="16:21" x14ac:dyDescent="0.2">
      <c r="P1209" s="187"/>
      <c r="Q1209" s="187"/>
      <c r="R1209" s="187"/>
      <c r="U1209" s="182"/>
    </row>
    <row r="1210" spans="16:21" x14ac:dyDescent="0.2">
      <c r="P1210" s="187"/>
      <c r="Q1210" s="187"/>
      <c r="R1210" s="187"/>
      <c r="U1210" s="182"/>
    </row>
    <row r="1211" spans="16:21" x14ac:dyDescent="0.2">
      <c r="P1211" s="187"/>
      <c r="Q1211" s="187"/>
      <c r="R1211" s="187"/>
      <c r="U1211" s="182"/>
    </row>
    <row r="1212" spans="16:21" x14ac:dyDescent="0.2">
      <c r="P1212" s="187"/>
      <c r="Q1212" s="187"/>
      <c r="R1212" s="187"/>
      <c r="U1212" s="182"/>
    </row>
    <row r="1213" spans="16:21" x14ac:dyDescent="0.2">
      <c r="P1213" s="187"/>
      <c r="Q1213" s="187"/>
      <c r="R1213" s="187"/>
      <c r="U1213" s="182"/>
    </row>
    <row r="1214" spans="16:21" x14ac:dyDescent="0.2">
      <c r="P1214" s="187"/>
      <c r="Q1214" s="187"/>
      <c r="R1214" s="187"/>
      <c r="U1214" s="182"/>
    </row>
    <row r="1215" spans="16:21" x14ac:dyDescent="0.2">
      <c r="P1215" s="187"/>
      <c r="Q1215" s="187"/>
      <c r="R1215" s="187"/>
      <c r="U1215" s="182"/>
    </row>
    <row r="1216" spans="16:21" x14ac:dyDescent="0.2">
      <c r="P1216" s="187"/>
      <c r="Q1216" s="187"/>
      <c r="R1216" s="187"/>
      <c r="U1216" s="182"/>
    </row>
    <row r="1217" spans="16:21" x14ac:dyDescent="0.2">
      <c r="P1217" s="187"/>
      <c r="Q1217" s="187"/>
      <c r="R1217" s="187"/>
      <c r="U1217" s="182"/>
    </row>
    <row r="1218" spans="16:21" x14ac:dyDescent="0.2">
      <c r="P1218" s="187"/>
      <c r="Q1218" s="187"/>
      <c r="R1218" s="187"/>
      <c r="U1218" s="182"/>
    </row>
    <row r="1219" spans="16:21" x14ac:dyDescent="0.2">
      <c r="P1219" s="187"/>
      <c r="Q1219" s="187"/>
      <c r="R1219" s="187"/>
      <c r="U1219" s="182"/>
    </row>
    <row r="1220" spans="16:21" x14ac:dyDescent="0.2">
      <c r="P1220" s="187"/>
      <c r="Q1220" s="187"/>
      <c r="R1220" s="187"/>
      <c r="U1220" s="182"/>
    </row>
    <row r="1221" spans="16:21" x14ac:dyDescent="0.2">
      <c r="P1221" s="187"/>
      <c r="Q1221" s="187"/>
      <c r="R1221" s="187"/>
      <c r="U1221" s="182"/>
    </row>
    <row r="1222" spans="16:21" x14ac:dyDescent="0.2">
      <c r="P1222" s="187"/>
      <c r="Q1222" s="187"/>
      <c r="R1222" s="187"/>
      <c r="U1222" s="182"/>
    </row>
    <row r="1223" spans="16:21" x14ac:dyDescent="0.2">
      <c r="P1223" s="187"/>
      <c r="Q1223" s="187"/>
      <c r="R1223" s="187"/>
      <c r="U1223" s="182"/>
    </row>
    <row r="1224" spans="16:21" x14ac:dyDescent="0.2">
      <c r="P1224" s="187"/>
      <c r="Q1224" s="187"/>
      <c r="R1224" s="187"/>
      <c r="U1224" s="182"/>
    </row>
    <row r="1225" spans="16:21" x14ac:dyDescent="0.2">
      <c r="P1225" s="187"/>
      <c r="Q1225" s="187"/>
      <c r="R1225" s="187"/>
      <c r="U1225" s="182"/>
    </row>
    <row r="1226" spans="16:21" x14ac:dyDescent="0.2">
      <c r="P1226" s="187"/>
      <c r="Q1226" s="187"/>
      <c r="R1226" s="187"/>
      <c r="U1226" s="182"/>
    </row>
    <row r="1227" spans="16:21" x14ac:dyDescent="0.2">
      <c r="P1227" s="187"/>
      <c r="Q1227" s="187"/>
      <c r="R1227" s="187"/>
      <c r="U1227" s="182"/>
    </row>
    <row r="1228" spans="16:21" x14ac:dyDescent="0.2">
      <c r="P1228" s="187"/>
      <c r="Q1228" s="187"/>
      <c r="R1228" s="187"/>
      <c r="U1228" s="182"/>
    </row>
    <row r="1229" spans="16:21" x14ac:dyDescent="0.2">
      <c r="P1229" s="187"/>
      <c r="Q1229" s="187"/>
      <c r="R1229" s="187"/>
      <c r="U1229" s="182"/>
    </row>
    <row r="1230" spans="16:21" x14ac:dyDescent="0.2">
      <c r="P1230" s="187"/>
      <c r="Q1230" s="187"/>
      <c r="R1230" s="187"/>
      <c r="U1230" s="182"/>
    </row>
    <row r="1231" spans="16:21" x14ac:dyDescent="0.2">
      <c r="P1231" s="187"/>
      <c r="Q1231" s="187"/>
      <c r="R1231" s="187"/>
      <c r="U1231" s="182"/>
    </row>
    <row r="1232" spans="16:21" x14ac:dyDescent="0.2">
      <c r="P1232" s="187"/>
      <c r="Q1232" s="187"/>
      <c r="R1232" s="187"/>
      <c r="U1232" s="182"/>
    </row>
    <row r="1233" spans="16:21" x14ac:dyDescent="0.2">
      <c r="P1233" s="187"/>
      <c r="Q1233" s="187"/>
      <c r="R1233" s="187"/>
      <c r="U1233" s="182"/>
    </row>
    <row r="1234" spans="16:21" x14ac:dyDescent="0.2">
      <c r="P1234" s="187"/>
      <c r="Q1234" s="187"/>
      <c r="R1234" s="187"/>
      <c r="U1234" s="182"/>
    </row>
    <row r="1235" spans="16:21" x14ac:dyDescent="0.2">
      <c r="P1235" s="187"/>
      <c r="Q1235" s="187"/>
      <c r="R1235" s="187"/>
      <c r="U1235" s="182"/>
    </row>
    <row r="1236" spans="16:21" x14ac:dyDescent="0.2">
      <c r="P1236" s="187"/>
      <c r="Q1236" s="187"/>
      <c r="R1236" s="187"/>
      <c r="U1236" s="182"/>
    </row>
    <row r="1237" spans="16:21" x14ac:dyDescent="0.2">
      <c r="P1237" s="187"/>
      <c r="Q1237" s="187"/>
      <c r="R1237" s="187"/>
      <c r="U1237" s="182"/>
    </row>
    <row r="1238" spans="16:21" x14ac:dyDescent="0.2">
      <c r="P1238" s="187"/>
      <c r="Q1238" s="187"/>
      <c r="R1238" s="187"/>
      <c r="U1238" s="182"/>
    </row>
    <row r="1239" spans="16:21" x14ac:dyDescent="0.2">
      <c r="P1239" s="187"/>
      <c r="Q1239" s="187"/>
      <c r="R1239" s="187"/>
      <c r="U1239" s="182"/>
    </row>
    <row r="1240" spans="16:21" x14ac:dyDescent="0.2">
      <c r="P1240" s="187"/>
      <c r="Q1240" s="187"/>
      <c r="R1240" s="187"/>
      <c r="U1240" s="182"/>
    </row>
    <row r="1241" spans="16:21" x14ac:dyDescent="0.2">
      <c r="P1241" s="187"/>
      <c r="Q1241" s="187"/>
      <c r="R1241" s="187"/>
      <c r="U1241" s="182"/>
    </row>
    <row r="1242" spans="16:21" x14ac:dyDescent="0.2">
      <c r="P1242" s="187"/>
      <c r="Q1242" s="187"/>
      <c r="R1242" s="187"/>
      <c r="U1242" s="182"/>
    </row>
    <row r="1243" spans="16:21" x14ac:dyDescent="0.2">
      <c r="P1243" s="187"/>
      <c r="Q1243" s="187"/>
      <c r="R1243" s="187"/>
      <c r="U1243" s="182"/>
    </row>
    <row r="1244" spans="16:21" x14ac:dyDescent="0.2">
      <c r="P1244" s="187"/>
      <c r="Q1244" s="187"/>
      <c r="R1244" s="187"/>
      <c r="U1244" s="182"/>
    </row>
    <row r="1245" spans="16:21" x14ac:dyDescent="0.2">
      <c r="P1245" s="187"/>
      <c r="Q1245" s="187"/>
      <c r="R1245" s="187"/>
      <c r="U1245" s="182"/>
    </row>
    <row r="1246" spans="16:21" x14ac:dyDescent="0.2">
      <c r="P1246" s="187"/>
      <c r="Q1246" s="187"/>
      <c r="R1246" s="187"/>
      <c r="U1246" s="182"/>
    </row>
    <row r="1247" spans="16:21" x14ac:dyDescent="0.2">
      <c r="P1247" s="187"/>
      <c r="Q1247" s="187"/>
      <c r="R1247" s="187"/>
      <c r="U1247" s="182"/>
    </row>
    <row r="1248" spans="16:21" x14ac:dyDescent="0.2">
      <c r="P1248" s="187"/>
      <c r="Q1248" s="187"/>
      <c r="R1248" s="187"/>
      <c r="U1248" s="182"/>
    </row>
    <row r="1249" spans="16:21" x14ac:dyDescent="0.2">
      <c r="P1249" s="187"/>
      <c r="Q1249" s="187"/>
      <c r="R1249" s="187"/>
      <c r="U1249" s="182"/>
    </row>
    <row r="1250" spans="16:21" x14ac:dyDescent="0.2">
      <c r="P1250" s="187"/>
      <c r="Q1250" s="187"/>
      <c r="R1250" s="187"/>
      <c r="U1250" s="182"/>
    </row>
    <row r="1251" spans="16:21" x14ac:dyDescent="0.2">
      <c r="P1251" s="187"/>
      <c r="Q1251" s="187"/>
      <c r="R1251" s="187"/>
      <c r="U1251" s="182"/>
    </row>
    <row r="1252" spans="16:21" x14ac:dyDescent="0.2">
      <c r="P1252" s="187"/>
      <c r="Q1252" s="187"/>
      <c r="R1252" s="187"/>
      <c r="U1252" s="182"/>
    </row>
    <row r="1253" spans="16:21" x14ac:dyDescent="0.2">
      <c r="P1253" s="187"/>
      <c r="Q1253" s="187"/>
      <c r="R1253" s="187"/>
      <c r="U1253" s="182"/>
    </row>
    <row r="1254" spans="16:21" x14ac:dyDescent="0.2">
      <c r="P1254" s="187"/>
      <c r="Q1254" s="187"/>
      <c r="R1254" s="187"/>
      <c r="U1254" s="182"/>
    </row>
    <row r="1255" spans="16:21" x14ac:dyDescent="0.2">
      <c r="P1255" s="187"/>
      <c r="Q1255" s="187"/>
      <c r="R1255" s="187"/>
      <c r="U1255" s="182"/>
    </row>
    <row r="1256" spans="16:21" x14ac:dyDescent="0.2">
      <c r="P1256" s="187"/>
      <c r="Q1256" s="187"/>
      <c r="R1256" s="187"/>
      <c r="U1256" s="182"/>
    </row>
    <row r="1257" spans="16:21" x14ac:dyDescent="0.2">
      <c r="P1257" s="187"/>
      <c r="Q1257" s="187"/>
      <c r="R1257" s="187"/>
      <c r="U1257" s="182"/>
    </row>
    <row r="1258" spans="16:21" x14ac:dyDescent="0.2">
      <c r="P1258" s="187"/>
      <c r="Q1258" s="187"/>
      <c r="R1258" s="187"/>
      <c r="U1258" s="182"/>
    </row>
    <row r="1259" spans="16:21" x14ac:dyDescent="0.2">
      <c r="P1259" s="187"/>
      <c r="Q1259" s="187"/>
      <c r="R1259" s="187"/>
      <c r="U1259" s="182"/>
    </row>
    <row r="1260" spans="16:21" x14ac:dyDescent="0.2">
      <c r="P1260" s="187"/>
      <c r="Q1260" s="187"/>
      <c r="R1260" s="187"/>
      <c r="U1260" s="182"/>
    </row>
    <row r="1261" spans="16:21" x14ac:dyDescent="0.2">
      <c r="P1261" s="187"/>
      <c r="Q1261" s="187"/>
      <c r="R1261" s="187"/>
      <c r="U1261" s="182"/>
    </row>
    <row r="1262" spans="16:21" x14ac:dyDescent="0.2">
      <c r="P1262" s="187"/>
      <c r="Q1262" s="187"/>
      <c r="R1262" s="187"/>
      <c r="U1262" s="182"/>
    </row>
    <row r="1263" spans="16:21" x14ac:dyDescent="0.2">
      <c r="P1263" s="187"/>
      <c r="Q1263" s="187"/>
      <c r="R1263" s="187"/>
      <c r="U1263" s="182"/>
    </row>
    <row r="1264" spans="16:21" x14ac:dyDescent="0.2">
      <c r="P1264" s="187"/>
      <c r="Q1264" s="187"/>
      <c r="R1264" s="187"/>
      <c r="U1264" s="182"/>
    </row>
    <row r="1265" spans="16:21" x14ac:dyDescent="0.2">
      <c r="P1265" s="187"/>
      <c r="Q1265" s="187"/>
      <c r="R1265" s="187"/>
      <c r="U1265" s="182"/>
    </row>
    <row r="1266" spans="16:21" x14ac:dyDescent="0.2">
      <c r="P1266" s="187"/>
      <c r="Q1266" s="187"/>
      <c r="R1266" s="187"/>
      <c r="U1266" s="182"/>
    </row>
    <row r="1267" spans="16:21" x14ac:dyDescent="0.2">
      <c r="P1267" s="187"/>
      <c r="Q1267" s="187"/>
      <c r="R1267" s="187"/>
      <c r="U1267" s="182"/>
    </row>
    <row r="1268" spans="16:21" x14ac:dyDescent="0.2">
      <c r="P1268" s="187"/>
      <c r="Q1268" s="187"/>
      <c r="R1268" s="187"/>
      <c r="U1268" s="182"/>
    </row>
    <row r="1269" spans="16:21" x14ac:dyDescent="0.2">
      <c r="P1269" s="187"/>
      <c r="Q1269" s="187"/>
      <c r="R1269" s="187"/>
      <c r="U1269" s="182"/>
    </row>
    <row r="1270" spans="16:21" x14ac:dyDescent="0.2">
      <c r="P1270" s="187"/>
      <c r="Q1270" s="187"/>
      <c r="R1270" s="187"/>
      <c r="U1270" s="182"/>
    </row>
    <row r="1271" spans="16:21" x14ac:dyDescent="0.2">
      <c r="P1271" s="187"/>
      <c r="Q1271" s="187"/>
      <c r="R1271" s="187"/>
      <c r="U1271" s="182"/>
    </row>
    <row r="1272" spans="16:21" x14ac:dyDescent="0.2">
      <c r="P1272" s="187"/>
      <c r="Q1272" s="187"/>
      <c r="R1272" s="187"/>
      <c r="U1272" s="182"/>
    </row>
    <row r="1273" spans="16:21" x14ac:dyDescent="0.2">
      <c r="P1273" s="187"/>
      <c r="Q1273" s="187"/>
      <c r="R1273" s="187"/>
      <c r="U1273" s="182"/>
    </row>
    <row r="1274" spans="16:21" x14ac:dyDescent="0.2">
      <c r="P1274" s="187"/>
      <c r="Q1274" s="187"/>
      <c r="R1274" s="187"/>
      <c r="U1274" s="182"/>
    </row>
    <row r="1275" spans="16:21" x14ac:dyDescent="0.2">
      <c r="P1275" s="187"/>
      <c r="Q1275" s="187"/>
      <c r="R1275" s="187"/>
      <c r="U1275" s="182"/>
    </row>
    <row r="1276" spans="16:21" x14ac:dyDescent="0.2">
      <c r="P1276" s="187"/>
      <c r="Q1276" s="187"/>
      <c r="R1276" s="187"/>
      <c r="U1276" s="182"/>
    </row>
    <row r="1277" spans="16:21" x14ac:dyDescent="0.2">
      <c r="P1277" s="187"/>
      <c r="Q1277" s="187"/>
      <c r="R1277" s="187"/>
      <c r="U1277" s="182"/>
    </row>
    <row r="1278" spans="16:21" x14ac:dyDescent="0.2">
      <c r="P1278" s="187"/>
      <c r="Q1278" s="187"/>
      <c r="R1278" s="187"/>
      <c r="U1278" s="182"/>
    </row>
    <row r="1279" spans="16:21" x14ac:dyDescent="0.2">
      <c r="P1279" s="187"/>
      <c r="Q1279" s="187"/>
      <c r="R1279" s="187"/>
      <c r="U1279" s="182"/>
    </row>
    <row r="1280" spans="16:21" x14ac:dyDescent="0.2">
      <c r="P1280" s="187"/>
      <c r="Q1280" s="187"/>
      <c r="R1280" s="187"/>
      <c r="U1280" s="182"/>
    </row>
    <row r="1281" spans="16:21" x14ac:dyDescent="0.2">
      <c r="P1281" s="187"/>
      <c r="Q1281" s="187"/>
      <c r="R1281" s="187"/>
      <c r="U1281" s="182"/>
    </row>
    <row r="1282" spans="16:21" x14ac:dyDescent="0.2">
      <c r="P1282" s="187"/>
      <c r="Q1282" s="187"/>
      <c r="R1282" s="187"/>
      <c r="U1282" s="182"/>
    </row>
    <row r="1283" spans="16:21" x14ac:dyDescent="0.2">
      <c r="P1283" s="187"/>
      <c r="Q1283" s="187"/>
      <c r="R1283" s="187"/>
      <c r="U1283" s="182"/>
    </row>
    <row r="1284" spans="16:21" x14ac:dyDescent="0.2">
      <c r="P1284" s="187"/>
      <c r="Q1284" s="187"/>
      <c r="R1284" s="187"/>
      <c r="U1284" s="182"/>
    </row>
    <row r="1285" spans="16:21" x14ac:dyDescent="0.2">
      <c r="P1285" s="187"/>
      <c r="Q1285" s="187"/>
      <c r="R1285" s="187"/>
      <c r="U1285" s="182"/>
    </row>
    <row r="1286" spans="16:21" x14ac:dyDescent="0.2">
      <c r="P1286" s="187"/>
      <c r="Q1286" s="187"/>
      <c r="R1286" s="187"/>
      <c r="U1286" s="182"/>
    </row>
    <row r="1287" spans="16:21" x14ac:dyDescent="0.2">
      <c r="P1287" s="187"/>
      <c r="Q1287" s="187"/>
      <c r="R1287" s="187"/>
      <c r="U1287" s="182"/>
    </row>
    <row r="1288" spans="16:21" x14ac:dyDescent="0.2">
      <c r="P1288" s="187"/>
      <c r="Q1288" s="187"/>
      <c r="R1288" s="187"/>
      <c r="U1288" s="182"/>
    </row>
    <row r="1289" spans="16:21" x14ac:dyDescent="0.2">
      <c r="P1289" s="187"/>
      <c r="Q1289" s="187"/>
      <c r="R1289" s="187"/>
      <c r="U1289" s="182"/>
    </row>
    <row r="1290" spans="16:21" x14ac:dyDescent="0.2">
      <c r="P1290" s="187"/>
      <c r="Q1290" s="187"/>
      <c r="R1290" s="187"/>
      <c r="U1290" s="182"/>
    </row>
    <row r="1291" spans="16:21" x14ac:dyDescent="0.2">
      <c r="P1291" s="187"/>
      <c r="Q1291" s="187"/>
      <c r="R1291" s="187"/>
      <c r="U1291" s="182"/>
    </row>
    <row r="1292" spans="16:21" x14ac:dyDescent="0.2">
      <c r="P1292" s="187"/>
      <c r="Q1292" s="187"/>
      <c r="R1292" s="187"/>
      <c r="U1292" s="182"/>
    </row>
    <row r="1293" spans="16:21" x14ac:dyDescent="0.2">
      <c r="P1293" s="187"/>
      <c r="Q1293" s="187"/>
      <c r="R1293" s="187"/>
      <c r="U1293" s="182"/>
    </row>
    <row r="1294" spans="16:21" x14ac:dyDescent="0.2">
      <c r="P1294" s="187"/>
      <c r="Q1294" s="187"/>
      <c r="R1294" s="187"/>
      <c r="U1294" s="182"/>
    </row>
    <row r="1295" spans="16:21" x14ac:dyDescent="0.2">
      <c r="P1295" s="187"/>
      <c r="Q1295" s="187"/>
      <c r="R1295" s="187"/>
      <c r="U1295" s="182"/>
    </row>
    <row r="1296" spans="16:21" x14ac:dyDescent="0.2">
      <c r="P1296" s="187"/>
      <c r="Q1296" s="187"/>
      <c r="R1296" s="187"/>
      <c r="U1296" s="182"/>
    </row>
    <row r="1297" spans="16:21" x14ac:dyDescent="0.2">
      <c r="P1297" s="187"/>
      <c r="Q1297" s="187"/>
      <c r="R1297" s="187"/>
      <c r="U1297" s="182"/>
    </row>
    <row r="1298" spans="16:21" x14ac:dyDescent="0.2">
      <c r="P1298" s="187"/>
      <c r="Q1298" s="187"/>
      <c r="R1298" s="187"/>
      <c r="U1298" s="182"/>
    </row>
    <row r="1299" spans="16:21" x14ac:dyDescent="0.2">
      <c r="P1299" s="187"/>
      <c r="Q1299" s="187"/>
      <c r="R1299" s="187"/>
      <c r="U1299" s="182"/>
    </row>
    <row r="1300" spans="16:21" x14ac:dyDescent="0.2">
      <c r="P1300" s="187"/>
      <c r="Q1300" s="187"/>
      <c r="R1300" s="187"/>
      <c r="U1300" s="182"/>
    </row>
    <row r="1301" spans="16:21" x14ac:dyDescent="0.2">
      <c r="P1301" s="187"/>
      <c r="Q1301" s="187"/>
      <c r="R1301" s="187"/>
      <c r="U1301" s="182"/>
    </row>
    <row r="1302" spans="16:21" x14ac:dyDescent="0.2">
      <c r="P1302" s="187"/>
      <c r="Q1302" s="187"/>
      <c r="R1302" s="187"/>
      <c r="U1302" s="182"/>
    </row>
    <row r="1303" spans="16:21" x14ac:dyDescent="0.2">
      <c r="P1303" s="187"/>
      <c r="Q1303" s="187"/>
      <c r="R1303" s="187"/>
      <c r="U1303" s="182"/>
    </row>
  </sheetData>
  <mergeCells count="6">
    <mergeCell ref="S1:U1"/>
    <mergeCell ref="D1:F1"/>
    <mergeCell ref="G1:I1"/>
    <mergeCell ref="J1:L1"/>
    <mergeCell ref="M1:O1"/>
    <mergeCell ref="P1:R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46/2017. (XII.20.) 
önkormányzati rendelethez
ezer forintban</oddHeader>
    <oddFooter>&amp;C&amp;8
&amp;R&amp;"Times New Roman,Normál"&amp;8
&amp;P</oddFooter>
  </headerFooter>
  <rowBreaks count="1" manualBreakCount="1">
    <brk id="68" max="20" man="1"/>
  </rowBreaks>
  <colBreaks count="1" manualBreakCount="1">
    <brk id="12"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zoomScaleNormal="100" workbookViewId="0">
      <selection activeCell="C12" sqref="C12"/>
    </sheetView>
  </sheetViews>
  <sheetFormatPr defaultRowHeight="12.75" x14ac:dyDescent="0.2"/>
  <cols>
    <col min="1" max="1" width="33.140625" customWidth="1"/>
    <col min="2" max="4" width="9.7109375" style="222" customWidth="1"/>
    <col min="5" max="17" width="9.7109375" style="217" customWidth="1"/>
    <col min="18" max="19" width="9.7109375" customWidth="1"/>
  </cols>
  <sheetData>
    <row r="1" spans="1:19" s="90" customFormat="1" ht="63" customHeight="1" thickBot="1" x14ac:dyDescent="0.25">
      <c r="A1" s="192" t="s">
        <v>579</v>
      </c>
      <c r="B1" s="925" t="s">
        <v>129</v>
      </c>
      <c r="C1" s="923"/>
      <c r="D1" s="924"/>
      <c r="E1" s="919" t="s">
        <v>580</v>
      </c>
      <c r="F1" s="920"/>
      <c r="G1" s="921"/>
      <c r="H1" s="919" t="s">
        <v>581</v>
      </c>
      <c r="I1" s="920"/>
      <c r="J1" s="921"/>
      <c r="K1" s="922" t="s">
        <v>142</v>
      </c>
      <c r="L1" s="923"/>
      <c r="M1" s="924"/>
      <c r="N1" s="919" t="s">
        <v>582</v>
      </c>
      <c r="O1" s="920"/>
      <c r="P1" s="921"/>
      <c r="Q1" s="916" t="s">
        <v>583</v>
      </c>
      <c r="R1" s="917"/>
      <c r="S1" s="918"/>
    </row>
    <row r="2" spans="1:19" s="90" customFormat="1" ht="30" customHeight="1" x14ac:dyDescent="0.2">
      <c r="A2" s="193" t="s">
        <v>584</v>
      </c>
      <c r="B2" s="194"/>
      <c r="C2" s="194"/>
      <c r="D2" s="194"/>
      <c r="E2" s="195"/>
      <c r="F2" s="195"/>
      <c r="G2" s="195"/>
      <c r="H2" s="195"/>
      <c r="I2" s="195"/>
      <c r="J2" s="195"/>
      <c r="K2" s="195"/>
      <c r="L2" s="195"/>
      <c r="M2" s="195"/>
      <c r="N2" s="195"/>
      <c r="O2" s="611"/>
      <c r="P2" s="428"/>
      <c r="Q2" s="195"/>
      <c r="R2" s="635"/>
      <c r="S2" s="636"/>
    </row>
    <row r="3" spans="1:19" ht="30" customHeight="1" x14ac:dyDescent="0.2">
      <c r="A3" s="97" t="s">
        <v>585</v>
      </c>
      <c r="B3" s="209">
        <v>27194</v>
      </c>
      <c r="C3" s="209"/>
      <c r="D3" s="209">
        <f>B3+C3</f>
        <v>27194</v>
      </c>
      <c r="E3" s="196">
        <f t="shared" ref="E3:E11" si="0">SUM(B3:B3)</f>
        <v>27194</v>
      </c>
      <c r="F3" s="196">
        <f t="shared" ref="F3:F5" si="1">SUM(C3:C3)</f>
        <v>0</v>
      </c>
      <c r="G3" s="196">
        <f t="shared" ref="G3:G5" si="2">SUM(D3:D3)</f>
        <v>27194</v>
      </c>
      <c r="H3" s="197">
        <v>0</v>
      </c>
      <c r="I3" s="197"/>
      <c r="J3" s="197">
        <f>H3+I3</f>
        <v>0</v>
      </c>
      <c r="K3" s="197">
        <v>0</v>
      </c>
      <c r="L3" s="197"/>
      <c r="M3" s="197">
        <f>K3+L3</f>
        <v>0</v>
      </c>
      <c r="N3" s="196">
        <f>H3+K3</f>
        <v>0</v>
      </c>
      <c r="O3" s="196">
        <f t="shared" ref="O3:P5" si="3">I3+L3</f>
        <v>0</v>
      </c>
      <c r="P3" s="196">
        <f t="shared" si="3"/>
        <v>0</v>
      </c>
      <c r="Q3" s="196">
        <f t="shared" ref="Q3:Q11" si="4">N3+E3</f>
        <v>27194</v>
      </c>
      <c r="R3" s="196">
        <f t="shared" ref="R3:R5" si="5">O3+F3</f>
        <v>0</v>
      </c>
      <c r="S3" s="292">
        <f t="shared" ref="S3:S5" si="6">P3+G3</f>
        <v>27194</v>
      </c>
    </row>
    <row r="4" spans="1:19" ht="30" customHeight="1" x14ac:dyDescent="0.2">
      <c r="A4" s="97" t="s">
        <v>586</v>
      </c>
      <c r="B4" s="209">
        <v>17500</v>
      </c>
      <c r="C4" s="209"/>
      <c r="D4" s="209">
        <f t="shared" ref="D4:D5" si="7">B4+C4</f>
        <v>17500</v>
      </c>
      <c r="E4" s="196">
        <f t="shared" si="0"/>
        <v>17500</v>
      </c>
      <c r="F4" s="196">
        <f t="shared" si="1"/>
        <v>0</v>
      </c>
      <c r="G4" s="196">
        <f t="shared" si="2"/>
        <v>17500</v>
      </c>
      <c r="H4" s="197">
        <v>0</v>
      </c>
      <c r="I4" s="197"/>
      <c r="J4" s="197">
        <f t="shared" ref="J4:J5" si="8">H4+I4</f>
        <v>0</v>
      </c>
      <c r="K4" s="197">
        <v>0</v>
      </c>
      <c r="L4" s="197"/>
      <c r="M4" s="197">
        <f t="shared" ref="M4:M5" si="9">K4+L4</f>
        <v>0</v>
      </c>
      <c r="N4" s="196">
        <f t="shared" ref="N4:N5" si="10">H4+K4</f>
        <v>0</v>
      </c>
      <c r="O4" s="196">
        <f t="shared" si="3"/>
        <v>0</v>
      </c>
      <c r="P4" s="196">
        <f t="shared" si="3"/>
        <v>0</v>
      </c>
      <c r="Q4" s="196">
        <f t="shared" si="4"/>
        <v>17500</v>
      </c>
      <c r="R4" s="196">
        <f t="shared" si="5"/>
        <v>0</v>
      </c>
      <c r="S4" s="292">
        <f t="shared" si="6"/>
        <v>17500</v>
      </c>
    </row>
    <row r="5" spans="1:19" ht="30" customHeight="1" thickBot="1" x14ac:dyDescent="0.25">
      <c r="A5" s="198" t="s">
        <v>587</v>
      </c>
      <c r="B5" s="240">
        <v>29472</v>
      </c>
      <c r="C5" s="240"/>
      <c r="D5" s="209">
        <f t="shared" si="7"/>
        <v>29472</v>
      </c>
      <c r="E5" s="199">
        <f t="shared" si="0"/>
        <v>29472</v>
      </c>
      <c r="F5" s="199">
        <f t="shared" si="1"/>
        <v>0</v>
      </c>
      <c r="G5" s="199">
        <f t="shared" si="2"/>
        <v>29472</v>
      </c>
      <c r="H5" s="200">
        <v>0</v>
      </c>
      <c r="I5" s="200"/>
      <c r="J5" s="197">
        <f t="shared" si="8"/>
        <v>0</v>
      </c>
      <c r="K5" s="200">
        <v>0</v>
      </c>
      <c r="L5" s="200"/>
      <c r="M5" s="197">
        <f t="shared" si="9"/>
        <v>0</v>
      </c>
      <c r="N5" s="196">
        <f t="shared" si="10"/>
        <v>0</v>
      </c>
      <c r="O5" s="196">
        <f t="shared" si="3"/>
        <v>0</v>
      </c>
      <c r="P5" s="196">
        <f t="shared" si="3"/>
        <v>0</v>
      </c>
      <c r="Q5" s="199">
        <f t="shared" si="4"/>
        <v>29472</v>
      </c>
      <c r="R5" s="199">
        <f t="shared" si="5"/>
        <v>0</v>
      </c>
      <c r="S5" s="638">
        <f t="shared" si="6"/>
        <v>29472</v>
      </c>
    </row>
    <row r="6" spans="1:19" s="90" customFormat="1" ht="30" customHeight="1" thickBot="1" x14ac:dyDescent="0.25">
      <c r="A6" s="201" t="s">
        <v>588</v>
      </c>
      <c r="B6" s="202">
        <f t="shared" ref="B6:Q6" si="11">SUM(B3:B5)</f>
        <v>74166</v>
      </c>
      <c r="C6" s="202">
        <f t="shared" si="11"/>
        <v>0</v>
      </c>
      <c r="D6" s="202">
        <f t="shared" si="11"/>
        <v>74166</v>
      </c>
      <c r="E6" s="203">
        <f t="shared" si="11"/>
        <v>74166</v>
      </c>
      <c r="F6" s="203">
        <f t="shared" si="11"/>
        <v>0</v>
      </c>
      <c r="G6" s="203">
        <f t="shared" si="11"/>
        <v>74166</v>
      </c>
      <c r="H6" s="203">
        <f t="shared" si="11"/>
        <v>0</v>
      </c>
      <c r="I6" s="203">
        <f t="shared" si="11"/>
        <v>0</v>
      </c>
      <c r="J6" s="203">
        <f t="shared" si="11"/>
        <v>0</v>
      </c>
      <c r="K6" s="203">
        <f t="shared" si="11"/>
        <v>0</v>
      </c>
      <c r="L6" s="203">
        <f t="shared" si="11"/>
        <v>0</v>
      </c>
      <c r="M6" s="203">
        <f t="shared" si="11"/>
        <v>0</v>
      </c>
      <c r="N6" s="203">
        <f t="shared" si="11"/>
        <v>0</v>
      </c>
      <c r="O6" s="203">
        <f t="shared" si="11"/>
        <v>0</v>
      </c>
      <c r="P6" s="203">
        <f t="shared" si="11"/>
        <v>0</v>
      </c>
      <c r="Q6" s="203">
        <f t="shared" si="11"/>
        <v>74166</v>
      </c>
      <c r="R6" s="203">
        <f t="shared" ref="R6:S6" si="12">SUM(R3:R5)</f>
        <v>0</v>
      </c>
      <c r="S6" s="639">
        <f t="shared" si="12"/>
        <v>74166</v>
      </c>
    </row>
    <row r="7" spans="1:19" ht="30" customHeight="1" x14ac:dyDescent="0.2">
      <c r="A7" s="204" t="s">
        <v>589</v>
      </c>
      <c r="B7" s="205"/>
      <c r="C7" s="205"/>
      <c r="D7" s="205"/>
      <c r="E7" s="206"/>
      <c r="F7" s="206"/>
      <c r="G7" s="206"/>
      <c r="H7" s="207"/>
      <c r="I7" s="207"/>
      <c r="J7" s="207"/>
      <c r="K7" s="207"/>
      <c r="L7" s="207"/>
      <c r="M7" s="207"/>
      <c r="N7" s="293"/>
      <c r="O7" s="634"/>
      <c r="P7" s="293"/>
      <c r="Q7" s="195"/>
      <c r="R7" s="195"/>
      <c r="S7" s="640"/>
    </row>
    <row r="8" spans="1:19" ht="30" customHeight="1" x14ac:dyDescent="0.2">
      <c r="A8" s="208" t="s">
        <v>692</v>
      </c>
      <c r="B8" s="209"/>
      <c r="C8" s="209"/>
      <c r="D8" s="209"/>
      <c r="E8" s="196"/>
      <c r="F8" s="196"/>
      <c r="G8" s="196"/>
      <c r="H8" s="197"/>
      <c r="I8" s="197"/>
      <c r="J8" s="197">
        <f>H8+I8</f>
        <v>0</v>
      </c>
      <c r="K8" s="197">
        <v>10000</v>
      </c>
      <c r="L8" s="197"/>
      <c r="M8" s="197">
        <f>K8+L8</f>
        <v>10000</v>
      </c>
      <c r="N8" s="196">
        <f t="shared" ref="N8:N11" si="13">H8+K8</f>
        <v>10000</v>
      </c>
      <c r="O8" s="196">
        <f t="shared" ref="O8:O11" si="14">I8+L8</f>
        <v>0</v>
      </c>
      <c r="P8" s="196">
        <f t="shared" ref="P8:P11" si="15">J8+M8</f>
        <v>10000</v>
      </c>
      <c r="Q8" s="196">
        <f t="shared" si="4"/>
        <v>10000</v>
      </c>
      <c r="R8" s="196">
        <f t="shared" ref="R8:R11" si="16">O8+F8</f>
        <v>0</v>
      </c>
      <c r="S8" s="292">
        <f t="shared" ref="S8:S11" si="17">P8+G8</f>
        <v>10000</v>
      </c>
    </row>
    <row r="9" spans="1:19" ht="30" customHeight="1" x14ac:dyDescent="0.2">
      <c r="A9" s="208" t="s">
        <v>590</v>
      </c>
      <c r="B9" s="209">
        <v>24633</v>
      </c>
      <c r="C9" s="209"/>
      <c r="D9" s="209">
        <f>B9+C9</f>
        <v>24633</v>
      </c>
      <c r="E9" s="196">
        <f t="shared" si="0"/>
        <v>24633</v>
      </c>
      <c r="F9" s="196">
        <f t="shared" ref="F9:F11" si="18">SUM(C9:C9)</f>
        <v>0</v>
      </c>
      <c r="G9" s="196">
        <f t="shared" ref="G9:G11" si="19">SUM(D9:D9)</f>
        <v>24633</v>
      </c>
      <c r="H9" s="197"/>
      <c r="I9" s="197"/>
      <c r="J9" s="197">
        <f t="shared" ref="J9:J11" si="20">H9+I9</f>
        <v>0</v>
      </c>
      <c r="K9" s="197">
        <v>0</v>
      </c>
      <c r="L9" s="197"/>
      <c r="M9" s="197">
        <f t="shared" ref="M9:M11" si="21">K9+L9</f>
        <v>0</v>
      </c>
      <c r="N9" s="196">
        <f t="shared" si="13"/>
        <v>0</v>
      </c>
      <c r="O9" s="196">
        <f t="shared" si="14"/>
        <v>0</v>
      </c>
      <c r="P9" s="196">
        <f t="shared" si="15"/>
        <v>0</v>
      </c>
      <c r="Q9" s="196">
        <f>N9+E9</f>
        <v>24633</v>
      </c>
      <c r="R9" s="196">
        <f t="shared" si="16"/>
        <v>0</v>
      </c>
      <c r="S9" s="292">
        <f t="shared" si="17"/>
        <v>24633</v>
      </c>
    </row>
    <row r="10" spans="1:19" ht="30" customHeight="1" x14ac:dyDescent="0.2">
      <c r="A10" s="295" t="s">
        <v>591</v>
      </c>
      <c r="B10" s="240">
        <v>47047</v>
      </c>
      <c r="C10" s="240"/>
      <c r="D10" s="209">
        <f>B10+C10</f>
        <v>47047</v>
      </c>
      <c r="E10" s="196">
        <f t="shared" ref="E10" si="22">SUM(B10:B10)</f>
        <v>47047</v>
      </c>
      <c r="F10" s="196">
        <f t="shared" ref="F10" si="23">SUM(C10:C10)</f>
        <v>0</v>
      </c>
      <c r="G10" s="196">
        <f t="shared" ref="G10" si="24">SUM(D10:D10)</f>
        <v>47047</v>
      </c>
      <c r="H10" s="200"/>
      <c r="I10" s="200"/>
      <c r="J10" s="197"/>
      <c r="K10" s="200"/>
      <c r="L10" s="200"/>
      <c r="M10" s="197"/>
      <c r="N10" s="196">
        <f t="shared" ref="N10" si="25">H10+K10</f>
        <v>0</v>
      </c>
      <c r="O10" s="196">
        <f t="shared" ref="O10" si="26">I10+L10</f>
        <v>0</v>
      </c>
      <c r="P10" s="196">
        <f t="shared" ref="P10" si="27">J10+M10</f>
        <v>0</v>
      </c>
      <c r="Q10" s="196">
        <f>N10+E10</f>
        <v>47047</v>
      </c>
      <c r="R10" s="196">
        <f t="shared" ref="R10" si="28">O10+F10</f>
        <v>0</v>
      </c>
      <c r="S10" s="292">
        <f t="shared" ref="S10" si="29">P10+G10</f>
        <v>47047</v>
      </c>
    </row>
    <row r="11" spans="1:19" ht="30" customHeight="1" thickBot="1" x14ac:dyDescent="0.25">
      <c r="A11" s="210" t="s">
        <v>1159</v>
      </c>
      <c r="B11" s="211">
        <v>0</v>
      </c>
      <c r="C11" s="211">
        <v>20390</v>
      </c>
      <c r="D11" s="209">
        <f>B11+C11</f>
        <v>20390</v>
      </c>
      <c r="E11" s="212">
        <f t="shared" si="0"/>
        <v>0</v>
      </c>
      <c r="F11" s="212">
        <f t="shared" si="18"/>
        <v>20390</v>
      </c>
      <c r="G11" s="212">
        <f t="shared" si="19"/>
        <v>20390</v>
      </c>
      <c r="H11" s="213"/>
      <c r="I11" s="213"/>
      <c r="J11" s="197">
        <f t="shared" si="20"/>
        <v>0</v>
      </c>
      <c r="K11" s="213">
        <v>0</v>
      </c>
      <c r="L11" s="213"/>
      <c r="M11" s="197">
        <f t="shared" si="21"/>
        <v>0</v>
      </c>
      <c r="N11" s="196">
        <f t="shared" si="13"/>
        <v>0</v>
      </c>
      <c r="O11" s="196">
        <f t="shared" si="14"/>
        <v>0</v>
      </c>
      <c r="P11" s="196">
        <f t="shared" si="15"/>
        <v>0</v>
      </c>
      <c r="Q11" s="199">
        <f t="shared" si="4"/>
        <v>0</v>
      </c>
      <c r="R11" s="199">
        <f t="shared" si="16"/>
        <v>20390</v>
      </c>
      <c r="S11" s="638">
        <f t="shared" si="17"/>
        <v>20390</v>
      </c>
    </row>
    <row r="12" spans="1:19" s="90" customFormat="1" ht="30" customHeight="1" thickBot="1" x14ac:dyDescent="0.25">
      <c r="A12" s="214" t="s">
        <v>592</v>
      </c>
      <c r="B12" s="202">
        <f>SUM(B8:B11)</f>
        <v>71680</v>
      </c>
      <c r="C12" s="202">
        <f t="shared" ref="C12:D12" si="30">SUM(C8:C11)</f>
        <v>20390</v>
      </c>
      <c r="D12" s="202">
        <f t="shared" si="30"/>
        <v>92070</v>
      </c>
      <c r="E12" s="202">
        <f t="shared" ref="E12:Q12" si="31">SUM(E8:E11)</f>
        <v>71680</v>
      </c>
      <c r="F12" s="202">
        <f t="shared" ref="F12:G12" si="32">SUM(F8:F11)</f>
        <v>20390</v>
      </c>
      <c r="G12" s="202">
        <f t="shared" si="32"/>
        <v>92070</v>
      </c>
      <c r="H12" s="202">
        <f t="shared" si="31"/>
        <v>0</v>
      </c>
      <c r="I12" s="202">
        <f t="shared" ref="I12:J12" si="33">SUM(I8:I11)</f>
        <v>0</v>
      </c>
      <c r="J12" s="202">
        <f t="shared" si="33"/>
        <v>0</v>
      </c>
      <c r="K12" s="202">
        <f t="shared" si="31"/>
        <v>10000</v>
      </c>
      <c r="L12" s="202">
        <f t="shared" ref="L12:M12" si="34">SUM(L8:L11)</f>
        <v>0</v>
      </c>
      <c r="M12" s="202">
        <f t="shared" si="34"/>
        <v>10000</v>
      </c>
      <c r="N12" s="203">
        <f t="shared" si="31"/>
        <v>10000</v>
      </c>
      <c r="O12" s="203">
        <f t="shared" ref="O12:P12" si="35">SUM(O8:O11)</f>
        <v>0</v>
      </c>
      <c r="P12" s="203">
        <f t="shared" si="35"/>
        <v>10000</v>
      </c>
      <c r="Q12" s="203">
        <f t="shared" si="31"/>
        <v>81680</v>
      </c>
      <c r="R12" s="203">
        <f t="shared" ref="R12:S12" si="36">SUM(R8:R11)</f>
        <v>20390</v>
      </c>
      <c r="S12" s="639">
        <f t="shared" si="36"/>
        <v>102070</v>
      </c>
    </row>
    <row r="13" spans="1:19" s="90" customFormat="1" ht="30" customHeight="1" thickBot="1" x14ac:dyDescent="0.25">
      <c r="A13" s="215" t="s">
        <v>593</v>
      </c>
      <c r="B13" s="202">
        <f t="shared" ref="B13:Q13" si="37">B12+B6</f>
        <v>145846</v>
      </c>
      <c r="C13" s="202">
        <f t="shared" ref="C13:D13" si="38">C12+C6</f>
        <v>20390</v>
      </c>
      <c r="D13" s="202">
        <f t="shared" si="38"/>
        <v>166236</v>
      </c>
      <c r="E13" s="203">
        <f t="shared" si="37"/>
        <v>145846</v>
      </c>
      <c r="F13" s="203">
        <f t="shared" ref="F13:G13" si="39">F12+F6</f>
        <v>20390</v>
      </c>
      <c r="G13" s="203">
        <f t="shared" si="39"/>
        <v>166236</v>
      </c>
      <c r="H13" s="203">
        <f t="shared" si="37"/>
        <v>0</v>
      </c>
      <c r="I13" s="203">
        <f t="shared" ref="I13:J13" si="40">I12+I6</f>
        <v>0</v>
      </c>
      <c r="J13" s="203">
        <f t="shared" si="40"/>
        <v>0</v>
      </c>
      <c r="K13" s="203">
        <f t="shared" si="37"/>
        <v>10000</v>
      </c>
      <c r="L13" s="203">
        <f t="shared" ref="L13:M13" si="41">L12+L6</f>
        <v>0</v>
      </c>
      <c r="M13" s="203">
        <f t="shared" si="41"/>
        <v>10000</v>
      </c>
      <c r="N13" s="203">
        <f t="shared" si="37"/>
        <v>10000</v>
      </c>
      <c r="O13" s="203">
        <f t="shared" ref="O13:P13" si="42">O12+O6</f>
        <v>0</v>
      </c>
      <c r="P13" s="203">
        <f t="shared" si="42"/>
        <v>10000</v>
      </c>
      <c r="Q13" s="637">
        <f t="shared" si="37"/>
        <v>155846</v>
      </c>
      <c r="R13" s="637">
        <f t="shared" ref="R13:S13" si="43">R12+R6</f>
        <v>20390</v>
      </c>
      <c r="S13" s="641">
        <f t="shared" si="43"/>
        <v>176236</v>
      </c>
    </row>
    <row r="14" spans="1:19" x14ac:dyDescent="0.2">
      <c r="A14" s="2"/>
      <c r="B14" s="216"/>
      <c r="C14" s="216"/>
      <c r="D14" s="216"/>
    </row>
    <row r="15" spans="1:19" x14ac:dyDescent="0.2">
      <c r="A15" s="17"/>
      <c r="B15" s="216"/>
      <c r="C15" s="216"/>
      <c r="D15" s="216"/>
    </row>
    <row r="16" spans="1:19" x14ac:dyDescent="0.2">
      <c r="A16" s="17"/>
      <c r="B16" s="216"/>
      <c r="C16" s="216"/>
      <c r="D16" s="216"/>
    </row>
    <row r="17" spans="1:4" x14ac:dyDescent="0.2">
      <c r="A17" s="17"/>
      <c r="B17" s="216"/>
      <c r="C17" s="216"/>
      <c r="D17" s="216"/>
    </row>
    <row r="18" spans="1:4" x14ac:dyDescent="0.2">
      <c r="A18" s="17"/>
      <c r="B18" s="216"/>
      <c r="C18" s="216"/>
      <c r="D18" s="216"/>
    </row>
    <row r="19" spans="1:4" x14ac:dyDescent="0.2">
      <c r="A19" s="17"/>
      <c r="B19" s="216"/>
      <c r="C19" s="216"/>
      <c r="D19" s="216"/>
    </row>
    <row r="20" spans="1:4" x14ac:dyDescent="0.2">
      <c r="A20" s="218"/>
      <c r="B20" s="216"/>
      <c r="C20" s="216"/>
      <c r="D20" s="216"/>
    </row>
    <row r="21" spans="1:4" x14ac:dyDescent="0.2">
      <c r="A21" s="218"/>
      <c r="B21" s="216"/>
      <c r="C21" s="216"/>
      <c r="D21" s="216"/>
    </row>
    <row r="22" spans="1:4" x14ac:dyDescent="0.2">
      <c r="A22" s="218"/>
      <c r="B22" s="216"/>
      <c r="C22" s="216"/>
      <c r="D22" s="216"/>
    </row>
    <row r="23" spans="1:4" x14ac:dyDescent="0.2">
      <c r="A23" s="218"/>
      <c r="B23" s="216"/>
      <c r="C23" s="216"/>
      <c r="D23" s="216"/>
    </row>
    <row r="24" spans="1:4" x14ac:dyDescent="0.2">
      <c r="A24" s="219"/>
      <c r="B24" s="109"/>
      <c r="C24" s="599"/>
      <c r="D24" s="599"/>
    </row>
    <row r="25" spans="1:4" x14ac:dyDescent="0.2">
      <c r="A25" s="219"/>
      <c r="B25" s="109"/>
      <c r="C25" s="599"/>
      <c r="D25" s="599"/>
    </row>
    <row r="26" spans="1:4" x14ac:dyDescent="0.2">
      <c r="A26" s="219"/>
      <c r="B26" s="109"/>
      <c r="C26" s="599"/>
      <c r="D26" s="599"/>
    </row>
    <row r="27" spans="1:4" x14ac:dyDescent="0.2">
      <c r="A27" s="219"/>
      <c r="B27" s="109"/>
      <c r="C27" s="599"/>
      <c r="D27" s="599"/>
    </row>
    <row r="28" spans="1:4" x14ac:dyDescent="0.2">
      <c r="A28" s="219"/>
      <c r="B28" s="109"/>
      <c r="C28" s="599"/>
      <c r="D28" s="599"/>
    </row>
    <row r="29" spans="1:4" x14ac:dyDescent="0.2">
      <c r="A29" s="219"/>
      <c r="B29" s="109"/>
      <c r="C29" s="599"/>
      <c r="D29" s="599"/>
    </row>
    <row r="30" spans="1:4" x14ac:dyDescent="0.2">
      <c r="A30" s="219"/>
      <c r="B30" s="109"/>
      <c r="C30" s="599"/>
      <c r="D30" s="599"/>
    </row>
    <row r="31" spans="1:4" x14ac:dyDescent="0.2">
      <c r="A31" s="219"/>
      <c r="B31" s="109"/>
      <c r="C31" s="599"/>
      <c r="D31" s="599"/>
    </row>
    <row r="32" spans="1:4" x14ac:dyDescent="0.2">
      <c r="A32" s="219"/>
      <c r="B32" s="109"/>
      <c r="C32" s="599"/>
      <c r="D32" s="599"/>
    </row>
    <row r="33" spans="1:4" x14ac:dyDescent="0.2">
      <c r="A33" s="219"/>
      <c r="B33" s="109"/>
      <c r="C33" s="599"/>
      <c r="D33" s="599"/>
    </row>
    <row r="34" spans="1:4" x14ac:dyDescent="0.2">
      <c r="A34" s="219"/>
      <c r="B34" s="109"/>
      <c r="C34" s="599"/>
      <c r="D34" s="599"/>
    </row>
    <row r="35" spans="1:4" x14ac:dyDescent="0.2">
      <c r="A35" s="219"/>
      <c r="B35" s="109"/>
      <c r="C35" s="599"/>
      <c r="D35" s="599"/>
    </row>
    <row r="36" spans="1:4" x14ac:dyDescent="0.2">
      <c r="A36" s="219"/>
      <c r="B36" s="109"/>
      <c r="C36" s="599"/>
      <c r="D36" s="599"/>
    </row>
    <row r="37" spans="1:4" x14ac:dyDescent="0.2">
      <c r="A37" s="219"/>
      <c r="B37" s="109"/>
      <c r="C37" s="599"/>
      <c r="D37" s="599"/>
    </row>
    <row r="38" spans="1:4" x14ac:dyDescent="0.2">
      <c r="A38" s="219"/>
      <c r="B38" s="109"/>
      <c r="C38" s="599"/>
      <c r="D38" s="599"/>
    </row>
    <row r="39" spans="1:4" x14ac:dyDescent="0.2">
      <c r="A39" s="219"/>
      <c r="B39" s="109"/>
      <c r="C39" s="599"/>
      <c r="D39" s="599"/>
    </row>
    <row r="40" spans="1:4" x14ac:dyDescent="0.2">
      <c r="A40" s="219"/>
      <c r="B40" s="109"/>
      <c r="C40" s="599"/>
      <c r="D40" s="599"/>
    </row>
    <row r="41" spans="1:4" x14ac:dyDescent="0.2">
      <c r="A41" s="219"/>
      <c r="B41" s="109"/>
      <c r="C41" s="599"/>
      <c r="D41" s="599"/>
    </row>
    <row r="42" spans="1:4" x14ac:dyDescent="0.2">
      <c r="A42" s="219"/>
      <c r="B42" s="109"/>
      <c r="C42" s="599"/>
      <c r="D42" s="599"/>
    </row>
    <row r="43" spans="1:4" x14ac:dyDescent="0.2">
      <c r="A43" s="219"/>
      <c r="B43" s="109"/>
      <c r="C43" s="599"/>
      <c r="D43" s="599"/>
    </row>
    <row r="44" spans="1:4" x14ac:dyDescent="0.2">
      <c r="A44" s="219"/>
      <c r="B44" s="109"/>
      <c r="C44" s="599"/>
      <c r="D44" s="599"/>
    </row>
    <row r="45" spans="1:4" x14ac:dyDescent="0.2">
      <c r="A45" s="219"/>
      <c r="B45" s="109"/>
      <c r="C45" s="599"/>
      <c r="D45" s="599"/>
    </row>
    <row r="46" spans="1:4" x14ac:dyDescent="0.2">
      <c r="A46" s="219"/>
      <c r="B46" s="109"/>
      <c r="C46" s="599"/>
      <c r="D46" s="599"/>
    </row>
    <row r="47" spans="1:4" x14ac:dyDescent="0.2">
      <c r="A47" s="219"/>
      <c r="B47" s="109"/>
      <c r="C47" s="599"/>
      <c r="D47" s="599"/>
    </row>
    <row r="48" spans="1:4" x14ac:dyDescent="0.2">
      <c r="A48" s="219"/>
      <c r="B48" s="109"/>
      <c r="C48" s="599"/>
      <c r="D48" s="599"/>
    </row>
    <row r="49" spans="1:4" x14ac:dyDescent="0.2">
      <c r="A49" s="219"/>
      <c r="B49" s="109"/>
      <c r="C49" s="599"/>
      <c r="D49" s="599"/>
    </row>
    <row r="50" spans="1:4" x14ac:dyDescent="0.2">
      <c r="A50" s="219"/>
      <c r="B50" s="109"/>
      <c r="C50" s="599"/>
      <c r="D50" s="599"/>
    </row>
    <row r="51" spans="1:4" x14ac:dyDescent="0.2">
      <c r="A51" s="859"/>
      <c r="B51" s="859"/>
      <c r="C51" s="600"/>
      <c r="D51" s="600"/>
    </row>
    <row r="52" spans="1:4" x14ac:dyDescent="0.2">
      <c r="A52" s="3"/>
      <c r="B52" s="109"/>
      <c r="C52" s="599"/>
      <c r="D52" s="599"/>
    </row>
    <row r="53" spans="1:4"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21"/>
      <c r="B57" s="216"/>
      <c r="C57" s="216"/>
      <c r="D57" s="216"/>
    </row>
    <row r="58" spans="1:4" ht="56.25" customHeight="1" x14ac:dyDescent="0.2">
      <c r="A58" s="17"/>
      <c r="B58" s="216"/>
      <c r="C58" s="216"/>
      <c r="D58" s="216"/>
    </row>
    <row r="59" spans="1:4" x14ac:dyDescent="0.2">
      <c r="A59" s="17"/>
      <c r="B59" s="216"/>
      <c r="C59" s="216"/>
      <c r="D59" s="216"/>
    </row>
    <row r="60" spans="1:4" x14ac:dyDescent="0.2">
      <c r="A60" s="17"/>
      <c r="B60" s="216"/>
      <c r="C60" s="216"/>
      <c r="D60" s="216"/>
    </row>
    <row r="61" spans="1:4" x14ac:dyDescent="0.2">
      <c r="A61" s="17"/>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21"/>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17"/>
      <c r="B70" s="216"/>
      <c r="C70" s="216"/>
      <c r="D70" s="216"/>
    </row>
    <row r="71" spans="1:4" x14ac:dyDescent="0.2">
      <c r="A71" s="17"/>
      <c r="B71" s="216"/>
      <c r="C71" s="216"/>
      <c r="D71" s="216"/>
    </row>
    <row r="72" spans="1:4" x14ac:dyDescent="0.2">
      <c r="A72" s="17"/>
      <c r="B72" s="216"/>
      <c r="C72" s="216"/>
      <c r="D72" s="216"/>
    </row>
    <row r="73" spans="1:4" x14ac:dyDescent="0.2">
      <c r="A73" s="17"/>
      <c r="B73" s="216"/>
      <c r="C73" s="216"/>
      <c r="D73" s="216"/>
    </row>
    <row r="74" spans="1:4" x14ac:dyDescent="0.2">
      <c r="A74" s="17"/>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2"/>
      <c r="B101" s="216"/>
      <c r="C101" s="216"/>
      <c r="D101" s="216"/>
    </row>
    <row r="102" spans="1:4" x14ac:dyDescent="0.2">
      <c r="A102" s="2"/>
      <c r="B102" s="216"/>
      <c r="C102" s="216"/>
      <c r="D102" s="216"/>
    </row>
    <row r="103" spans="1:4" x14ac:dyDescent="0.2">
      <c r="A103" s="2"/>
      <c r="B103" s="216"/>
      <c r="C103" s="216"/>
      <c r="D103" s="216"/>
    </row>
    <row r="104" spans="1:4" x14ac:dyDescent="0.2">
      <c r="A104" s="2"/>
      <c r="B104" s="216"/>
      <c r="C104" s="216"/>
      <c r="D104" s="216"/>
    </row>
    <row r="105" spans="1:4" x14ac:dyDescent="0.2">
      <c r="A105" s="2"/>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17"/>
      <c r="B136" s="216"/>
      <c r="C136" s="216"/>
      <c r="D136" s="216"/>
    </row>
    <row r="137" spans="1:4" x14ac:dyDescent="0.2">
      <c r="A137" s="17"/>
      <c r="B137" s="216"/>
      <c r="C137" s="216"/>
      <c r="D137" s="216"/>
    </row>
    <row r="138" spans="1:4" x14ac:dyDescent="0.2">
      <c r="A138" s="17"/>
      <c r="B138" s="216"/>
      <c r="C138" s="216"/>
      <c r="D138" s="216"/>
    </row>
    <row r="139" spans="1:4" x14ac:dyDescent="0.2">
      <c r="A139" s="17"/>
      <c r="B139" s="216"/>
      <c r="C139" s="216"/>
      <c r="D139" s="216"/>
    </row>
    <row r="140" spans="1:4" x14ac:dyDescent="0.2">
      <c r="A140" s="17"/>
      <c r="B140" s="216"/>
      <c r="C140" s="216"/>
      <c r="D140" s="216"/>
    </row>
    <row r="141" spans="1:4" x14ac:dyDescent="0.2">
      <c r="A141" s="218"/>
      <c r="B141" s="109"/>
      <c r="C141" s="599"/>
      <c r="D141" s="599"/>
    </row>
    <row r="142" spans="1:4" x14ac:dyDescent="0.2">
      <c r="A142" s="218"/>
      <c r="B142" s="220"/>
      <c r="C142" s="220"/>
      <c r="D142" s="220"/>
    </row>
    <row r="143" spans="1:4" x14ac:dyDescent="0.2">
      <c r="A143" s="218"/>
      <c r="B143" s="220"/>
      <c r="C143" s="220"/>
      <c r="D143" s="220"/>
    </row>
    <row r="144" spans="1:4" x14ac:dyDescent="0.2">
      <c r="A144" s="218"/>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row r="153" spans="1:4" x14ac:dyDescent="0.2">
      <c r="A153" s="221"/>
      <c r="B153" s="220"/>
      <c r="C153" s="220"/>
      <c r="D153" s="220"/>
    </row>
    <row r="154" spans="1:4" x14ac:dyDescent="0.2">
      <c r="A154" s="221"/>
      <c r="B154" s="220"/>
      <c r="C154" s="220"/>
      <c r="D154" s="220"/>
    </row>
    <row r="155" spans="1:4" x14ac:dyDescent="0.2">
      <c r="A155" s="221"/>
      <c r="B155" s="220"/>
      <c r="C155" s="220"/>
      <c r="D155" s="220"/>
    </row>
    <row r="156" spans="1:4" x14ac:dyDescent="0.2">
      <c r="A156" s="221"/>
      <c r="B156" s="220"/>
      <c r="C156" s="220"/>
      <c r="D156" s="220"/>
    </row>
    <row r="157" spans="1:4" x14ac:dyDescent="0.2">
      <c r="A157" s="221"/>
      <c r="B157" s="220"/>
      <c r="C157" s="220"/>
      <c r="D157" s="220"/>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70" orientation="landscape" r:id="rId1"/>
  <headerFooter alignWithMargins="0">
    <oddHeader xml:space="preserve">&amp;C&amp;"Times New Roman,Félkövér"2018. évi költségvetés 
törzsvagyon karbantartása, fejlesztése
11601 cím bevételi előiányzat&amp;R&amp;"Times New Roman,Félkövér dőlt"8. mell.a 46/2017. (XII.20.)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46"/>
  <sheetViews>
    <sheetView zoomScaleNormal="100" workbookViewId="0">
      <pane xSplit="1" ySplit="3" topLeftCell="O114" activePane="bottomRight" state="frozen"/>
      <selection pane="topRight" activeCell="B1" sqref="B1"/>
      <selection pane="bottomLeft" activeCell="A4" sqref="A4"/>
      <selection pane="bottomRight" activeCell="R117" sqref="R117"/>
    </sheetView>
  </sheetViews>
  <sheetFormatPr defaultColWidth="9.140625" defaultRowHeight="12.75" x14ac:dyDescent="0.2"/>
  <cols>
    <col min="1" max="1" width="40.7109375" style="78" customWidth="1"/>
    <col min="2" max="7" width="10.7109375" style="88" customWidth="1"/>
    <col min="8" max="10" width="10.7109375" style="89" customWidth="1"/>
    <col min="11" max="22" width="10.7109375" style="88" customWidth="1"/>
    <col min="23" max="26" width="12.7109375" style="89" customWidth="1"/>
    <col min="27" max="28" width="12.7109375" style="92" customWidth="1"/>
    <col min="29" max="16384" width="9.140625" style="92"/>
  </cols>
  <sheetData>
    <row r="1" spans="1:28" ht="13.5" thickBot="1" x14ac:dyDescent="0.25"/>
    <row r="2" spans="1:28" s="93" customFormat="1" ht="63" customHeight="1" thickBot="1" x14ac:dyDescent="0.25">
      <c r="A2" s="765" t="s">
        <v>579</v>
      </c>
      <c r="B2" s="926" t="s">
        <v>87</v>
      </c>
      <c r="C2" s="926"/>
      <c r="D2" s="926"/>
      <c r="E2" s="919" t="s">
        <v>98</v>
      </c>
      <c r="F2" s="920"/>
      <c r="G2" s="921"/>
      <c r="H2" s="919" t="s">
        <v>594</v>
      </c>
      <c r="I2" s="920"/>
      <c r="J2" s="921"/>
      <c r="K2" s="919" t="s">
        <v>102</v>
      </c>
      <c r="L2" s="920"/>
      <c r="M2" s="921"/>
      <c r="N2" s="919" t="s">
        <v>104</v>
      </c>
      <c r="O2" s="920"/>
      <c r="P2" s="927"/>
      <c r="Q2" s="920" t="s">
        <v>109</v>
      </c>
      <c r="R2" s="920"/>
      <c r="S2" s="921"/>
      <c r="T2" s="919" t="s">
        <v>110</v>
      </c>
      <c r="U2" s="920"/>
      <c r="V2" s="921"/>
      <c r="W2" s="919" t="s">
        <v>595</v>
      </c>
      <c r="X2" s="920"/>
      <c r="Y2" s="921"/>
      <c r="Z2" s="916" t="s">
        <v>596</v>
      </c>
      <c r="AA2" s="917"/>
      <c r="AB2" s="918"/>
    </row>
    <row r="3" spans="1:28" ht="25.15" customHeight="1" thickBot="1" x14ac:dyDescent="0.25">
      <c r="A3" s="402" t="s">
        <v>180</v>
      </c>
      <c r="B3" s="767" t="s">
        <v>929</v>
      </c>
      <c r="C3" s="767" t="s">
        <v>930</v>
      </c>
      <c r="D3" s="768" t="s">
        <v>931</v>
      </c>
      <c r="E3" s="767" t="s">
        <v>929</v>
      </c>
      <c r="F3" s="767" t="s">
        <v>930</v>
      </c>
      <c r="G3" s="768" t="s">
        <v>931</v>
      </c>
      <c r="H3" s="767" t="s">
        <v>929</v>
      </c>
      <c r="I3" s="767" t="s">
        <v>930</v>
      </c>
      <c r="J3" s="768" t="s">
        <v>931</v>
      </c>
      <c r="K3" s="767" t="s">
        <v>929</v>
      </c>
      <c r="L3" s="767" t="s">
        <v>930</v>
      </c>
      <c r="M3" s="768" t="s">
        <v>931</v>
      </c>
      <c r="N3" s="767" t="s">
        <v>929</v>
      </c>
      <c r="O3" s="767" t="s">
        <v>930</v>
      </c>
      <c r="P3" s="769" t="s">
        <v>931</v>
      </c>
      <c r="Q3" s="770" t="s">
        <v>929</v>
      </c>
      <c r="R3" s="767" t="s">
        <v>930</v>
      </c>
      <c r="S3" s="768" t="s">
        <v>931</v>
      </c>
      <c r="T3" s="767" t="s">
        <v>929</v>
      </c>
      <c r="U3" s="767" t="s">
        <v>930</v>
      </c>
      <c r="V3" s="768" t="s">
        <v>931</v>
      </c>
      <c r="W3" s="767" t="s">
        <v>929</v>
      </c>
      <c r="X3" s="767" t="s">
        <v>930</v>
      </c>
      <c r="Y3" s="768" t="s">
        <v>931</v>
      </c>
      <c r="Z3" s="767" t="s">
        <v>929</v>
      </c>
      <c r="AA3" s="767" t="s">
        <v>930</v>
      </c>
      <c r="AB3" s="769" t="s">
        <v>931</v>
      </c>
    </row>
    <row r="4" spans="1:28" ht="15" customHeight="1" x14ac:dyDescent="0.2">
      <c r="A4" s="406" t="s">
        <v>984</v>
      </c>
      <c r="B4" s="225">
        <v>17500</v>
      </c>
      <c r="C4" s="225">
        <v>5397</v>
      </c>
      <c r="D4" s="225">
        <f>B4+C4</f>
        <v>22897</v>
      </c>
      <c r="E4" s="225">
        <v>0</v>
      </c>
      <c r="F4" s="225"/>
      <c r="G4" s="225">
        <f>E4+F4</f>
        <v>0</v>
      </c>
      <c r="H4" s="224">
        <f>B4+E4</f>
        <v>17500</v>
      </c>
      <c r="I4" s="224">
        <f>C4+F4</f>
        <v>5397</v>
      </c>
      <c r="J4" s="225">
        <f>H4+I4</f>
        <v>22897</v>
      </c>
      <c r="K4" s="225"/>
      <c r="L4" s="225"/>
      <c r="M4" s="225">
        <f>K4+L4</f>
        <v>0</v>
      </c>
      <c r="N4" s="225"/>
      <c r="O4" s="225"/>
      <c r="P4" s="313">
        <f>N4+O4</f>
        <v>0</v>
      </c>
      <c r="Q4" s="223"/>
      <c r="R4" s="225"/>
      <c r="S4" s="225">
        <f>Q4+R4</f>
        <v>0</v>
      </c>
      <c r="T4" s="225"/>
      <c r="U4" s="225"/>
      <c r="V4" s="225">
        <f>T4+U4</f>
        <v>0</v>
      </c>
      <c r="W4" s="224">
        <f>K4+N4+Q4+T4</f>
        <v>0</v>
      </c>
      <c r="X4" s="224">
        <f>L4+O4+R4+U4</f>
        <v>0</v>
      </c>
      <c r="Y4" s="224">
        <f>W4+X4</f>
        <v>0</v>
      </c>
      <c r="Z4" s="224">
        <f t="shared" ref="Z4:Z17" si="0">W4+H4</f>
        <v>17500</v>
      </c>
      <c r="AA4" s="224">
        <f t="shared" ref="AA4:AA17" si="1">X4+I4</f>
        <v>5397</v>
      </c>
      <c r="AB4" s="355">
        <f t="shared" ref="AB4:AB17" si="2">Y4+J4</f>
        <v>22897</v>
      </c>
    </row>
    <row r="5" spans="1:28" ht="30" customHeight="1" x14ac:dyDescent="0.2">
      <c r="A5" s="401" t="s">
        <v>983</v>
      </c>
      <c r="B5" s="26"/>
      <c r="C5" s="225">
        <v>20390</v>
      </c>
      <c r="D5" s="225">
        <f t="shared" ref="D5" si="3">B5+C5</f>
        <v>20390</v>
      </c>
      <c r="E5" s="26"/>
      <c r="F5" s="225"/>
      <c r="G5" s="225"/>
      <c r="H5" s="224">
        <f t="shared" ref="H5:I5" si="4">B5+E5</f>
        <v>0</v>
      </c>
      <c r="I5" s="224">
        <f t="shared" si="4"/>
        <v>20390</v>
      </c>
      <c r="J5" s="225">
        <f t="shared" ref="J5" si="5">H5+I5</f>
        <v>20390</v>
      </c>
      <c r="K5" s="26"/>
      <c r="L5" s="26"/>
      <c r="M5" s="225"/>
      <c r="N5" s="26"/>
      <c r="O5" s="26"/>
      <c r="P5" s="313"/>
      <c r="Q5" s="229"/>
      <c r="R5" s="26"/>
      <c r="S5" s="225"/>
      <c r="T5" s="26"/>
      <c r="U5" s="26"/>
      <c r="V5" s="225"/>
      <c r="W5" s="100"/>
      <c r="X5" s="100"/>
      <c r="Y5" s="224"/>
      <c r="Z5" s="100"/>
      <c r="AA5" s="100"/>
      <c r="AB5" s="646"/>
    </row>
    <row r="6" spans="1:28" ht="45" customHeight="1" x14ac:dyDescent="0.2">
      <c r="A6" s="401" t="s">
        <v>982</v>
      </c>
      <c r="B6" s="26">
        <v>5000</v>
      </c>
      <c r="C6" s="225">
        <v>5000</v>
      </c>
      <c r="D6" s="225">
        <f t="shared" ref="D6:D122" si="6">B6+C6</f>
        <v>10000</v>
      </c>
      <c r="E6" s="26">
        <v>0</v>
      </c>
      <c r="F6" s="225"/>
      <c r="G6" s="225">
        <f t="shared" ref="G6:G17" si="7">E6+F6</f>
        <v>0</v>
      </c>
      <c r="H6" s="224">
        <f t="shared" ref="H6:I17" si="8">B6+E6</f>
        <v>5000</v>
      </c>
      <c r="I6" s="224">
        <f t="shared" si="8"/>
        <v>5000</v>
      </c>
      <c r="J6" s="225">
        <f t="shared" ref="J6:J122" si="9">H6+I6</f>
        <v>10000</v>
      </c>
      <c r="K6" s="26"/>
      <c r="L6" s="26"/>
      <c r="M6" s="225">
        <f t="shared" ref="M6:M122" si="10">K6+L6</f>
        <v>0</v>
      </c>
      <c r="N6" s="26"/>
      <c r="O6" s="26"/>
      <c r="P6" s="313">
        <f t="shared" ref="P6:P122" si="11">N6+O6</f>
        <v>0</v>
      </c>
      <c r="Q6" s="229"/>
      <c r="R6" s="26"/>
      <c r="S6" s="225">
        <f t="shared" ref="S6:S122" si="12">Q6+R6</f>
        <v>0</v>
      </c>
      <c r="T6" s="26"/>
      <c r="U6" s="26"/>
      <c r="V6" s="225">
        <f t="shared" ref="V6:V122" si="13">T6+U6</f>
        <v>0</v>
      </c>
      <c r="W6" s="100">
        <f t="shared" ref="W6:X17" si="14">K6+N6+Q6+T6</f>
        <v>0</v>
      </c>
      <c r="X6" s="100">
        <f t="shared" si="14"/>
        <v>0</v>
      </c>
      <c r="Y6" s="224">
        <f t="shared" ref="Y6:Y122" si="15">W6+X6</f>
        <v>0</v>
      </c>
      <c r="Z6" s="100">
        <f t="shared" si="0"/>
        <v>5000</v>
      </c>
      <c r="AA6" s="100">
        <f t="shared" si="1"/>
        <v>5000</v>
      </c>
      <c r="AB6" s="646">
        <f t="shared" si="2"/>
        <v>10000</v>
      </c>
    </row>
    <row r="7" spans="1:28" ht="30" customHeight="1" x14ac:dyDescent="0.2">
      <c r="A7" s="401" t="s">
        <v>597</v>
      </c>
      <c r="B7" s="26">
        <f t="shared" ref="B7" si="16">15000-10000</f>
        <v>5000</v>
      </c>
      <c r="C7" s="225"/>
      <c r="D7" s="225">
        <f t="shared" ref="D7:D16" si="17">B7+C7</f>
        <v>5000</v>
      </c>
      <c r="E7" s="26">
        <v>0</v>
      </c>
      <c r="F7" s="225"/>
      <c r="G7" s="225">
        <f t="shared" ref="G7:G9" si="18">E7+F7</f>
        <v>0</v>
      </c>
      <c r="H7" s="224">
        <f t="shared" ref="H7:H9" si="19">B7+E7</f>
        <v>5000</v>
      </c>
      <c r="I7" s="224">
        <f t="shared" ref="I7:I9" si="20">C7+F7</f>
        <v>0</v>
      </c>
      <c r="J7" s="225">
        <f t="shared" ref="J7:J9" si="21">H7+I7</f>
        <v>5000</v>
      </c>
      <c r="K7" s="26"/>
      <c r="L7" s="26"/>
      <c r="M7" s="225">
        <f t="shared" ref="M7:M14" si="22">K7+L7</f>
        <v>0</v>
      </c>
      <c r="N7" s="26"/>
      <c r="O7" s="26"/>
      <c r="P7" s="313">
        <f t="shared" ref="P7:P9" si="23">N7+O7</f>
        <v>0</v>
      </c>
      <c r="Q7" s="229"/>
      <c r="R7" s="26"/>
      <c r="S7" s="225">
        <f t="shared" ref="S7:S10" si="24">Q7+R7</f>
        <v>0</v>
      </c>
      <c r="T7" s="26"/>
      <c r="U7" s="26"/>
      <c r="V7" s="225">
        <f t="shared" ref="V7:V10" si="25">T7+U7</f>
        <v>0</v>
      </c>
      <c r="W7" s="100">
        <f t="shared" ref="W7:W9" si="26">K7+N7+Q7+T7</f>
        <v>0</v>
      </c>
      <c r="X7" s="100">
        <f t="shared" ref="X7:X9" si="27">L7+O7+R7+U7</f>
        <v>0</v>
      </c>
      <c r="Y7" s="224">
        <f t="shared" ref="Y7:Y9" si="28">W7+X7</f>
        <v>0</v>
      </c>
      <c r="Z7" s="244">
        <f t="shared" ref="Z7:Z9" si="29">W7+H7</f>
        <v>5000</v>
      </c>
      <c r="AA7" s="244">
        <f t="shared" ref="AA7:AA9" si="30">X7+I7</f>
        <v>0</v>
      </c>
      <c r="AB7" s="647">
        <f t="shared" ref="AB7:AB9" si="31">Y7+J7</f>
        <v>5000</v>
      </c>
    </row>
    <row r="8" spans="1:28" ht="30" customHeight="1" x14ac:dyDescent="0.2">
      <c r="A8" s="401" t="s">
        <v>985</v>
      </c>
      <c r="B8" s="26"/>
      <c r="C8" s="225">
        <v>500</v>
      </c>
      <c r="D8" s="225">
        <f t="shared" si="17"/>
        <v>500</v>
      </c>
      <c r="E8" s="26">
        <v>0</v>
      </c>
      <c r="F8" s="225"/>
      <c r="G8" s="225">
        <f t="shared" si="18"/>
        <v>0</v>
      </c>
      <c r="H8" s="224">
        <f t="shared" si="19"/>
        <v>0</v>
      </c>
      <c r="I8" s="224">
        <f t="shared" si="20"/>
        <v>500</v>
      </c>
      <c r="J8" s="225">
        <f t="shared" si="21"/>
        <v>500</v>
      </c>
      <c r="K8" s="26"/>
      <c r="L8" s="26"/>
      <c r="M8" s="225">
        <f t="shared" si="22"/>
        <v>0</v>
      </c>
      <c r="N8" s="26"/>
      <c r="O8" s="26"/>
      <c r="P8" s="313">
        <f t="shared" si="23"/>
        <v>0</v>
      </c>
      <c r="Q8" s="229"/>
      <c r="R8" s="26"/>
      <c r="S8" s="225">
        <f t="shared" si="24"/>
        <v>0</v>
      </c>
      <c r="T8" s="26"/>
      <c r="U8" s="26"/>
      <c r="V8" s="225">
        <f t="shared" si="25"/>
        <v>0</v>
      </c>
      <c r="W8" s="100">
        <f t="shared" si="26"/>
        <v>0</v>
      </c>
      <c r="X8" s="100">
        <f t="shared" si="27"/>
        <v>0</v>
      </c>
      <c r="Y8" s="224">
        <f t="shared" si="28"/>
        <v>0</v>
      </c>
      <c r="Z8" s="244">
        <f t="shared" si="29"/>
        <v>0</v>
      </c>
      <c r="AA8" s="244">
        <f t="shared" si="30"/>
        <v>500</v>
      </c>
      <c r="AB8" s="647">
        <f t="shared" si="31"/>
        <v>500</v>
      </c>
    </row>
    <row r="9" spans="1:28" ht="15" customHeight="1" x14ac:dyDescent="0.2">
      <c r="A9" s="740" t="s">
        <v>986</v>
      </c>
      <c r="B9" s="26"/>
      <c r="C9" s="225">
        <v>500</v>
      </c>
      <c r="D9" s="225">
        <f t="shared" si="17"/>
        <v>500</v>
      </c>
      <c r="E9" s="26">
        <v>0</v>
      </c>
      <c r="F9" s="225"/>
      <c r="G9" s="225">
        <f t="shared" si="18"/>
        <v>0</v>
      </c>
      <c r="H9" s="224">
        <f t="shared" si="19"/>
        <v>0</v>
      </c>
      <c r="I9" s="224">
        <f t="shared" si="20"/>
        <v>500</v>
      </c>
      <c r="J9" s="225">
        <f t="shared" si="21"/>
        <v>500</v>
      </c>
      <c r="K9" s="26"/>
      <c r="L9" s="26"/>
      <c r="M9" s="225">
        <f t="shared" si="22"/>
        <v>0</v>
      </c>
      <c r="N9" s="26"/>
      <c r="O9" s="26"/>
      <c r="P9" s="313">
        <f t="shared" si="23"/>
        <v>0</v>
      </c>
      <c r="Q9" s="229"/>
      <c r="R9" s="26"/>
      <c r="S9" s="225">
        <f t="shared" si="24"/>
        <v>0</v>
      </c>
      <c r="T9" s="26"/>
      <c r="U9" s="26"/>
      <c r="V9" s="225">
        <f t="shared" si="25"/>
        <v>0</v>
      </c>
      <c r="W9" s="100">
        <f t="shared" si="26"/>
        <v>0</v>
      </c>
      <c r="X9" s="100">
        <f t="shared" si="27"/>
        <v>0</v>
      </c>
      <c r="Y9" s="224">
        <f t="shared" si="28"/>
        <v>0</v>
      </c>
      <c r="Z9" s="244">
        <f t="shared" si="29"/>
        <v>0</v>
      </c>
      <c r="AA9" s="244">
        <f t="shared" si="30"/>
        <v>500</v>
      </c>
      <c r="AB9" s="647">
        <f t="shared" si="31"/>
        <v>500</v>
      </c>
    </row>
    <row r="10" spans="1:28" ht="30" customHeight="1" x14ac:dyDescent="0.2">
      <c r="A10" s="401" t="s">
        <v>989</v>
      </c>
      <c r="B10" s="26"/>
      <c r="C10" s="225"/>
      <c r="D10" s="225">
        <f t="shared" si="17"/>
        <v>0</v>
      </c>
      <c r="E10" s="26"/>
      <c r="F10" s="225"/>
      <c r="G10" s="225"/>
      <c r="H10" s="224">
        <f t="shared" ref="H10" si="32">B10+E10</f>
        <v>0</v>
      </c>
      <c r="I10" s="224">
        <f t="shared" ref="I10" si="33">C10+F10</f>
        <v>0</v>
      </c>
      <c r="J10" s="225">
        <f t="shared" ref="J10" si="34">H10+I10</f>
        <v>0</v>
      </c>
      <c r="K10" s="26"/>
      <c r="L10" s="26">
        <v>32223</v>
      </c>
      <c r="M10" s="225">
        <f t="shared" si="22"/>
        <v>32223</v>
      </c>
      <c r="N10" s="26"/>
      <c r="O10" s="26"/>
      <c r="P10" s="313"/>
      <c r="Q10" s="229"/>
      <c r="R10" s="26"/>
      <c r="S10" s="225">
        <f t="shared" si="24"/>
        <v>0</v>
      </c>
      <c r="T10" s="26"/>
      <c r="U10" s="26"/>
      <c r="V10" s="225">
        <f t="shared" si="25"/>
        <v>0</v>
      </c>
      <c r="W10" s="100">
        <f t="shared" ref="W10" si="35">K10+N10+Q10+T10</f>
        <v>0</v>
      </c>
      <c r="X10" s="100">
        <f t="shared" ref="X10" si="36">L10+O10+R10+U10</f>
        <v>32223</v>
      </c>
      <c r="Y10" s="224">
        <f t="shared" ref="Y10" si="37">W10+X10</f>
        <v>32223</v>
      </c>
      <c r="Z10" s="244">
        <f t="shared" ref="Z10" si="38">W10+H10</f>
        <v>0</v>
      </c>
      <c r="AA10" s="244">
        <f t="shared" ref="AA10" si="39">X10+I10</f>
        <v>32223</v>
      </c>
      <c r="AB10" s="647">
        <f t="shared" ref="AB10" si="40">Y10+J10</f>
        <v>32223</v>
      </c>
    </row>
    <row r="11" spans="1:28" ht="30" customHeight="1" x14ac:dyDescent="0.2">
      <c r="A11" s="401" t="s">
        <v>1037</v>
      </c>
      <c r="B11" s="26"/>
      <c r="C11" s="225"/>
      <c r="D11" s="225"/>
      <c r="E11" s="26"/>
      <c r="F11" s="225"/>
      <c r="G11" s="225"/>
      <c r="H11" s="224">
        <f t="shared" ref="H11:H16" si="41">B11+E11</f>
        <v>0</v>
      </c>
      <c r="I11" s="224">
        <f t="shared" ref="I11:I16" si="42">C11+F11</f>
        <v>0</v>
      </c>
      <c r="J11" s="225">
        <f t="shared" ref="J11:J16" si="43">H11+I11</f>
        <v>0</v>
      </c>
      <c r="K11" s="26"/>
      <c r="L11" s="26">
        <v>675</v>
      </c>
      <c r="M11" s="225">
        <f t="shared" si="22"/>
        <v>675</v>
      </c>
      <c r="N11" s="26"/>
      <c r="O11" s="26"/>
      <c r="P11" s="313"/>
      <c r="Q11" s="229"/>
      <c r="R11" s="26"/>
      <c r="S11" s="225"/>
      <c r="T11" s="26"/>
      <c r="U11" s="26"/>
      <c r="V11" s="225"/>
      <c r="W11" s="100">
        <f t="shared" ref="W11" si="44">K11+N11+Q11+T11</f>
        <v>0</v>
      </c>
      <c r="X11" s="100">
        <f t="shared" ref="X11" si="45">L11+O11+R11+U11</f>
        <v>675</v>
      </c>
      <c r="Y11" s="224">
        <f t="shared" ref="Y11" si="46">W11+X11</f>
        <v>675</v>
      </c>
      <c r="Z11" s="244">
        <f t="shared" ref="Z11" si="47">W11+H11</f>
        <v>0</v>
      </c>
      <c r="AA11" s="244">
        <f t="shared" ref="AA11" si="48">X11+I11</f>
        <v>675</v>
      </c>
      <c r="AB11" s="647">
        <f t="shared" ref="AB11" si="49">Y11+J11</f>
        <v>675</v>
      </c>
    </row>
    <row r="12" spans="1:28" ht="30" customHeight="1" x14ac:dyDescent="0.2">
      <c r="A12" s="741" t="s">
        <v>990</v>
      </c>
      <c r="B12" s="26"/>
      <c r="C12" s="225"/>
      <c r="D12" s="225">
        <f t="shared" si="17"/>
        <v>0</v>
      </c>
      <c r="E12" s="26"/>
      <c r="F12" s="225"/>
      <c r="G12" s="225"/>
      <c r="H12" s="224">
        <f t="shared" si="41"/>
        <v>0</v>
      </c>
      <c r="I12" s="224">
        <f t="shared" si="42"/>
        <v>0</v>
      </c>
      <c r="J12" s="225">
        <f t="shared" si="43"/>
        <v>0</v>
      </c>
      <c r="K12" s="26"/>
      <c r="L12" s="26">
        <v>6505</v>
      </c>
      <c r="M12" s="225">
        <f t="shared" si="22"/>
        <v>6505</v>
      </c>
      <c r="N12" s="26"/>
      <c r="O12" s="26"/>
      <c r="P12" s="313"/>
      <c r="Q12" s="229"/>
      <c r="R12" s="26"/>
      <c r="S12" s="225"/>
      <c r="T12" s="26"/>
      <c r="U12" s="26"/>
      <c r="V12" s="225"/>
      <c r="W12" s="100">
        <f t="shared" ref="W12:W14" si="50">K12+N12+Q12+T12</f>
        <v>0</v>
      </c>
      <c r="X12" s="100">
        <f t="shared" ref="X12:X14" si="51">L12+O12+R12+U12</f>
        <v>6505</v>
      </c>
      <c r="Y12" s="224">
        <f t="shared" ref="Y12:Y14" si="52">W12+X12</f>
        <v>6505</v>
      </c>
      <c r="Z12" s="244">
        <f t="shared" ref="Z12:Z14" si="53">W12+H12</f>
        <v>0</v>
      </c>
      <c r="AA12" s="244">
        <f t="shared" ref="AA12:AA14" si="54">X12+I12</f>
        <v>6505</v>
      </c>
      <c r="AB12" s="647">
        <f t="shared" ref="AB12:AB14" si="55">Y12+J12</f>
        <v>6505</v>
      </c>
    </row>
    <row r="13" spans="1:28" ht="30" customHeight="1" x14ac:dyDescent="0.2">
      <c r="A13" s="740" t="s">
        <v>1038</v>
      </c>
      <c r="B13" s="26"/>
      <c r="C13" s="225"/>
      <c r="D13" s="225"/>
      <c r="E13" s="26"/>
      <c r="F13" s="225"/>
      <c r="G13" s="225"/>
      <c r="H13" s="224">
        <f t="shared" si="41"/>
        <v>0</v>
      </c>
      <c r="I13" s="224">
        <f t="shared" si="42"/>
        <v>0</v>
      </c>
      <c r="J13" s="225">
        <f t="shared" si="43"/>
        <v>0</v>
      </c>
      <c r="K13" s="26"/>
      <c r="L13" s="26">
        <v>412</v>
      </c>
      <c r="M13" s="225">
        <f t="shared" si="22"/>
        <v>412</v>
      </c>
      <c r="N13" s="26"/>
      <c r="O13" s="26"/>
      <c r="P13" s="313"/>
      <c r="Q13" s="229"/>
      <c r="R13" s="26"/>
      <c r="S13" s="225"/>
      <c r="T13" s="26"/>
      <c r="U13" s="26"/>
      <c r="V13" s="225"/>
      <c r="W13" s="100">
        <f t="shared" si="50"/>
        <v>0</v>
      </c>
      <c r="X13" s="100">
        <f t="shared" si="51"/>
        <v>412</v>
      </c>
      <c r="Y13" s="224">
        <f t="shared" si="52"/>
        <v>412</v>
      </c>
      <c r="Z13" s="244">
        <f t="shared" ref="Z13" si="56">W13+H13</f>
        <v>0</v>
      </c>
      <c r="AA13" s="244">
        <f t="shared" ref="AA13" si="57">X13+I13</f>
        <v>412</v>
      </c>
      <c r="AB13" s="647">
        <f t="shared" ref="AB13" si="58">Y13+J13</f>
        <v>412</v>
      </c>
    </row>
    <row r="14" spans="1:28" ht="30" customHeight="1" x14ac:dyDescent="0.2">
      <c r="A14" s="740" t="s">
        <v>991</v>
      </c>
      <c r="B14" s="26"/>
      <c r="C14" s="225"/>
      <c r="D14" s="225">
        <f t="shared" si="17"/>
        <v>0</v>
      </c>
      <c r="E14" s="26"/>
      <c r="F14" s="225"/>
      <c r="G14" s="225"/>
      <c r="H14" s="224">
        <f t="shared" si="41"/>
        <v>0</v>
      </c>
      <c r="I14" s="224">
        <f t="shared" si="42"/>
        <v>0</v>
      </c>
      <c r="J14" s="225">
        <f t="shared" si="43"/>
        <v>0</v>
      </c>
      <c r="K14" s="26"/>
      <c r="L14" s="26">
        <v>50080</v>
      </c>
      <c r="M14" s="225">
        <f t="shared" si="22"/>
        <v>50080</v>
      </c>
      <c r="N14" s="26"/>
      <c r="O14" s="26"/>
      <c r="P14" s="310">
        <f t="shared" ref="P14:P15" si="59">N14+O14</f>
        <v>0</v>
      </c>
      <c r="Q14" s="229"/>
      <c r="R14" s="26"/>
      <c r="S14" s="225"/>
      <c r="T14" s="26"/>
      <c r="U14" s="26"/>
      <c r="V14" s="225"/>
      <c r="W14" s="100">
        <f t="shared" si="50"/>
        <v>0</v>
      </c>
      <c r="X14" s="100">
        <f t="shared" si="51"/>
        <v>50080</v>
      </c>
      <c r="Y14" s="224">
        <f t="shared" si="52"/>
        <v>50080</v>
      </c>
      <c r="Z14" s="244">
        <f t="shared" si="53"/>
        <v>0</v>
      </c>
      <c r="AA14" s="244">
        <f t="shared" si="54"/>
        <v>50080</v>
      </c>
      <c r="AB14" s="647">
        <f t="shared" si="55"/>
        <v>50080</v>
      </c>
    </row>
    <row r="15" spans="1:28" ht="30" customHeight="1" x14ac:dyDescent="0.2">
      <c r="A15" s="744" t="s">
        <v>1032</v>
      </c>
      <c r="B15" s="26"/>
      <c r="C15" s="225"/>
      <c r="D15" s="225">
        <f t="shared" si="17"/>
        <v>0</v>
      </c>
      <c r="E15" s="26"/>
      <c r="F15" s="225"/>
      <c r="G15" s="225"/>
      <c r="H15" s="224">
        <f t="shared" si="41"/>
        <v>0</v>
      </c>
      <c r="I15" s="224">
        <f t="shared" si="42"/>
        <v>0</v>
      </c>
      <c r="J15" s="225">
        <f t="shared" si="43"/>
        <v>0</v>
      </c>
      <c r="K15" s="26"/>
      <c r="L15" s="26"/>
      <c r="M15" s="225"/>
      <c r="N15" s="26"/>
      <c r="O15" s="26">
        <f>6306+364</f>
        <v>6670</v>
      </c>
      <c r="P15" s="313">
        <f t="shared" si="59"/>
        <v>6670</v>
      </c>
      <c r="Q15" s="229"/>
      <c r="R15" s="26"/>
      <c r="S15" s="225"/>
      <c r="T15" s="26"/>
      <c r="U15" s="26"/>
      <c r="V15" s="225"/>
      <c r="W15" s="100">
        <f t="shared" ref="W15" si="60">K15+N15+Q15+T15</f>
        <v>0</v>
      </c>
      <c r="X15" s="100">
        <f t="shared" ref="X15" si="61">L15+O15+R15+U15</f>
        <v>6670</v>
      </c>
      <c r="Y15" s="224">
        <f t="shared" ref="Y15" si="62">W15+X15</f>
        <v>6670</v>
      </c>
      <c r="Z15" s="244">
        <f t="shared" ref="Z15" si="63">W15+H15</f>
        <v>0</v>
      </c>
      <c r="AA15" s="244">
        <f t="shared" ref="AA15" si="64">X15+I15</f>
        <v>6670</v>
      </c>
      <c r="AB15" s="647">
        <f t="shared" ref="AB15" si="65">Y15+J15</f>
        <v>6670</v>
      </c>
    </row>
    <row r="16" spans="1:28" ht="45" customHeight="1" x14ac:dyDescent="0.2">
      <c r="A16" s="749" t="s">
        <v>1034</v>
      </c>
      <c r="B16" s="26"/>
      <c r="C16" s="225">
        <v>991</v>
      </c>
      <c r="D16" s="225">
        <f t="shared" si="17"/>
        <v>991</v>
      </c>
      <c r="E16" s="26"/>
      <c r="F16" s="225"/>
      <c r="G16" s="225"/>
      <c r="H16" s="224">
        <f t="shared" si="41"/>
        <v>0</v>
      </c>
      <c r="I16" s="224">
        <f t="shared" si="42"/>
        <v>991</v>
      </c>
      <c r="J16" s="225">
        <f t="shared" si="43"/>
        <v>991</v>
      </c>
      <c r="K16" s="26"/>
      <c r="L16" s="26"/>
      <c r="M16" s="225"/>
      <c r="N16" s="26"/>
      <c r="O16" s="26"/>
      <c r="P16" s="313"/>
      <c r="Q16" s="229"/>
      <c r="R16" s="26"/>
      <c r="S16" s="225"/>
      <c r="T16" s="26"/>
      <c r="U16" s="26"/>
      <c r="V16" s="225"/>
      <c r="W16" s="100">
        <f t="shared" ref="W16" si="66">K16+N16+Q16+T16</f>
        <v>0</v>
      </c>
      <c r="X16" s="100">
        <f t="shared" ref="X16" si="67">L16+O16+R16+U16</f>
        <v>0</v>
      </c>
      <c r="Y16" s="224">
        <f t="shared" ref="Y16" si="68">W16+X16</f>
        <v>0</v>
      </c>
      <c r="Z16" s="244">
        <f t="shared" ref="Z16" si="69">W16+H16</f>
        <v>0</v>
      </c>
      <c r="AA16" s="244">
        <f t="shared" ref="AA16" si="70">X16+I16</f>
        <v>991</v>
      </c>
      <c r="AB16" s="647">
        <f t="shared" ref="AB16" si="71">Y16+J16</f>
        <v>991</v>
      </c>
    </row>
    <row r="17" spans="1:28" ht="15" customHeight="1" thickBot="1" x14ac:dyDescent="0.25">
      <c r="A17" s="401" t="s">
        <v>987</v>
      </c>
      <c r="B17" s="26"/>
      <c r="C17" s="225">
        <v>6665</v>
      </c>
      <c r="D17" s="225">
        <f t="shared" si="6"/>
        <v>6665</v>
      </c>
      <c r="E17" s="26">
        <v>0</v>
      </c>
      <c r="F17" s="225"/>
      <c r="G17" s="225">
        <f t="shared" si="7"/>
        <v>0</v>
      </c>
      <c r="H17" s="224">
        <f t="shared" si="8"/>
        <v>0</v>
      </c>
      <c r="I17" s="224">
        <f t="shared" si="8"/>
        <v>6665</v>
      </c>
      <c r="J17" s="225">
        <f t="shared" si="9"/>
        <v>6665</v>
      </c>
      <c r="K17" s="26"/>
      <c r="L17" s="26"/>
      <c r="M17" s="225">
        <f t="shared" si="10"/>
        <v>0</v>
      </c>
      <c r="N17" s="26"/>
      <c r="O17" s="26"/>
      <c r="P17" s="313">
        <f t="shared" si="11"/>
        <v>0</v>
      </c>
      <c r="Q17" s="229"/>
      <c r="R17" s="26"/>
      <c r="S17" s="225">
        <f t="shared" si="12"/>
        <v>0</v>
      </c>
      <c r="T17" s="26"/>
      <c r="U17" s="26"/>
      <c r="V17" s="225">
        <f t="shared" si="13"/>
        <v>0</v>
      </c>
      <c r="W17" s="100">
        <f t="shared" si="14"/>
        <v>0</v>
      </c>
      <c r="X17" s="100">
        <f t="shared" si="14"/>
        <v>0</v>
      </c>
      <c r="Y17" s="224">
        <f t="shared" si="15"/>
        <v>0</v>
      </c>
      <c r="Z17" s="244">
        <f t="shared" si="0"/>
        <v>0</v>
      </c>
      <c r="AA17" s="244">
        <f t="shared" si="1"/>
        <v>6665</v>
      </c>
      <c r="AB17" s="647">
        <f t="shared" si="2"/>
        <v>6665</v>
      </c>
    </row>
    <row r="18" spans="1:28" s="93" customFormat="1" ht="15" customHeight="1" thickBot="1" x14ac:dyDescent="0.25">
      <c r="A18" s="402" t="s">
        <v>598</v>
      </c>
      <c r="B18" s="227">
        <f t="shared" ref="B18:AB18" si="72">SUM(B3:B17)</f>
        <v>27500</v>
      </c>
      <c r="C18" s="227">
        <f t="shared" si="72"/>
        <v>39443</v>
      </c>
      <c r="D18" s="227">
        <f t="shared" si="72"/>
        <v>66943</v>
      </c>
      <c r="E18" s="227">
        <f t="shared" si="72"/>
        <v>0</v>
      </c>
      <c r="F18" s="227">
        <f t="shared" si="72"/>
        <v>0</v>
      </c>
      <c r="G18" s="227">
        <f t="shared" si="72"/>
        <v>0</v>
      </c>
      <c r="H18" s="227">
        <f t="shared" si="72"/>
        <v>27500</v>
      </c>
      <c r="I18" s="227">
        <f t="shared" si="72"/>
        <v>39443</v>
      </c>
      <c r="J18" s="227">
        <f t="shared" si="72"/>
        <v>66943</v>
      </c>
      <c r="K18" s="227">
        <f t="shared" si="72"/>
        <v>0</v>
      </c>
      <c r="L18" s="227">
        <f t="shared" si="72"/>
        <v>89895</v>
      </c>
      <c r="M18" s="227">
        <f t="shared" si="72"/>
        <v>89895</v>
      </c>
      <c r="N18" s="227">
        <f t="shared" si="72"/>
        <v>0</v>
      </c>
      <c r="O18" s="227">
        <f t="shared" si="72"/>
        <v>6670</v>
      </c>
      <c r="P18" s="354">
        <f t="shared" si="72"/>
        <v>6670</v>
      </c>
      <c r="Q18" s="226">
        <f t="shared" si="72"/>
        <v>0</v>
      </c>
      <c r="R18" s="227">
        <f t="shared" si="72"/>
        <v>0</v>
      </c>
      <c r="S18" s="227">
        <f t="shared" si="72"/>
        <v>0</v>
      </c>
      <c r="T18" s="227">
        <f t="shared" si="72"/>
        <v>0</v>
      </c>
      <c r="U18" s="227">
        <f t="shared" si="72"/>
        <v>0</v>
      </c>
      <c r="V18" s="227">
        <f t="shared" si="72"/>
        <v>0</v>
      </c>
      <c r="W18" s="227">
        <f t="shared" si="72"/>
        <v>0</v>
      </c>
      <c r="X18" s="227">
        <f t="shared" si="72"/>
        <v>96565</v>
      </c>
      <c r="Y18" s="227">
        <f t="shared" si="72"/>
        <v>96565</v>
      </c>
      <c r="Z18" s="227">
        <f t="shared" si="72"/>
        <v>27500</v>
      </c>
      <c r="AA18" s="227">
        <f t="shared" si="72"/>
        <v>115618</v>
      </c>
      <c r="AB18" s="354">
        <f t="shared" si="72"/>
        <v>143118</v>
      </c>
    </row>
    <row r="19" spans="1:28" ht="15" customHeight="1" x14ac:dyDescent="0.2">
      <c r="A19" s="403" t="s">
        <v>589</v>
      </c>
      <c r="B19" s="225"/>
      <c r="C19" s="225"/>
      <c r="D19" s="225"/>
      <c r="E19" s="225"/>
      <c r="F19" s="225"/>
      <c r="G19" s="225"/>
      <c r="H19" s="224"/>
      <c r="I19" s="224"/>
      <c r="J19" s="225"/>
      <c r="K19" s="225"/>
      <c r="L19" s="225"/>
      <c r="M19" s="225"/>
      <c r="N19" s="225"/>
      <c r="O19" s="225"/>
      <c r="P19" s="313"/>
      <c r="Q19" s="223"/>
      <c r="R19" s="225"/>
      <c r="S19" s="225"/>
      <c r="T19" s="225"/>
      <c r="U19" s="225"/>
      <c r="V19" s="225"/>
      <c r="W19" s="224"/>
      <c r="X19" s="642"/>
      <c r="Y19" s="224"/>
      <c r="Z19" s="224"/>
      <c r="AA19" s="312"/>
      <c r="AB19" s="644"/>
    </row>
    <row r="20" spans="1:28" ht="15" customHeight="1" x14ac:dyDescent="0.2">
      <c r="A20" s="404" t="s">
        <v>599</v>
      </c>
      <c r="B20" s="225"/>
      <c r="C20" s="225"/>
      <c r="D20" s="225"/>
      <c r="E20" s="225"/>
      <c r="F20" s="225"/>
      <c r="G20" s="225"/>
      <c r="H20" s="224"/>
      <c r="I20" s="224"/>
      <c r="J20" s="225"/>
      <c r="K20" s="225"/>
      <c r="L20" s="225"/>
      <c r="M20" s="225"/>
      <c r="N20" s="225"/>
      <c r="O20" s="225"/>
      <c r="P20" s="313"/>
      <c r="Q20" s="223"/>
      <c r="R20" s="225"/>
      <c r="S20" s="225"/>
      <c r="T20" s="225"/>
      <c r="U20" s="225"/>
      <c r="V20" s="225"/>
      <c r="W20" s="224"/>
      <c r="X20" s="642"/>
      <c r="Y20" s="224"/>
      <c r="Z20" s="100"/>
      <c r="AA20" s="25"/>
      <c r="AB20" s="643"/>
    </row>
    <row r="21" spans="1:28" ht="15" customHeight="1" x14ac:dyDescent="0.2">
      <c r="A21" s="404" t="s">
        <v>177</v>
      </c>
      <c r="B21" s="225"/>
      <c r="C21" s="225"/>
      <c r="D21" s="225"/>
      <c r="E21" s="225"/>
      <c r="F21" s="225"/>
      <c r="G21" s="225"/>
      <c r="H21" s="224"/>
      <c r="I21" s="224"/>
      <c r="J21" s="225"/>
      <c r="K21" s="225"/>
      <c r="L21" s="225"/>
      <c r="M21" s="225"/>
      <c r="N21" s="225"/>
      <c r="O21" s="225"/>
      <c r="P21" s="313"/>
      <c r="Q21" s="223"/>
      <c r="R21" s="225"/>
      <c r="S21" s="225"/>
      <c r="T21" s="225"/>
      <c r="U21" s="225"/>
      <c r="V21" s="225"/>
      <c r="W21" s="224"/>
      <c r="X21" s="642"/>
      <c r="Y21" s="224"/>
      <c r="Z21" s="100"/>
      <c r="AA21" s="25"/>
      <c r="AB21" s="643"/>
    </row>
    <row r="22" spans="1:28" ht="15" customHeight="1" x14ac:dyDescent="0.2">
      <c r="A22" s="405" t="s">
        <v>997</v>
      </c>
      <c r="B22" s="225"/>
      <c r="C22" s="225"/>
      <c r="D22" s="225"/>
      <c r="E22" s="225"/>
      <c r="F22" s="225"/>
      <c r="G22" s="225"/>
      <c r="H22" s="224"/>
      <c r="I22" s="224"/>
      <c r="J22" s="225"/>
      <c r="K22" s="225"/>
      <c r="L22" s="225">
        <v>2794</v>
      </c>
      <c r="M22" s="225">
        <f t="shared" si="10"/>
        <v>2794</v>
      </c>
      <c r="N22" s="225"/>
      <c r="O22" s="225"/>
      <c r="P22" s="313"/>
      <c r="Q22" s="223"/>
      <c r="R22" s="225"/>
      <c r="S22" s="225"/>
      <c r="T22" s="225"/>
      <c r="U22" s="225"/>
      <c r="V22" s="225"/>
      <c r="W22" s="100">
        <f t="shared" ref="W22" si="73">K22+N22+Q22+T22</f>
        <v>0</v>
      </c>
      <c r="X22" s="100">
        <f t="shared" ref="X22" si="74">L22+O22+R22+U22</f>
        <v>2794</v>
      </c>
      <c r="Y22" s="224">
        <f t="shared" ref="Y22" si="75">W22+X22</f>
        <v>2794</v>
      </c>
      <c r="Z22" s="100">
        <f t="shared" ref="Z22" si="76">W22+H22</f>
        <v>0</v>
      </c>
      <c r="AA22" s="100">
        <f t="shared" ref="AA22" si="77">X22+I22</f>
        <v>2794</v>
      </c>
      <c r="AB22" s="646">
        <f t="shared" ref="AB22" si="78">Y22+J22</f>
        <v>2794</v>
      </c>
    </row>
    <row r="23" spans="1:28" ht="30" customHeight="1" x14ac:dyDescent="0.2">
      <c r="A23" s="405" t="s">
        <v>600</v>
      </c>
      <c r="B23" s="225"/>
      <c r="C23" s="225"/>
      <c r="D23" s="225">
        <f t="shared" si="6"/>
        <v>0</v>
      </c>
      <c r="E23" s="225"/>
      <c r="F23" s="225"/>
      <c r="G23" s="225">
        <f t="shared" ref="G23:G122" si="79">E23+F23</f>
        <v>0</v>
      </c>
      <c r="H23" s="224">
        <f t="shared" ref="H23:I123" si="80">B23+E23</f>
        <v>0</v>
      </c>
      <c r="I23" s="224">
        <f t="shared" si="80"/>
        <v>0</v>
      </c>
      <c r="J23" s="225">
        <f t="shared" si="9"/>
        <v>0</v>
      </c>
      <c r="K23" s="225"/>
      <c r="L23" s="225"/>
      <c r="M23" s="225">
        <f t="shared" si="10"/>
        <v>0</v>
      </c>
      <c r="N23" s="225"/>
      <c r="O23" s="225"/>
      <c r="P23" s="313">
        <f t="shared" si="11"/>
        <v>0</v>
      </c>
      <c r="Q23" s="223"/>
      <c r="R23" s="225"/>
      <c r="S23" s="225">
        <f t="shared" si="12"/>
        <v>0</v>
      </c>
      <c r="T23" s="225"/>
      <c r="U23" s="225"/>
      <c r="V23" s="225">
        <f t="shared" si="13"/>
        <v>0</v>
      </c>
      <c r="W23" s="100">
        <f t="shared" ref="W23:X122" si="81">K23+N23+Q23+T23</f>
        <v>0</v>
      </c>
      <c r="X23" s="100">
        <f t="shared" si="81"/>
        <v>0</v>
      </c>
      <c r="Y23" s="224">
        <f t="shared" si="15"/>
        <v>0</v>
      </c>
      <c r="Z23" s="100">
        <f t="shared" ref="Z23:Z122" si="82">W23+H23</f>
        <v>0</v>
      </c>
      <c r="AA23" s="100">
        <f t="shared" ref="AA23:AA31" si="83">X23+I23</f>
        <v>0</v>
      </c>
      <c r="AB23" s="646">
        <f t="shared" ref="AB23:AB31" si="84">Y23+J23</f>
        <v>0</v>
      </c>
    </row>
    <row r="24" spans="1:28" ht="15" customHeight="1" x14ac:dyDescent="0.2">
      <c r="A24" s="405" t="s">
        <v>1047</v>
      </c>
      <c r="B24" s="225"/>
      <c r="C24" s="225">
        <v>3000</v>
      </c>
      <c r="D24" s="225">
        <f t="shared" si="6"/>
        <v>3000</v>
      </c>
      <c r="E24" s="225"/>
      <c r="F24" s="225"/>
      <c r="G24" s="225"/>
      <c r="H24" s="224">
        <f t="shared" ref="H24" si="85">B24+E24</f>
        <v>0</v>
      </c>
      <c r="I24" s="224">
        <f t="shared" ref="I24" si="86">C24+F24</f>
        <v>3000</v>
      </c>
      <c r="J24" s="225">
        <f t="shared" ref="J24" si="87">H24+I24</f>
        <v>3000</v>
      </c>
      <c r="K24" s="225"/>
      <c r="L24" s="225"/>
      <c r="M24" s="225"/>
      <c r="N24" s="225"/>
      <c r="O24" s="225"/>
      <c r="P24" s="313"/>
      <c r="Q24" s="223"/>
      <c r="R24" s="225"/>
      <c r="S24" s="225"/>
      <c r="T24" s="225"/>
      <c r="U24" s="225"/>
      <c r="V24" s="225"/>
      <c r="W24" s="100">
        <f t="shared" ref="W24" si="88">K24+N24+Q24+T24</f>
        <v>0</v>
      </c>
      <c r="X24" s="100">
        <f t="shared" ref="X24" si="89">L24+O24+R24+U24</f>
        <v>0</v>
      </c>
      <c r="Y24" s="224">
        <f t="shared" ref="Y24" si="90">W24+X24</f>
        <v>0</v>
      </c>
      <c r="Z24" s="100">
        <f t="shared" ref="Z24" si="91">W24+H24</f>
        <v>0</v>
      </c>
      <c r="AA24" s="100">
        <f t="shared" ref="AA24" si="92">X24+I24</f>
        <v>3000</v>
      </c>
      <c r="AB24" s="646">
        <f t="shared" ref="AB24" si="93">Y24+J24</f>
        <v>3000</v>
      </c>
    </row>
    <row r="25" spans="1:28" ht="30" customHeight="1" x14ac:dyDescent="0.2">
      <c r="A25" s="405" t="s">
        <v>601</v>
      </c>
      <c r="B25" s="225"/>
      <c r="C25" s="225"/>
      <c r="D25" s="225">
        <f t="shared" si="6"/>
        <v>0</v>
      </c>
      <c r="E25" s="225"/>
      <c r="F25" s="225"/>
      <c r="G25" s="225">
        <f t="shared" si="79"/>
        <v>0</v>
      </c>
      <c r="H25" s="224">
        <f t="shared" si="80"/>
        <v>0</v>
      </c>
      <c r="I25" s="224">
        <f t="shared" si="80"/>
        <v>0</v>
      </c>
      <c r="J25" s="225">
        <f t="shared" si="9"/>
        <v>0</v>
      </c>
      <c r="K25" s="225"/>
      <c r="L25" s="225"/>
      <c r="M25" s="225">
        <f t="shared" si="10"/>
        <v>0</v>
      </c>
      <c r="N25" s="225">
        <f>150000+50025+7650</f>
        <v>207675</v>
      </c>
      <c r="O25" s="225"/>
      <c r="P25" s="313">
        <f t="shared" si="11"/>
        <v>207675</v>
      </c>
      <c r="Q25" s="223"/>
      <c r="R25" s="225"/>
      <c r="S25" s="225">
        <f t="shared" si="12"/>
        <v>0</v>
      </c>
      <c r="T25" s="225"/>
      <c r="U25" s="225"/>
      <c r="V25" s="225">
        <f t="shared" si="13"/>
        <v>0</v>
      </c>
      <c r="W25" s="100">
        <f t="shared" si="81"/>
        <v>207675</v>
      </c>
      <c r="X25" s="100">
        <f t="shared" si="81"/>
        <v>0</v>
      </c>
      <c r="Y25" s="224">
        <f t="shared" si="15"/>
        <v>207675</v>
      </c>
      <c r="Z25" s="100">
        <f t="shared" si="82"/>
        <v>207675</v>
      </c>
      <c r="AA25" s="100">
        <f t="shared" si="83"/>
        <v>0</v>
      </c>
      <c r="AB25" s="646">
        <f t="shared" si="84"/>
        <v>207675</v>
      </c>
    </row>
    <row r="26" spans="1:28" ht="15" customHeight="1" x14ac:dyDescent="0.2">
      <c r="A26" s="405" t="s">
        <v>602</v>
      </c>
      <c r="B26" s="225">
        <v>1000</v>
      </c>
      <c r="C26" s="225"/>
      <c r="D26" s="225">
        <f t="shared" si="6"/>
        <v>1000</v>
      </c>
      <c r="E26" s="225">
        <v>0</v>
      </c>
      <c r="F26" s="225"/>
      <c r="G26" s="225">
        <f t="shared" si="79"/>
        <v>0</v>
      </c>
      <c r="H26" s="224">
        <f t="shared" si="80"/>
        <v>1000</v>
      </c>
      <c r="I26" s="224">
        <f t="shared" si="80"/>
        <v>0</v>
      </c>
      <c r="J26" s="225">
        <f t="shared" si="9"/>
        <v>1000</v>
      </c>
      <c r="K26" s="225"/>
      <c r="L26" s="225"/>
      <c r="M26" s="225">
        <f t="shared" si="10"/>
        <v>0</v>
      </c>
      <c r="N26" s="225"/>
      <c r="O26" s="225"/>
      <c r="P26" s="313">
        <f t="shared" si="11"/>
        <v>0</v>
      </c>
      <c r="Q26" s="223"/>
      <c r="R26" s="225"/>
      <c r="S26" s="225">
        <f t="shared" si="12"/>
        <v>0</v>
      </c>
      <c r="T26" s="225"/>
      <c r="U26" s="225"/>
      <c r="V26" s="225">
        <f t="shared" si="13"/>
        <v>0</v>
      </c>
      <c r="W26" s="100">
        <f t="shared" si="81"/>
        <v>0</v>
      </c>
      <c r="X26" s="100">
        <f t="shared" si="81"/>
        <v>0</v>
      </c>
      <c r="Y26" s="224">
        <f t="shared" si="15"/>
        <v>0</v>
      </c>
      <c r="Z26" s="100">
        <f t="shared" si="82"/>
        <v>1000</v>
      </c>
      <c r="AA26" s="100">
        <f t="shared" si="83"/>
        <v>0</v>
      </c>
      <c r="AB26" s="646">
        <f t="shared" si="84"/>
        <v>1000</v>
      </c>
    </row>
    <row r="27" spans="1:28" ht="15" customHeight="1" x14ac:dyDescent="0.2">
      <c r="A27" s="405" t="s">
        <v>603</v>
      </c>
      <c r="B27" s="225"/>
      <c r="C27" s="225"/>
      <c r="D27" s="225">
        <f t="shared" si="6"/>
        <v>0</v>
      </c>
      <c r="E27" s="225"/>
      <c r="F27" s="225"/>
      <c r="G27" s="225">
        <f t="shared" si="79"/>
        <v>0</v>
      </c>
      <c r="H27" s="224">
        <f t="shared" si="80"/>
        <v>0</v>
      </c>
      <c r="I27" s="224">
        <f t="shared" si="80"/>
        <v>0</v>
      </c>
      <c r="J27" s="225">
        <f t="shared" si="9"/>
        <v>0</v>
      </c>
      <c r="K27" s="225">
        <v>18000</v>
      </c>
      <c r="L27" s="225"/>
      <c r="M27" s="225">
        <f t="shared" si="10"/>
        <v>18000</v>
      </c>
      <c r="N27" s="225"/>
      <c r="O27" s="225"/>
      <c r="P27" s="313">
        <f t="shared" si="11"/>
        <v>0</v>
      </c>
      <c r="Q27" s="223"/>
      <c r="R27" s="225"/>
      <c r="S27" s="225">
        <f t="shared" si="12"/>
        <v>0</v>
      </c>
      <c r="T27" s="225"/>
      <c r="U27" s="225"/>
      <c r="V27" s="225">
        <f t="shared" si="13"/>
        <v>0</v>
      </c>
      <c r="W27" s="100">
        <f t="shared" si="81"/>
        <v>18000</v>
      </c>
      <c r="X27" s="100">
        <f t="shared" si="81"/>
        <v>0</v>
      </c>
      <c r="Y27" s="224">
        <f t="shared" si="15"/>
        <v>18000</v>
      </c>
      <c r="Z27" s="100">
        <f t="shared" si="82"/>
        <v>18000</v>
      </c>
      <c r="AA27" s="100">
        <f t="shared" si="83"/>
        <v>0</v>
      </c>
      <c r="AB27" s="646">
        <f t="shared" si="84"/>
        <v>18000</v>
      </c>
    </row>
    <row r="28" spans="1:28" ht="15" customHeight="1" x14ac:dyDescent="0.2">
      <c r="A28" s="406" t="s">
        <v>604</v>
      </c>
      <c r="B28" s="26"/>
      <c r="C28" s="26"/>
      <c r="D28" s="225">
        <f t="shared" si="6"/>
        <v>0</v>
      </c>
      <c r="E28" s="26"/>
      <c r="F28" s="26"/>
      <c r="G28" s="225">
        <f t="shared" si="79"/>
        <v>0</v>
      </c>
      <c r="H28" s="224">
        <f t="shared" si="80"/>
        <v>0</v>
      </c>
      <c r="I28" s="224">
        <f t="shared" si="80"/>
        <v>0</v>
      </c>
      <c r="J28" s="225">
        <f t="shared" si="9"/>
        <v>0</v>
      </c>
      <c r="K28" s="26"/>
      <c r="L28" s="26"/>
      <c r="M28" s="225">
        <f t="shared" si="10"/>
        <v>0</v>
      </c>
      <c r="N28" s="26"/>
      <c r="O28" s="26"/>
      <c r="P28" s="313">
        <f t="shared" si="11"/>
        <v>0</v>
      </c>
      <c r="Q28" s="229"/>
      <c r="R28" s="26"/>
      <c r="S28" s="225">
        <f t="shared" si="12"/>
        <v>0</v>
      </c>
      <c r="T28" s="26"/>
      <c r="U28" s="26"/>
      <c r="V28" s="225">
        <f t="shared" si="13"/>
        <v>0</v>
      </c>
      <c r="W28" s="100">
        <f t="shared" si="81"/>
        <v>0</v>
      </c>
      <c r="X28" s="100">
        <f t="shared" si="81"/>
        <v>0</v>
      </c>
      <c r="Y28" s="224">
        <f t="shared" si="15"/>
        <v>0</v>
      </c>
      <c r="Z28" s="100">
        <f t="shared" si="82"/>
        <v>0</v>
      </c>
      <c r="AA28" s="100">
        <f t="shared" si="83"/>
        <v>0</v>
      </c>
      <c r="AB28" s="646">
        <f t="shared" si="84"/>
        <v>0</v>
      </c>
    </row>
    <row r="29" spans="1:28" ht="30" customHeight="1" x14ac:dyDescent="0.2">
      <c r="A29" s="406" t="s">
        <v>601</v>
      </c>
      <c r="B29" s="26"/>
      <c r="C29" s="26"/>
      <c r="D29" s="225">
        <f t="shared" si="6"/>
        <v>0</v>
      </c>
      <c r="E29" s="26"/>
      <c r="F29" s="26"/>
      <c r="G29" s="225">
        <f t="shared" si="79"/>
        <v>0</v>
      </c>
      <c r="H29" s="224">
        <f t="shared" si="80"/>
        <v>0</v>
      </c>
      <c r="I29" s="224">
        <f t="shared" si="80"/>
        <v>0</v>
      </c>
      <c r="J29" s="225">
        <f t="shared" si="9"/>
        <v>0</v>
      </c>
      <c r="K29" s="26">
        <f>100000+74000</f>
        <v>174000</v>
      </c>
      <c r="L29" s="26"/>
      <c r="M29" s="225">
        <f t="shared" si="10"/>
        <v>174000</v>
      </c>
      <c r="N29" s="26"/>
      <c r="O29" s="26"/>
      <c r="P29" s="313">
        <f t="shared" si="11"/>
        <v>0</v>
      </c>
      <c r="Q29" s="229"/>
      <c r="R29" s="26"/>
      <c r="S29" s="225">
        <f t="shared" si="12"/>
        <v>0</v>
      </c>
      <c r="T29" s="26"/>
      <c r="U29" s="26"/>
      <c r="V29" s="225">
        <f t="shared" si="13"/>
        <v>0</v>
      </c>
      <c r="W29" s="100">
        <f t="shared" si="81"/>
        <v>174000</v>
      </c>
      <c r="X29" s="100">
        <f t="shared" si="81"/>
        <v>0</v>
      </c>
      <c r="Y29" s="224">
        <f t="shared" si="15"/>
        <v>174000</v>
      </c>
      <c r="Z29" s="100">
        <f t="shared" si="82"/>
        <v>174000</v>
      </c>
      <c r="AA29" s="100">
        <f t="shared" si="83"/>
        <v>0</v>
      </c>
      <c r="AB29" s="646">
        <f t="shared" si="84"/>
        <v>174000</v>
      </c>
    </row>
    <row r="30" spans="1:28" ht="15" customHeight="1" x14ac:dyDescent="0.2">
      <c r="A30" s="406" t="s">
        <v>602</v>
      </c>
      <c r="B30" s="26">
        <v>1000</v>
      </c>
      <c r="C30" s="26"/>
      <c r="D30" s="225">
        <f t="shared" si="6"/>
        <v>1000</v>
      </c>
      <c r="E30" s="26">
        <v>0</v>
      </c>
      <c r="F30" s="26"/>
      <c r="G30" s="225">
        <f t="shared" si="79"/>
        <v>0</v>
      </c>
      <c r="H30" s="224">
        <f t="shared" si="80"/>
        <v>1000</v>
      </c>
      <c r="I30" s="224">
        <f t="shared" si="80"/>
        <v>0</v>
      </c>
      <c r="J30" s="225">
        <f t="shared" si="9"/>
        <v>1000</v>
      </c>
      <c r="K30" s="26"/>
      <c r="L30" s="26"/>
      <c r="M30" s="225">
        <f t="shared" si="10"/>
        <v>0</v>
      </c>
      <c r="N30" s="26"/>
      <c r="O30" s="26"/>
      <c r="P30" s="313">
        <f t="shared" si="11"/>
        <v>0</v>
      </c>
      <c r="Q30" s="229"/>
      <c r="R30" s="26"/>
      <c r="S30" s="225">
        <f t="shared" si="12"/>
        <v>0</v>
      </c>
      <c r="T30" s="26"/>
      <c r="U30" s="26"/>
      <c r="V30" s="225">
        <f t="shared" si="13"/>
        <v>0</v>
      </c>
      <c r="W30" s="100">
        <f t="shared" si="81"/>
        <v>0</v>
      </c>
      <c r="X30" s="100">
        <f t="shared" si="81"/>
        <v>0</v>
      </c>
      <c r="Y30" s="224">
        <f t="shared" si="15"/>
        <v>0</v>
      </c>
      <c r="Z30" s="100">
        <f t="shared" si="82"/>
        <v>1000</v>
      </c>
      <c r="AA30" s="100">
        <f t="shared" si="83"/>
        <v>0</v>
      </c>
      <c r="AB30" s="646">
        <f t="shared" si="84"/>
        <v>1000</v>
      </c>
    </row>
    <row r="31" spans="1:28" ht="15" customHeight="1" x14ac:dyDescent="0.2">
      <c r="A31" s="401" t="s">
        <v>603</v>
      </c>
      <c r="B31" s="26"/>
      <c r="C31" s="26"/>
      <c r="D31" s="26">
        <f t="shared" si="6"/>
        <v>0</v>
      </c>
      <c r="E31" s="26"/>
      <c r="F31" s="26"/>
      <c r="G31" s="26">
        <f t="shared" si="79"/>
        <v>0</v>
      </c>
      <c r="H31" s="100">
        <f t="shared" si="80"/>
        <v>0</v>
      </c>
      <c r="I31" s="100">
        <f t="shared" si="80"/>
        <v>0</v>
      </c>
      <c r="J31" s="26">
        <f t="shared" si="9"/>
        <v>0</v>
      </c>
      <c r="K31" s="26">
        <v>10000</v>
      </c>
      <c r="L31" s="26"/>
      <c r="M31" s="26">
        <f t="shared" si="10"/>
        <v>10000</v>
      </c>
      <c r="N31" s="26"/>
      <c r="O31" s="26"/>
      <c r="P31" s="310">
        <f t="shared" si="11"/>
        <v>0</v>
      </c>
      <c r="Q31" s="229"/>
      <c r="R31" s="26"/>
      <c r="S31" s="26">
        <f t="shared" si="12"/>
        <v>0</v>
      </c>
      <c r="T31" s="26"/>
      <c r="U31" s="26"/>
      <c r="V31" s="26">
        <f t="shared" si="13"/>
        <v>0</v>
      </c>
      <c r="W31" s="100">
        <f t="shared" si="81"/>
        <v>10000</v>
      </c>
      <c r="X31" s="100">
        <f t="shared" si="81"/>
        <v>0</v>
      </c>
      <c r="Y31" s="100">
        <f t="shared" si="15"/>
        <v>10000</v>
      </c>
      <c r="Z31" s="100">
        <f t="shared" si="82"/>
        <v>10000</v>
      </c>
      <c r="AA31" s="100">
        <f t="shared" si="83"/>
        <v>0</v>
      </c>
      <c r="AB31" s="646">
        <f t="shared" si="84"/>
        <v>10000</v>
      </c>
    </row>
    <row r="32" spans="1:28" ht="30" customHeight="1" x14ac:dyDescent="0.2">
      <c r="A32" s="771" t="s">
        <v>998</v>
      </c>
      <c r="B32" s="26"/>
      <c r="C32" s="26"/>
      <c r="D32" s="26"/>
      <c r="E32" s="26"/>
      <c r="F32" s="26"/>
      <c r="G32" s="26"/>
      <c r="H32" s="100"/>
      <c r="I32" s="100"/>
      <c r="J32" s="26"/>
      <c r="K32" s="26"/>
      <c r="L32" s="26"/>
      <c r="M32" s="26"/>
      <c r="N32" s="26"/>
      <c r="O32" s="26">
        <v>210496</v>
      </c>
      <c r="P32" s="310">
        <f t="shared" si="11"/>
        <v>210496</v>
      </c>
      <c r="Q32" s="229"/>
      <c r="R32" s="26"/>
      <c r="S32" s="26"/>
      <c r="T32" s="26"/>
      <c r="U32" s="26"/>
      <c r="V32" s="26"/>
      <c r="W32" s="100">
        <f t="shared" ref="W32" si="94">K32+N32+Q32+T32</f>
        <v>0</v>
      </c>
      <c r="X32" s="100">
        <f t="shared" ref="X32" si="95">L32+O32+R32+U32</f>
        <v>210496</v>
      </c>
      <c r="Y32" s="100">
        <f t="shared" ref="Y32" si="96">W32+X32</f>
        <v>210496</v>
      </c>
      <c r="Z32" s="100">
        <f t="shared" ref="Z32:AB33" si="97">W32+H32</f>
        <v>0</v>
      </c>
      <c r="AA32" s="100">
        <f t="shared" si="97"/>
        <v>210496</v>
      </c>
      <c r="AB32" s="646">
        <f t="shared" si="97"/>
        <v>210496</v>
      </c>
    </row>
    <row r="33" spans="1:28" ht="30" customHeight="1" x14ac:dyDescent="0.2">
      <c r="A33" s="752" t="s">
        <v>1069</v>
      </c>
      <c r="B33" s="231"/>
      <c r="C33" s="231"/>
      <c r="D33" s="225"/>
      <c r="E33" s="231"/>
      <c r="F33" s="231"/>
      <c r="G33" s="225"/>
      <c r="H33" s="224"/>
      <c r="I33" s="224"/>
      <c r="J33" s="225"/>
      <c r="K33" s="231"/>
      <c r="L33" s="231"/>
      <c r="M33" s="225"/>
      <c r="N33" s="26"/>
      <c r="O33" s="26">
        <v>24084</v>
      </c>
      <c r="P33" s="313">
        <f t="shared" si="11"/>
        <v>24084</v>
      </c>
      <c r="Q33" s="229"/>
      <c r="R33" s="26"/>
      <c r="S33" s="225"/>
      <c r="T33" s="26"/>
      <c r="U33" s="26"/>
      <c r="V33" s="225"/>
      <c r="W33" s="100">
        <f t="shared" ref="W33" si="98">K33+N33+Q33+T33</f>
        <v>0</v>
      </c>
      <c r="X33" s="100">
        <f t="shared" ref="X33" si="99">L33+O33+R33+U33</f>
        <v>24084</v>
      </c>
      <c r="Y33" s="224">
        <f t="shared" ref="Y33" si="100">W33+X33</f>
        <v>24084</v>
      </c>
      <c r="Z33" s="100">
        <f t="shared" si="97"/>
        <v>0</v>
      </c>
      <c r="AA33" s="100">
        <f t="shared" si="97"/>
        <v>24084</v>
      </c>
      <c r="AB33" s="646">
        <f t="shared" si="97"/>
        <v>24084</v>
      </c>
    </row>
    <row r="34" spans="1:28" ht="15" customHeight="1" x14ac:dyDescent="0.2">
      <c r="A34" s="407" t="s">
        <v>731</v>
      </c>
      <c r="B34" s="231"/>
      <c r="C34" s="231"/>
      <c r="D34" s="225">
        <f t="shared" si="6"/>
        <v>0</v>
      </c>
      <c r="E34" s="231"/>
      <c r="F34" s="231"/>
      <c r="G34" s="225">
        <f t="shared" si="79"/>
        <v>0</v>
      </c>
      <c r="H34" s="224">
        <f t="shared" si="80"/>
        <v>0</v>
      </c>
      <c r="I34" s="224">
        <f t="shared" si="80"/>
        <v>0</v>
      </c>
      <c r="J34" s="225">
        <f t="shared" si="9"/>
        <v>0</v>
      </c>
      <c r="K34" s="231"/>
      <c r="L34" s="231"/>
      <c r="M34" s="225">
        <f t="shared" si="10"/>
        <v>0</v>
      </c>
      <c r="N34" s="26"/>
      <c r="O34" s="26"/>
      <c r="P34" s="313">
        <f t="shared" si="11"/>
        <v>0</v>
      </c>
      <c r="Q34" s="229"/>
      <c r="R34" s="26"/>
      <c r="S34" s="225">
        <f t="shared" si="12"/>
        <v>0</v>
      </c>
      <c r="T34" s="26"/>
      <c r="U34" s="26"/>
      <c r="V34" s="225">
        <f t="shared" si="13"/>
        <v>0</v>
      </c>
      <c r="W34" s="100">
        <f t="shared" si="81"/>
        <v>0</v>
      </c>
      <c r="X34" s="100">
        <f t="shared" si="81"/>
        <v>0</v>
      </c>
      <c r="Y34" s="224">
        <f t="shared" si="15"/>
        <v>0</v>
      </c>
      <c r="Z34" s="100">
        <f t="shared" ref="Z34" si="101">W34+H34</f>
        <v>0</v>
      </c>
      <c r="AA34" s="100">
        <f t="shared" ref="AA34" si="102">X34+I34</f>
        <v>0</v>
      </c>
      <c r="AB34" s="646">
        <f t="shared" ref="AB34" si="103">Y34+J34</f>
        <v>0</v>
      </c>
    </row>
    <row r="35" spans="1:28" ht="30" customHeight="1" x14ac:dyDescent="0.2">
      <c r="A35" s="408" t="s">
        <v>1015</v>
      </c>
      <c r="B35" s="231"/>
      <c r="C35" s="231"/>
      <c r="D35" s="225">
        <f t="shared" si="6"/>
        <v>0</v>
      </c>
      <c r="E35" s="231"/>
      <c r="F35" s="231"/>
      <c r="G35" s="225">
        <f t="shared" si="79"/>
        <v>0</v>
      </c>
      <c r="H35" s="224">
        <f t="shared" si="80"/>
        <v>0</v>
      </c>
      <c r="I35" s="224">
        <f t="shared" si="80"/>
        <v>0</v>
      </c>
      <c r="J35" s="225">
        <f t="shared" si="9"/>
        <v>0</v>
      </c>
      <c r="K35" s="231"/>
      <c r="L35" s="231"/>
      <c r="M35" s="225">
        <f t="shared" si="10"/>
        <v>0</v>
      </c>
      <c r="N35" s="26">
        <v>24633</v>
      </c>
      <c r="O35" s="26">
        <v>2935</v>
      </c>
      <c r="P35" s="313">
        <f t="shared" si="11"/>
        <v>27568</v>
      </c>
      <c r="Q35" s="229"/>
      <c r="R35" s="26"/>
      <c r="S35" s="225">
        <f t="shared" si="12"/>
        <v>0</v>
      </c>
      <c r="T35" s="26"/>
      <c r="U35" s="26"/>
      <c r="V35" s="225">
        <f t="shared" si="13"/>
        <v>0</v>
      </c>
      <c r="W35" s="100">
        <f t="shared" si="81"/>
        <v>24633</v>
      </c>
      <c r="X35" s="100">
        <f t="shared" si="81"/>
        <v>2935</v>
      </c>
      <c r="Y35" s="224">
        <f t="shared" si="15"/>
        <v>27568</v>
      </c>
      <c r="Z35" s="100">
        <f t="shared" si="82"/>
        <v>24633</v>
      </c>
      <c r="AA35" s="100">
        <f t="shared" ref="AA35:AA122" si="104">X35+I35</f>
        <v>2935</v>
      </c>
      <c r="AB35" s="646">
        <f t="shared" ref="AB35:AB122" si="105">Y35+J35</f>
        <v>27568</v>
      </c>
    </row>
    <row r="36" spans="1:28" ht="45" customHeight="1" x14ac:dyDescent="0.2">
      <c r="A36" s="399" t="s">
        <v>605</v>
      </c>
      <c r="B36" s="231"/>
      <c r="C36" s="231"/>
      <c r="D36" s="225">
        <f t="shared" si="6"/>
        <v>0</v>
      </c>
      <c r="E36" s="231"/>
      <c r="F36" s="231"/>
      <c r="G36" s="225">
        <f t="shared" si="79"/>
        <v>0</v>
      </c>
      <c r="H36" s="224">
        <f t="shared" si="80"/>
        <v>0</v>
      </c>
      <c r="I36" s="224">
        <f t="shared" si="80"/>
        <v>0</v>
      </c>
      <c r="J36" s="225">
        <f t="shared" si="9"/>
        <v>0</v>
      </c>
      <c r="K36" s="231"/>
      <c r="L36" s="231"/>
      <c r="M36" s="225">
        <f t="shared" si="10"/>
        <v>0</v>
      </c>
      <c r="N36" s="26">
        <v>47047</v>
      </c>
      <c r="O36" s="26"/>
      <c r="P36" s="313">
        <f t="shared" si="11"/>
        <v>47047</v>
      </c>
      <c r="Q36" s="229"/>
      <c r="R36" s="26"/>
      <c r="S36" s="225">
        <f t="shared" si="12"/>
        <v>0</v>
      </c>
      <c r="T36" s="26"/>
      <c r="U36" s="26"/>
      <c r="V36" s="225">
        <f t="shared" si="13"/>
        <v>0</v>
      </c>
      <c r="W36" s="100">
        <f t="shared" si="81"/>
        <v>47047</v>
      </c>
      <c r="X36" s="100">
        <f t="shared" si="81"/>
        <v>0</v>
      </c>
      <c r="Y36" s="224">
        <f t="shared" si="15"/>
        <v>47047</v>
      </c>
      <c r="Z36" s="100">
        <f t="shared" si="82"/>
        <v>47047</v>
      </c>
      <c r="AA36" s="100">
        <f t="shared" si="104"/>
        <v>0</v>
      </c>
      <c r="AB36" s="646">
        <f t="shared" si="105"/>
        <v>47047</v>
      </c>
    </row>
    <row r="37" spans="1:28" ht="15" customHeight="1" x14ac:dyDescent="0.2">
      <c r="A37" s="399" t="s">
        <v>606</v>
      </c>
      <c r="B37" s="231">
        <v>15239</v>
      </c>
      <c r="C37" s="231"/>
      <c r="D37" s="225">
        <f t="shared" si="6"/>
        <v>15239</v>
      </c>
      <c r="E37" s="231">
        <v>0</v>
      </c>
      <c r="F37" s="231"/>
      <c r="G37" s="225">
        <f t="shared" si="79"/>
        <v>0</v>
      </c>
      <c r="H37" s="224">
        <f t="shared" si="80"/>
        <v>15239</v>
      </c>
      <c r="I37" s="224">
        <f t="shared" si="80"/>
        <v>0</v>
      </c>
      <c r="J37" s="225">
        <f t="shared" si="9"/>
        <v>15239</v>
      </c>
      <c r="K37" s="231"/>
      <c r="L37" s="231"/>
      <c r="M37" s="225">
        <f t="shared" si="10"/>
        <v>0</v>
      </c>
      <c r="N37" s="26"/>
      <c r="O37" s="26"/>
      <c r="P37" s="313">
        <f t="shared" si="11"/>
        <v>0</v>
      </c>
      <c r="Q37" s="229"/>
      <c r="R37" s="26"/>
      <c r="S37" s="225">
        <f t="shared" si="12"/>
        <v>0</v>
      </c>
      <c r="T37" s="26"/>
      <c r="U37" s="26"/>
      <c r="V37" s="225">
        <f t="shared" si="13"/>
        <v>0</v>
      </c>
      <c r="W37" s="100">
        <f t="shared" si="81"/>
        <v>0</v>
      </c>
      <c r="X37" s="100">
        <f t="shared" si="81"/>
        <v>0</v>
      </c>
      <c r="Y37" s="224">
        <f t="shared" si="15"/>
        <v>0</v>
      </c>
      <c r="Z37" s="100">
        <f t="shared" si="82"/>
        <v>15239</v>
      </c>
      <c r="AA37" s="100">
        <f t="shared" si="104"/>
        <v>0</v>
      </c>
      <c r="AB37" s="646">
        <f t="shared" si="105"/>
        <v>15239</v>
      </c>
    </row>
    <row r="38" spans="1:28" ht="30" customHeight="1" x14ac:dyDescent="0.2">
      <c r="A38" s="399" t="s">
        <v>848</v>
      </c>
      <c r="B38" s="231"/>
      <c r="C38" s="231"/>
      <c r="D38" s="225">
        <f t="shared" si="6"/>
        <v>0</v>
      </c>
      <c r="E38" s="231"/>
      <c r="F38" s="231"/>
      <c r="G38" s="225">
        <f t="shared" si="79"/>
        <v>0</v>
      </c>
      <c r="H38" s="224">
        <f t="shared" si="80"/>
        <v>0</v>
      </c>
      <c r="I38" s="224">
        <f t="shared" si="80"/>
        <v>0</v>
      </c>
      <c r="J38" s="225">
        <f t="shared" si="9"/>
        <v>0</v>
      </c>
      <c r="K38" s="231">
        <v>650</v>
      </c>
      <c r="L38" s="231"/>
      <c r="M38" s="225">
        <f t="shared" si="10"/>
        <v>650</v>
      </c>
      <c r="N38" s="26"/>
      <c r="O38" s="26"/>
      <c r="P38" s="313">
        <f t="shared" si="11"/>
        <v>0</v>
      </c>
      <c r="Q38" s="229"/>
      <c r="R38" s="26"/>
      <c r="S38" s="225">
        <f t="shared" si="12"/>
        <v>0</v>
      </c>
      <c r="T38" s="26"/>
      <c r="U38" s="26"/>
      <c r="V38" s="225">
        <f t="shared" si="13"/>
        <v>0</v>
      </c>
      <c r="W38" s="100">
        <f t="shared" si="81"/>
        <v>650</v>
      </c>
      <c r="X38" s="100">
        <f t="shared" si="81"/>
        <v>0</v>
      </c>
      <c r="Y38" s="224">
        <f t="shared" si="15"/>
        <v>650</v>
      </c>
      <c r="Z38" s="100">
        <f t="shared" si="82"/>
        <v>650</v>
      </c>
      <c r="AA38" s="100">
        <f t="shared" si="104"/>
        <v>0</v>
      </c>
      <c r="AB38" s="646">
        <f t="shared" si="105"/>
        <v>650</v>
      </c>
    </row>
    <row r="39" spans="1:28" ht="30" customHeight="1" x14ac:dyDescent="0.2">
      <c r="A39" s="745" t="s">
        <v>1002</v>
      </c>
      <c r="B39" s="231"/>
      <c r="C39" s="231"/>
      <c r="D39" s="225"/>
      <c r="E39" s="231"/>
      <c r="F39" s="231"/>
      <c r="G39" s="225"/>
      <c r="H39" s="224"/>
      <c r="I39" s="224"/>
      <c r="J39" s="225"/>
      <c r="K39" s="231"/>
      <c r="L39" s="231"/>
      <c r="M39" s="225"/>
      <c r="N39" s="26"/>
      <c r="O39" s="26">
        <v>14178</v>
      </c>
      <c r="P39" s="313">
        <f t="shared" si="11"/>
        <v>14178</v>
      </c>
      <c r="Q39" s="229"/>
      <c r="R39" s="26"/>
      <c r="S39" s="225"/>
      <c r="T39" s="26"/>
      <c r="U39" s="26"/>
      <c r="V39" s="225"/>
      <c r="W39" s="100">
        <f t="shared" ref="W39" si="106">K39+N39+Q39+T39</f>
        <v>0</v>
      </c>
      <c r="X39" s="100">
        <f t="shared" ref="X39" si="107">L39+O39+R39+U39</f>
        <v>14178</v>
      </c>
      <c r="Y39" s="224">
        <f t="shared" ref="Y39" si="108">W39+X39</f>
        <v>14178</v>
      </c>
      <c r="Z39" s="100">
        <f t="shared" ref="Z39" si="109">W39+H39</f>
        <v>0</v>
      </c>
      <c r="AA39" s="100">
        <f t="shared" ref="AA39" si="110">X39+I39</f>
        <v>14178</v>
      </c>
      <c r="AB39" s="646">
        <f t="shared" ref="AB39" si="111">Y39+J39</f>
        <v>14178</v>
      </c>
    </row>
    <row r="40" spans="1:28" ht="30" customHeight="1" x14ac:dyDescent="0.2">
      <c r="A40" s="745" t="s">
        <v>1003</v>
      </c>
      <c r="B40" s="231"/>
      <c r="C40" s="231"/>
      <c r="D40" s="225"/>
      <c r="E40" s="231"/>
      <c r="F40" s="231"/>
      <c r="G40" s="225"/>
      <c r="H40" s="224"/>
      <c r="I40" s="224"/>
      <c r="J40" s="225"/>
      <c r="K40" s="231"/>
      <c r="L40" s="231"/>
      <c r="M40" s="225"/>
      <c r="N40" s="26"/>
      <c r="O40" s="26">
        <v>9768</v>
      </c>
      <c r="P40" s="313">
        <f t="shared" si="11"/>
        <v>9768</v>
      </c>
      <c r="Q40" s="229"/>
      <c r="R40" s="26"/>
      <c r="S40" s="225"/>
      <c r="T40" s="26"/>
      <c r="U40" s="26"/>
      <c r="V40" s="225"/>
      <c r="W40" s="100">
        <f t="shared" ref="W40" si="112">K40+N40+Q40+T40</f>
        <v>0</v>
      </c>
      <c r="X40" s="100">
        <f t="shared" ref="X40" si="113">L40+O40+R40+U40</f>
        <v>9768</v>
      </c>
      <c r="Y40" s="224">
        <f t="shared" ref="Y40" si="114">W40+X40</f>
        <v>9768</v>
      </c>
      <c r="Z40" s="100">
        <f t="shared" ref="Z40" si="115">W40+H40</f>
        <v>0</v>
      </c>
      <c r="AA40" s="100">
        <f t="shared" ref="AA40" si="116">X40+I40</f>
        <v>9768</v>
      </c>
      <c r="AB40" s="646">
        <f t="shared" ref="AB40" si="117">Y40+J40</f>
        <v>9768</v>
      </c>
    </row>
    <row r="41" spans="1:28" ht="45" customHeight="1" x14ac:dyDescent="0.2">
      <c r="A41" s="745" t="s">
        <v>1011</v>
      </c>
      <c r="B41" s="231"/>
      <c r="C41" s="231"/>
      <c r="D41" s="225"/>
      <c r="E41" s="231"/>
      <c r="F41" s="231"/>
      <c r="G41" s="225"/>
      <c r="H41" s="224"/>
      <c r="I41" s="224"/>
      <c r="J41" s="225"/>
      <c r="K41" s="231"/>
      <c r="L41" s="231"/>
      <c r="M41" s="225"/>
      <c r="N41" s="26"/>
      <c r="O41" s="26">
        <v>9079</v>
      </c>
      <c r="P41" s="313">
        <f t="shared" si="11"/>
        <v>9079</v>
      </c>
      <c r="Q41" s="229"/>
      <c r="R41" s="26"/>
      <c r="S41" s="225"/>
      <c r="T41" s="26"/>
      <c r="U41" s="26"/>
      <c r="V41" s="225"/>
      <c r="W41" s="100">
        <f t="shared" ref="W41" si="118">K41+N41+Q41+T41</f>
        <v>0</v>
      </c>
      <c r="X41" s="100">
        <f t="shared" ref="X41" si="119">L41+O41+R41+U41</f>
        <v>9079</v>
      </c>
      <c r="Y41" s="224">
        <f t="shared" ref="Y41" si="120">W41+X41</f>
        <v>9079</v>
      </c>
      <c r="Z41" s="100">
        <f t="shared" ref="Z41" si="121">W41+H41</f>
        <v>0</v>
      </c>
      <c r="AA41" s="100">
        <f t="shared" ref="AA41" si="122">X41+I41</f>
        <v>9079</v>
      </c>
      <c r="AB41" s="646">
        <f t="shared" ref="AB41" si="123">Y41+J41</f>
        <v>9079</v>
      </c>
    </row>
    <row r="42" spans="1:28" ht="15" customHeight="1" x14ac:dyDescent="0.2">
      <c r="A42" s="752" t="s">
        <v>1071</v>
      </c>
      <c r="B42" s="231"/>
      <c r="C42" s="231"/>
      <c r="D42" s="225"/>
      <c r="E42" s="231"/>
      <c r="F42" s="231"/>
      <c r="G42" s="225"/>
      <c r="H42" s="224"/>
      <c r="I42" s="224"/>
      <c r="J42" s="225"/>
      <c r="K42" s="231"/>
      <c r="L42" s="231"/>
      <c r="M42" s="225"/>
      <c r="N42" s="26"/>
      <c r="O42" s="26">
        <v>18835</v>
      </c>
      <c r="P42" s="313">
        <f t="shared" si="11"/>
        <v>18835</v>
      </c>
      <c r="Q42" s="229"/>
      <c r="R42" s="26"/>
      <c r="S42" s="225"/>
      <c r="T42" s="26"/>
      <c r="U42" s="26"/>
      <c r="V42" s="225"/>
      <c r="W42" s="100">
        <f t="shared" ref="W42" si="124">K42+N42+Q42+T42</f>
        <v>0</v>
      </c>
      <c r="X42" s="100">
        <f t="shared" ref="X42" si="125">L42+O42+R42+U42</f>
        <v>18835</v>
      </c>
      <c r="Y42" s="224">
        <f t="shared" ref="Y42" si="126">W42+X42</f>
        <v>18835</v>
      </c>
      <c r="Z42" s="100">
        <f t="shared" ref="Z42" si="127">W42+H42</f>
        <v>0</v>
      </c>
      <c r="AA42" s="100">
        <f t="shared" ref="AA42" si="128">X42+I42</f>
        <v>18835</v>
      </c>
      <c r="AB42" s="646">
        <f t="shared" ref="AB42" si="129">Y42+J42</f>
        <v>18835</v>
      </c>
    </row>
    <row r="43" spans="1:28" ht="15" customHeight="1" x14ac:dyDescent="0.2">
      <c r="A43" s="738" t="s">
        <v>1030</v>
      </c>
      <c r="B43" s="772"/>
      <c r="C43" s="772"/>
      <c r="D43" s="772"/>
      <c r="E43" s="231"/>
      <c r="F43" s="231"/>
      <c r="G43" s="225"/>
      <c r="H43" s="224"/>
      <c r="I43" s="224"/>
      <c r="J43" s="225"/>
      <c r="K43" s="231"/>
      <c r="L43" s="231"/>
      <c r="M43" s="225"/>
      <c r="N43" s="26"/>
      <c r="O43" s="26">
        <v>8537</v>
      </c>
      <c r="P43" s="313">
        <f t="shared" si="11"/>
        <v>8537</v>
      </c>
      <c r="Q43" s="229"/>
      <c r="R43" s="26"/>
      <c r="S43" s="225"/>
      <c r="T43" s="26"/>
      <c r="U43" s="26"/>
      <c r="V43" s="225"/>
      <c r="W43" s="100">
        <f t="shared" ref="W43:W45" si="130">K43+N43+Q43+T43</f>
        <v>0</v>
      </c>
      <c r="X43" s="100">
        <f t="shared" ref="X43:X45" si="131">L43+O43+R43+U43</f>
        <v>8537</v>
      </c>
      <c r="Y43" s="224">
        <f t="shared" ref="Y43:Y45" si="132">W43+X43</f>
        <v>8537</v>
      </c>
      <c r="Z43" s="100">
        <f t="shared" ref="Z43:Z45" si="133">W43+H43</f>
        <v>0</v>
      </c>
      <c r="AA43" s="100">
        <f t="shared" ref="AA43:AA45" si="134">X43+I43</f>
        <v>8537</v>
      </c>
      <c r="AB43" s="646">
        <f t="shared" ref="AB43:AB45" si="135">Y43+J43</f>
        <v>8537</v>
      </c>
    </row>
    <row r="44" spans="1:28" ht="15" customHeight="1" x14ac:dyDescent="0.2">
      <c r="A44" s="738" t="s">
        <v>1157</v>
      </c>
      <c r="B44" s="556"/>
      <c r="C44" s="556"/>
      <c r="D44" s="225"/>
      <c r="E44" s="231"/>
      <c r="F44" s="231"/>
      <c r="G44" s="225"/>
      <c r="H44" s="224"/>
      <c r="I44" s="224"/>
      <c r="J44" s="225"/>
      <c r="K44" s="231"/>
      <c r="L44" s="231"/>
      <c r="M44" s="225"/>
      <c r="N44" s="26"/>
      <c r="O44" s="26">
        <v>16000</v>
      </c>
      <c r="P44" s="313">
        <f t="shared" si="11"/>
        <v>16000</v>
      </c>
      <c r="Q44" s="229"/>
      <c r="R44" s="26"/>
      <c r="S44" s="225"/>
      <c r="T44" s="26"/>
      <c r="U44" s="26"/>
      <c r="V44" s="225"/>
      <c r="W44" s="100">
        <f t="shared" ref="W44" si="136">K44+N44+Q44+T44</f>
        <v>0</v>
      </c>
      <c r="X44" s="100">
        <f t="shared" ref="X44" si="137">L44+O44+R44+U44</f>
        <v>16000</v>
      </c>
      <c r="Y44" s="224">
        <f t="shared" ref="Y44" si="138">W44+X44</f>
        <v>16000</v>
      </c>
      <c r="Z44" s="100">
        <f t="shared" ref="Z44" si="139">W44+H44</f>
        <v>0</v>
      </c>
      <c r="AA44" s="100">
        <f t="shared" ref="AA44" si="140">X44+I44</f>
        <v>16000</v>
      </c>
      <c r="AB44" s="646">
        <f t="shared" ref="AB44" si="141">Y44+J44</f>
        <v>16000</v>
      </c>
    </row>
    <row r="45" spans="1:28" ht="30" customHeight="1" x14ac:dyDescent="0.2">
      <c r="A45" s="738" t="s">
        <v>1031</v>
      </c>
      <c r="B45" s="231"/>
      <c r="C45" s="231"/>
      <c r="D45" s="225"/>
      <c r="E45" s="231"/>
      <c r="F45" s="231"/>
      <c r="G45" s="225"/>
      <c r="H45" s="224"/>
      <c r="I45" s="224"/>
      <c r="J45" s="225"/>
      <c r="K45" s="231"/>
      <c r="L45" s="231"/>
      <c r="M45" s="225"/>
      <c r="N45" s="26"/>
      <c r="O45" s="26">
        <v>7078</v>
      </c>
      <c r="P45" s="313">
        <f t="shared" si="11"/>
        <v>7078</v>
      </c>
      <c r="Q45" s="229"/>
      <c r="R45" s="26"/>
      <c r="S45" s="225"/>
      <c r="T45" s="26"/>
      <c r="U45" s="26"/>
      <c r="V45" s="225"/>
      <c r="W45" s="100">
        <f t="shared" si="130"/>
        <v>0</v>
      </c>
      <c r="X45" s="100">
        <f t="shared" si="131"/>
        <v>7078</v>
      </c>
      <c r="Y45" s="224">
        <f t="shared" si="132"/>
        <v>7078</v>
      </c>
      <c r="Z45" s="100">
        <f t="shared" si="133"/>
        <v>0</v>
      </c>
      <c r="AA45" s="100">
        <f t="shared" si="134"/>
        <v>7078</v>
      </c>
      <c r="AB45" s="646">
        <f t="shared" si="135"/>
        <v>7078</v>
      </c>
    </row>
    <row r="46" spans="1:28" ht="15" customHeight="1" x14ac:dyDescent="0.2">
      <c r="A46" s="752" t="s">
        <v>1070</v>
      </c>
      <c r="B46" s="231"/>
      <c r="C46" s="231"/>
      <c r="D46" s="225"/>
      <c r="E46" s="231"/>
      <c r="F46" s="231"/>
      <c r="G46" s="225"/>
      <c r="H46" s="224"/>
      <c r="I46" s="224"/>
      <c r="J46" s="225"/>
      <c r="K46" s="231"/>
      <c r="L46" s="231"/>
      <c r="M46" s="225"/>
      <c r="N46" s="26"/>
      <c r="O46" s="26">
        <v>24834</v>
      </c>
      <c r="P46" s="313">
        <f t="shared" si="11"/>
        <v>24834</v>
      </c>
      <c r="Q46" s="229"/>
      <c r="R46" s="26"/>
      <c r="S46" s="225"/>
      <c r="T46" s="26"/>
      <c r="U46" s="26"/>
      <c r="V46" s="225"/>
      <c r="W46" s="100">
        <f t="shared" ref="W46" si="142">K46+N46+Q46+T46</f>
        <v>0</v>
      </c>
      <c r="X46" s="100">
        <f t="shared" ref="X46" si="143">L46+O46+R46+U46</f>
        <v>24834</v>
      </c>
      <c r="Y46" s="224">
        <f t="shared" ref="Y46" si="144">W46+X46</f>
        <v>24834</v>
      </c>
      <c r="Z46" s="100">
        <f t="shared" ref="Z46" si="145">W46+H46</f>
        <v>0</v>
      </c>
      <c r="AA46" s="100">
        <f t="shared" ref="AA46" si="146">X46+I46</f>
        <v>24834</v>
      </c>
      <c r="AB46" s="646">
        <f t="shared" ref="AB46" si="147">Y46+J46</f>
        <v>24834</v>
      </c>
    </row>
    <row r="47" spans="1:28" ht="15" customHeight="1" x14ac:dyDescent="0.2">
      <c r="A47" s="409" t="s">
        <v>732</v>
      </c>
      <c r="B47" s="231"/>
      <c r="C47" s="231"/>
      <c r="D47" s="225">
        <f t="shared" si="6"/>
        <v>0</v>
      </c>
      <c r="E47" s="231"/>
      <c r="F47" s="231"/>
      <c r="G47" s="225">
        <f t="shared" si="79"/>
        <v>0</v>
      </c>
      <c r="H47" s="224">
        <f t="shared" si="80"/>
        <v>0</v>
      </c>
      <c r="I47" s="224">
        <f t="shared" si="80"/>
        <v>0</v>
      </c>
      <c r="J47" s="225">
        <f t="shared" si="9"/>
        <v>0</v>
      </c>
      <c r="K47" s="231"/>
      <c r="L47" s="231"/>
      <c r="M47" s="225">
        <f t="shared" si="10"/>
        <v>0</v>
      </c>
      <c r="N47" s="26"/>
      <c r="O47" s="26"/>
      <c r="P47" s="313">
        <f t="shared" si="11"/>
        <v>0</v>
      </c>
      <c r="Q47" s="229"/>
      <c r="R47" s="26"/>
      <c r="S47" s="225">
        <f t="shared" si="12"/>
        <v>0</v>
      </c>
      <c r="T47" s="26"/>
      <c r="U47" s="26"/>
      <c r="V47" s="225">
        <f t="shared" si="13"/>
        <v>0</v>
      </c>
      <c r="W47" s="100">
        <f t="shared" si="81"/>
        <v>0</v>
      </c>
      <c r="X47" s="100">
        <f t="shared" si="81"/>
        <v>0</v>
      </c>
      <c r="Y47" s="224">
        <f t="shared" si="15"/>
        <v>0</v>
      </c>
      <c r="Z47" s="100">
        <f t="shared" si="82"/>
        <v>0</v>
      </c>
      <c r="AA47" s="100">
        <f t="shared" si="104"/>
        <v>0</v>
      </c>
      <c r="AB47" s="646">
        <f t="shared" si="105"/>
        <v>0</v>
      </c>
    </row>
    <row r="48" spans="1:28" ht="45" customHeight="1" x14ac:dyDescent="0.2">
      <c r="A48" s="399" t="s">
        <v>736</v>
      </c>
      <c r="B48" s="231"/>
      <c r="C48" s="231"/>
      <c r="D48" s="225">
        <f t="shared" si="6"/>
        <v>0</v>
      </c>
      <c r="E48" s="231"/>
      <c r="F48" s="231"/>
      <c r="G48" s="225">
        <f t="shared" si="79"/>
        <v>0</v>
      </c>
      <c r="H48" s="224">
        <f t="shared" si="80"/>
        <v>0</v>
      </c>
      <c r="I48" s="224">
        <f t="shared" si="80"/>
        <v>0</v>
      </c>
      <c r="J48" s="225">
        <f t="shared" si="9"/>
        <v>0</v>
      </c>
      <c r="K48" s="231"/>
      <c r="L48" s="231"/>
      <c r="M48" s="225">
        <f t="shared" si="10"/>
        <v>0</v>
      </c>
      <c r="N48" s="26">
        <v>56903</v>
      </c>
      <c r="O48" s="26"/>
      <c r="P48" s="313">
        <f t="shared" si="11"/>
        <v>56903</v>
      </c>
      <c r="Q48" s="229"/>
      <c r="R48" s="26"/>
      <c r="S48" s="225">
        <f t="shared" si="12"/>
        <v>0</v>
      </c>
      <c r="T48" s="26"/>
      <c r="U48" s="26"/>
      <c r="V48" s="225">
        <f t="shared" si="13"/>
        <v>0</v>
      </c>
      <c r="W48" s="100">
        <f t="shared" si="81"/>
        <v>56903</v>
      </c>
      <c r="X48" s="100">
        <f t="shared" si="81"/>
        <v>0</v>
      </c>
      <c r="Y48" s="224">
        <f t="shared" si="15"/>
        <v>56903</v>
      </c>
      <c r="Z48" s="100">
        <f t="shared" si="82"/>
        <v>56903</v>
      </c>
      <c r="AA48" s="100">
        <f t="shared" si="104"/>
        <v>0</v>
      </c>
      <c r="AB48" s="646">
        <f t="shared" si="105"/>
        <v>56903</v>
      </c>
    </row>
    <row r="49" spans="1:28" ht="30" customHeight="1" x14ac:dyDescent="0.2">
      <c r="A49" s="743" t="s">
        <v>1012</v>
      </c>
      <c r="B49" s="231"/>
      <c r="C49" s="231"/>
      <c r="D49" s="225"/>
      <c r="E49" s="231"/>
      <c r="F49" s="231"/>
      <c r="G49" s="225"/>
      <c r="H49" s="224"/>
      <c r="I49" s="224"/>
      <c r="J49" s="225"/>
      <c r="K49" s="231"/>
      <c r="L49" s="231"/>
      <c r="M49" s="225"/>
      <c r="N49" s="26"/>
      <c r="O49" s="26">
        <v>49562</v>
      </c>
      <c r="P49" s="313">
        <f t="shared" si="11"/>
        <v>49562</v>
      </c>
      <c r="Q49" s="229"/>
      <c r="R49" s="26"/>
      <c r="S49" s="225"/>
      <c r="T49" s="26"/>
      <c r="U49" s="26"/>
      <c r="V49" s="225"/>
      <c r="W49" s="100">
        <f t="shared" ref="W49" si="148">K49+N49+Q49+T49</f>
        <v>0</v>
      </c>
      <c r="X49" s="100">
        <f t="shared" ref="X49" si="149">L49+O49+R49+U49</f>
        <v>49562</v>
      </c>
      <c r="Y49" s="224">
        <f t="shared" ref="Y49" si="150">W49+X49</f>
        <v>49562</v>
      </c>
      <c r="Z49" s="100">
        <f t="shared" ref="Z49" si="151">W49+H49</f>
        <v>0</v>
      </c>
      <c r="AA49" s="100">
        <f t="shared" ref="AA49" si="152">X49+I49</f>
        <v>49562</v>
      </c>
      <c r="AB49" s="646">
        <f t="shared" ref="AB49" si="153">Y49+J49</f>
        <v>49562</v>
      </c>
    </row>
    <row r="50" spans="1:28" ht="15" customHeight="1" x14ac:dyDescent="0.2">
      <c r="A50" s="409" t="s">
        <v>733</v>
      </c>
      <c r="B50" s="231"/>
      <c r="C50" s="231"/>
      <c r="D50" s="225">
        <f t="shared" si="6"/>
        <v>0</v>
      </c>
      <c r="E50" s="231"/>
      <c r="F50" s="231"/>
      <c r="G50" s="225">
        <f t="shared" si="79"/>
        <v>0</v>
      </c>
      <c r="H50" s="224">
        <f t="shared" si="80"/>
        <v>0</v>
      </c>
      <c r="I50" s="224">
        <f t="shared" si="80"/>
        <v>0</v>
      </c>
      <c r="J50" s="225">
        <f t="shared" si="9"/>
        <v>0</v>
      </c>
      <c r="K50" s="231"/>
      <c r="L50" s="231"/>
      <c r="M50" s="225">
        <f t="shared" si="10"/>
        <v>0</v>
      </c>
      <c r="N50" s="26"/>
      <c r="O50" s="26"/>
      <c r="P50" s="313">
        <f t="shared" si="11"/>
        <v>0</v>
      </c>
      <c r="Q50" s="229"/>
      <c r="R50" s="26"/>
      <c r="S50" s="225">
        <f t="shared" si="12"/>
        <v>0</v>
      </c>
      <c r="T50" s="26"/>
      <c r="U50" s="26"/>
      <c r="V50" s="225">
        <f t="shared" si="13"/>
        <v>0</v>
      </c>
      <c r="W50" s="100">
        <f t="shared" si="81"/>
        <v>0</v>
      </c>
      <c r="X50" s="100">
        <f t="shared" si="81"/>
        <v>0</v>
      </c>
      <c r="Y50" s="224">
        <f t="shared" si="15"/>
        <v>0</v>
      </c>
      <c r="Z50" s="100">
        <f t="shared" si="82"/>
        <v>0</v>
      </c>
      <c r="AA50" s="100">
        <f t="shared" si="104"/>
        <v>0</v>
      </c>
      <c r="AB50" s="646">
        <f t="shared" si="105"/>
        <v>0</v>
      </c>
    </row>
    <row r="51" spans="1:28" ht="30" customHeight="1" x14ac:dyDescent="0.2">
      <c r="A51" s="401" t="s">
        <v>730</v>
      </c>
      <c r="B51" s="26">
        <v>1135</v>
      </c>
      <c r="C51" s="26"/>
      <c r="D51" s="225">
        <f t="shared" si="6"/>
        <v>1135</v>
      </c>
      <c r="E51" s="26">
        <v>0</v>
      </c>
      <c r="F51" s="26"/>
      <c r="G51" s="225">
        <f t="shared" si="79"/>
        <v>0</v>
      </c>
      <c r="H51" s="224">
        <f t="shared" si="80"/>
        <v>1135</v>
      </c>
      <c r="I51" s="224">
        <f t="shared" si="80"/>
        <v>0</v>
      </c>
      <c r="J51" s="225">
        <f t="shared" si="9"/>
        <v>1135</v>
      </c>
      <c r="K51" s="26"/>
      <c r="L51" s="26"/>
      <c r="M51" s="225">
        <f t="shared" si="10"/>
        <v>0</v>
      </c>
      <c r="N51" s="26"/>
      <c r="O51" s="26"/>
      <c r="P51" s="313">
        <f t="shared" si="11"/>
        <v>0</v>
      </c>
      <c r="Q51" s="229"/>
      <c r="R51" s="26"/>
      <c r="S51" s="225">
        <f t="shared" si="12"/>
        <v>0</v>
      </c>
      <c r="T51" s="26"/>
      <c r="U51" s="26"/>
      <c r="V51" s="225">
        <f t="shared" si="13"/>
        <v>0</v>
      </c>
      <c r="W51" s="100">
        <f t="shared" si="81"/>
        <v>0</v>
      </c>
      <c r="X51" s="100">
        <f t="shared" si="81"/>
        <v>0</v>
      </c>
      <c r="Y51" s="224">
        <f t="shared" si="15"/>
        <v>0</v>
      </c>
      <c r="Z51" s="100">
        <f t="shared" si="82"/>
        <v>1135</v>
      </c>
      <c r="AA51" s="100">
        <f t="shared" si="104"/>
        <v>0</v>
      </c>
      <c r="AB51" s="646">
        <f t="shared" si="105"/>
        <v>1135</v>
      </c>
    </row>
    <row r="52" spans="1:28" ht="30" customHeight="1" x14ac:dyDescent="0.2">
      <c r="A52" s="401" t="s">
        <v>734</v>
      </c>
      <c r="B52" s="26"/>
      <c r="C52" s="26"/>
      <c r="D52" s="225">
        <f t="shared" si="6"/>
        <v>0</v>
      </c>
      <c r="E52" s="26"/>
      <c r="F52" s="26"/>
      <c r="G52" s="225">
        <f t="shared" si="79"/>
        <v>0</v>
      </c>
      <c r="H52" s="224">
        <f t="shared" si="80"/>
        <v>0</v>
      </c>
      <c r="I52" s="224">
        <f t="shared" si="80"/>
        <v>0</v>
      </c>
      <c r="J52" s="225">
        <f t="shared" si="9"/>
        <v>0</v>
      </c>
      <c r="K52" s="26"/>
      <c r="L52" s="26"/>
      <c r="M52" s="225">
        <f t="shared" si="10"/>
        <v>0</v>
      </c>
      <c r="N52" s="26">
        <v>5500</v>
      </c>
      <c r="O52" s="26"/>
      <c r="P52" s="313">
        <f t="shared" si="11"/>
        <v>5500</v>
      </c>
      <c r="Q52" s="229"/>
      <c r="R52" s="26"/>
      <c r="S52" s="225">
        <f t="shared" si="12"/>
        <v>0</v>
      </c>
      <c r="T52" s="26"/>
      <c r="U52" s="26"/>
      <c r="V52" s="225">
        <f t="shared" si="13"/>
        <v>0</v>
      </c>
      <c r="W52" s="100">
        <f t="shared" si="81"/>
        <v>5500</v>
      </c>
      <c r="X52" s="100">
        <f t="shared" si="81"/>
        <v>0</v>
      </c>
      <c r="Y52" s="224">
        <f t="shared" si="15"/>
        <v>5500</v>
      </c>
      <c r="Z52" s="100">
        <f t="shared" si="82"/>
        <v>5500</v>
      </c>
      <c r="AA52" s="100">
        <f t="shared" si="104"/>
        <v>0</v>
      </c>
      <c r="AB52" s="646">
        <f t="shared" si="105"/>
        <v>5500</v>
      </c>
    </row>
    <row r="53" spans="1:28" s="93" customFormat="1" ht="15" customHeight="1" x14ac:dyDescent="0.2">
      <c r="A53" s="409" t="s">
        <v>846</v>
      </c>
      <c r="B53" s="244"/>
      <c r="C53" s="244"/>
      <c r="D53" s="225">
        <f t="shared" si="6"/>
        <v>0</v>
      </c>
      <c r="E53" s="244"/>
      <c r="F53" s="244"/>
      <c r="G53" s="225">
        <f t="shared" si="79"/>
        <v>0</v>
      </c>
      <c r="H53" s="224">
        <f t="shared" si="80"/>
        <v>0</v>
      </c>
      <c r="I53" s="224">
        <f t="shared" si="80"/>
        <v>0</v>
      </c>
      <c r="J53" s="225">
        <f t="shared" si="9"/>
        <v>0</v>
      </c>
      <c r="K53" s="244"/>
      <c r="L53" s="244"/>
      <c r="M53" s="225">
        <f t="shared" si="10"/>
        <v>0</v>
      </c>
      <c r="N53" s="100"/>
      <c r="O53" s="100"/>
      <c r="P53" s="313">
        <f t="shared" si="11"/>
        <v>0</v>
      </c>
      <c r="Q53" s="650"/>
      <c r="R53" s="100"/>
      <c r="S53" s="225">
        <f t="shared" si="12"/>
        <v>0</v>
      </c>
      <c r="T53" s="100"/>
      <c r="U53" s="100"/>
      <c r="V53" s="225">
        <f t="shared" si="13"/>
        <v>0</v>
      </c>
      <c r="W53" s="100">
        <f t="shared" si="81"/>
        <v>0</v>
      </c>
      <c r="X53" s="100">
        <f t="shared" si="81"/>
        <v>0</v>
      </c>
      <c r="Y53" s="224">
        <f t="shared" si="15"/>
        <v>0</v>
      </c>
      <c r="Z53" s="100">
        <f t="shared" si="82"/>
        <v>0</v>
      </c>
      <c r="AA53" s="100">
        <f t="shared" si="104"/>
        <v>0</v>
      </c>
      <c r="AB53" s="646">
        <f t="shared" si="105"/>
        <v>0</v>
      </c>
    </row>
    <row r="54" spans="1:28" ht="15" customHeight="1" x14ac:dyDescent="0.2">
      <c r="A54" s="399" t="s">
        <v>847</v>
      </c>
      <c r="B54" s="231"/>
      <c r="C54" s="231"/>
      <c r="D54" s="225">
        <f t="shared" si="6"/>
        <v>0</v>
      </c>
      <c r="E54" s="231"/>
      <c r="F54" s="231"/>
      <c r="G54" s="225">
        <f t="shared" si="79"/>
        <v>0</v>
      </c>
      <c r="H54" s="224">
        <f t="shared" si="80"/>
        <v>0</v>
      </c>
      <c r="I54" s="224">
        <f t="shared" si="80"/>
        <v>0</v>
      </c>
      <c r="J54" s="225">
        <f t="shared" si="9"/>
        <v>0</v>
      </c>
      <c r="K54" s="231"/>
      <c r="L54" s="231"/>
      <c r="M54" s="225">
        <f t="shared" si="10"/>
        <v>0</v>
      </c>
      <c r="N54" s="26">
        <v>4000</v>
      </c>
      <c r="O54" s="26"/>
      <c r="P54" s="313">
        <f t="shared" si="11"/>
        <v>4000</v>
      </c>
      <c r="Q54" s="229"/>
      <c r="R54" s="26"/>
      <c r="S54" s="225">
        <f t="shared" si="12"/>
        <v>0</v>
      </c>
      <c r="T54" s="26"/>
      <c r="U54" s="26"/>
      <c r="V54" s="225">
        <f t="shared" si="13"/>
        <v>0</v>
      </c>
      <c r="W54" s="100">
        <f t="shared" si="81"/>
        <v>4000</v>
      </c>
      <c r="X54" s="100">
        <f t="shared" si="81"/>
        <v>0</v>
      </c>
      <c r="Y54" s="224">
        <f t="shared" si="15"/>
        <v>4000</v>
      </c>
      <c r="Z54" s="100">
        <f t="shared" si="82"/>
        <v>4000</v>
      </c>
      <c r="AA54" s="100">
        <f t="shared" si="104"/>
        <v>0</v>
      </c>
      <c r="AB54" s="646">
        <f t="shared" si="105"/>
        <v>4000</v>
      </c>
    </row>
    <row r="55" spans="1:28" ht="15" customHeight="1" x14ac:dyDescent="0.2">
      <c r="A55" s="752" t="s">
        <v>1076</v>
      </c>
      <c r="B55" s="26"/>
      <c r="C55" s="26"/>
      <c r="D55" s="26"/>
      <c r="E55" s="26"/>
      <c r="F55" s="26"/>
      <c r="G55" s="26"/>
      <c r="H55" s="100"/>
      <c r="I55" s="100"/>
      <c r="J55" s="26"/>
      <c r="K55" s="26"/>
      <c r="L55" s="26">
        <v>20000</v>
      </c>
      <c r="M55" s="225">
        <f t="shared" si="10"/>
        <v>20000</v>
      </c>
      <c r="N55" s="26"/>
      <c r="O55" s="26"/>
      <c r="P55" s="310"/>
      <c r="Q55" s="229"/>
      <c r="R55" s="26"/>
      <c r="S55" s="26"/>
      <c r="T55" s="26"/>
      <c r="U55" s="26"/>
      <c r="V55" s="26"/>
      <c r="W55" s="100">
        <f t="shared" ref="W55:W56" si="154">K55+N55+Q55+T55</f>
        <v>0</v>
      </c>
      <c r="X55" s="100">
        <f t="shared" ref="X55:X56" si="155">L55+O55+R55+U55</f>
        <v>20000</v>
      </c>
      <c r="Y55" s="224">
        <f t="shared" ref="Y55:Y56" si="156">W55+X55</f>
        <v>20000</v>
      </c>
      <c r="Z55" s="100">
        <f t="shared" ref="Z55:Z56" si="157">W55+H55</f>
        <v>0</v>
      </c>
      <c r="AA55" s="100">
        <f t="shared" ref="AA55:AA56" si="158">X55+I55</f>
        <v>20000</v>
      </c>
      <c r="AB55" s="646">
        <f t="shared" ref="AB55:AB56" si="159">Y55+J55</f>
        <v>20000</v>
      </c>
    </row>
    <row r="56" spans="1:28" ht="15" customHeight="1" x14ac:dyDescent="0.2">
      <c r="A56" s="752" t="s">
        <v>1077</v>
      </c>
      <c r="B56" s="556"/>
      <c r="C56" s="556"/>
      <c r="D56" s="556"/>
      <c r="E56" s="556"/>
      <c r="F56" s="556"/>
      <c r="G56" s="556"/>
      <c r="H56" s="739"/>
      <c r="I56" s="739"/>
      <c r="J56" s="556"/>
      <c r="K56" s="556"/>
      <c r="L56" s="556">
        <v>50000</v>
      </c>
      <c r="M56" s="225">
        <f t="shared" si="10"/>
        <v>50000</v>
      </c>
      <c r="N56" s="556"/>
      <c r="O56" s="556"/>
      <c r="P56" s="758"/>
      <c r="Q56" s="555"/>
      <c r="R56" s="556"/>
      <c r="S56" s="556"/>
      <c r="T56" s="556"/>
      <c r="U56" s="556"/>
      <c r="V56" s="556"/>
      <c r="W56" s="100">
        <f t="shared" si="154"/>
        <v>0</v>
      </c>
      <c r="X56" s="100">
        <f t="shared" si="155"/>
        <v>50000</v>
      </c>
      <c r="Y56" s="224">
        <f t="shared" si="156"/>
        <v>50000</v>
      </c>
      <c r="Z56" s="100">
        <f t="shared" si="157"/>
        <v>0</v>
      </c>
      <c r="AA56" s="100">
        <f t="shared" si="158"/>
        <v>50000</v>
      </c>
      <c r="AB56" s="646">
        <f t="shared" si="159"/>
        <v>50000</v>
      </c>
    </row>
    <row r="57" spans="1:28" ht="15" customHeight="1" x14ac:dyDescent="0.2">
      <c r="A57" s="407" t="s">
        <v>849</v>
      </c>
      <c r="B57" s="26"/>
      <c r="C57" s="26"/>
      <c r="D57" s="26">
        <f t="shared" si="6"/>
        <v>0</v>
      </c>
      <c r="E57" s="26"/>
      <c r="F57" s="26"/>
      <c r="G57" s="26">
        <f t="shared" si="79"/>
        <v>0</v>
      </c>
      <c r="H57" s="100">
        <f t="shared" si="80"/>
        <v>0</v>
      </c>
      <c r="I57" s="100">
        <f t="shared" si="80"/>
        <v>0</v>
      </c>
      <c r="J57" s="26">
        <f t="shared" si="9"/>
        <v>0</v>
      </c>
      <c r="K57" s="26"/>
      <c r="L57" s="26"/>
      <c r="M57" s="26">
        <f t="shared" si="10"/>
        <v>0</v>
      </c>
      <c r="N57" s="26"/>
      <c r="O57" s="26"/>
      <c r="P57" s="310">
        <f t="shared" si="11"/>
        <v>0</v>
      </c>
      <c r="Q57" s="229"/>
      <c r="R57" s="26"/>
      <c r="S57" s="26">
        <f t="shared" si="12"/>
        <v>0</v>
      </c>
      <c r="T57" s="26"/>
      <c r="U57" s="26"/>
      <c r="V57" s="26">
        <f t="shared" si="13"/>
        <v>0</v>
      </c>
      <c r="W57" s="100">
        <f t="shared" si="81"/>
        <v>0</v>
      </c>
      <c r="X57" s="100">
        <f t="shared" si="81"/>
        <v>0</v>
      </c>
      <c r="Y57" s="100">
        <f t="shared" si="15"/>
        <v>0</v>
      </c>
      <c r="Z57" s="100">
        <f t="shared" si="82"/>
        <v>0</v>
      </c>
      <c r="AA57" s="100">
        <f t="shared" si="104"/>
        <v>0</v>
      </c>
      <c r="AB57" s="646">
        <f t="shared" si="105"/>
        <v>0</v>
      </c>
    </row>
    <row r="58" spans="1:28" ht="30" customHeight="1" x14ac:dyDescent="0.2">
      <c r="A58" s="401" t="s">
        <v>838</v>
      </c>
      <c r="B58" s="26"/>
      <c r="C58" s="26"/>
      <c r="D58" s="26">
        <f t="shared" si="6"/>
        <v>0</v>
      </c>
      <c r="E58" s="26"/>
      <c r="F58" s="26"/>
      <c r="G58" s="26">
        <f t="shared" si="79"/>
        <v>0</v>
      </c>
      <c r="H58" s="100">
        <f t="shared" si="80"/>
        <v>0</v>
      </c>
      <c r="I58" s="100">
        <f t="shared" si="80"/>
        <v>0</v>
      </c>
      <c r="J58" s="26">
        <f t="shared" si="9"/>
        <v>0</v>
      </c>
      <c r="K58" s="26"/>
      <c r="L58" s="26"/>
      <c r="M58" s="26">
        <f t="shared" si="10"/>
        <v>0</v>
      </c>
      <c r="N58" s="26">
        <v>3543</v>
      </c>
      <c r="O58" s="26"/>
      <c r="P58" s="310">
        <f t="shared" si="11"/>
        <v>3543</v>
      </c>
      <c r="Q58" s="229"/>
      <c r="R58" s="26"/>
      <c r="S58" s="26">
        <f t="shared" si="12"/>
        <v>0</v>
      </c>
      <c r="T58" s="26"/>
      <c r="U58" s="26"/>
      <c r="V58" s="26">
        <f t="shared" si="13"/>
        <v>0</v>
      </c>
      <c r="W58" s="100">
        <f t="shared" si="81"/>
        <v>3543</v>
      </c>
      <c r="X58" s="100">
        <f t="shared" si="81"/>
        <v>0</v>
      </c>
      <c r="Y58" s="100">
        <f t="shared" si="15"/>
        <v>3543</v>
      </c>
      <c r="Z58" s="100">
        <f t="shared" si="82"/>
        <v>3543</v>
      </c>
      <c r="AA58" s="100">
        <f t="shared" si="104"/>
        <v>0</v>
      </c>
      <c r="AB58" s="646">
        <f t="shared" si="105"/>
        <v>3543</v>
      </c>
    </row>
    <row r="59" spans="1:28" ht="15" customHeight="1" x14ac:dyDescent="0.2">
      <c r="A59" s="399" t="s">
        <v>919</v>
      </c>
      <c r="B59" s="231"/>
      <c r="C59" s="231"/>
      <c r="D59" s="225">
        <f t="shared" si="6"/>
        <v>0</v>
      </c>
      <c r="E59" s="231"/>
      <c r="F59" s="231"/>
      <c r="G59" s="225">
        <f t="shared" si="79"/>
        <v>0</v>
      </c>
      <c r="H59" s="224">
        <f t="shared" si="80"/>
        <v>0</v>
      </c>
      <c r="I59" s="224">
        <f t="shared" si="80"/>
        <v>0</v>
      </c>
      <c r="J59" s="225">
        <f t="shared" si="9"/>
        <v>0</v>
      </c>
      <c r="K59" s="231"/>
      <c r="L59" s="231"/>
      <c r="M59" s="225">
        <f t="shared" si="10"/>
        <v>0</v>
      </c>
      <c r="N59" s="26">
        <v>2756</v>
      </c>
      <c r="O59" s="26"/>
      <c r="P59" s="313">
        <f t="shared" si="11"/>
        <v>2756</v>
      </c>
      <c r="Q59" s="229"/>
      <c r="R59" s="26"/>
      <c r="S59" s="225">
        <f t="shared" si="12"/>
        <v>0</v>
      </c>
      <c r="T59" s="26"/>
      <c r="U59" s="26"/>
      <c r="V59" s="225">
        <f t="shared" si="13"/>
        <v>0</v>
      </c>
      <c r="W59" s="100">
        <f t="shared" si="81"/>
        <v>2756</v>
      </c>
      <c r="X59" s="100">
        <f t="shared" si="81"/>
        <v>0</v>
      </c>
      <c r="Y59" s="224">
        <f t="shared" si="15"/>
        <v>2756</v>
      </c>
      <c r="Z59" s="100">
        <f t="shared" si="82"/>
        <v>2756</v>
      </c>
      <c r="AA59" s="100">
        <f t="shared" si="104"/>
        <v>0</v>
      </c>
      <c r="AB59" s="646">
        <f t="shared" si="105"/>
        <v>2756</v>
      </c>
    </row>
    <row r="60" spans="1:28" ht="15" customHeight="1" x14ac:dyDescent="0.2">
      <c r="A60" s="399" t="s">
        <v>920</v>
      </c>
      <c r="B60" s="231"/>
      <c r="C60" s="231"/>
      <c r="D60" s="225">
        <f t="shared" si="6"/>
        <v>0</v>
      </c>
      <c r="E60" s="231"/>
      <c r="F60" s="231"/>
      <c r="G60" s="225">
        <f t="shared" si="79"/>
        <v>0</v>
      </c>
      <c r="H60" s="224">
        <f t="shared" si="80"/>
        <v>0</v>
      </c>
      <c r="I60" s="224">
        <f t="shared" si="80"/>
        <v>0</v>
      </c>
      <c r="J60" s="225">
        <f t="shared" si="9"/>
        <v>0</v>
      </c>
      <c r="K60" s="231"/>
      <c r="L60" s="231"/>
      <c r="M60" s="225">
        <f t="shared" si="10"/>
        <v>0</v>
      </c>
      <c r="N60" s="26">
        <v>2000</v>
      </c>
      <c r="O60" s="26"/>
      <c r="P60" s="313">
        <f t="shared" si="11"/>
        <v>2000</v>
      </c>
      <c r="Q60" s="229"/>
      <c r="R60" s="26"/>
      <c r="S60" s="225">
        <f t="shared" si="12"/>
        <v>0</v>
      </c>
      <c r="T60" s="26"/>
      <c r="U60" s="26"/>
      <c r="V60" s="225">
        <f t="shared" si="13"/>
        <v>0</v>
      </c>
      <c r="W60" s="100">
        <f t="shared" si="81"/>
        <v>2000</v>
      </c>
      <c r="X60" s="100">
        <f t="shared" si="81"/>
        <v>0</v>
      </c>
      <c r="Y60" s="224">
        <f t="shared" si="15"/>
        <v>2000</v>
      </c>
      <c r="Z60" s="100">
        <f t="shared" si="82"/>
        <v>2000</v>
      </c>
      <c r="AA60" s="100">
        <f t="shared" si="104"/>
        <v>0</v>
      </c>
      <c r="AB60" s="646">
        <f t="shared" si="105"/>
        <v>2000</v>
      </c>
    </row>
    <row r="61" spans="1:28" ht="15" customHeight="1" x14ac:dyDescent="0.2">
      <c r="A61" s="399" t="s">
        <v>839</v>
      </c>
      <c r="B61" s="231"/>
      <c r="C61" s="231"/>
      <c r="D61" s="225">
        <f t="shared" si="6"/>
        <v>0</v>
      </c>
      <c r="E61" s="231"/>
      <c r="F61" s="231"/>
      <c r="G61" s="225">
        <f t="shared" si="79"/>
        <v>0</v>
      </c>
      <c r="H61" s="224">
        <f t="shared" si="80"/>
        <v>0</v>
      </c>
      <c r="I61" s="224">
        <f t="shared" si="80"/>
        <v>0</v>
      </c>
      <c r="J61" s="225">
        <f t="shared" si="9"/>
        <v>0</v>
      </c>
      <c r="K61" s="231"/>
      <c r="L61" s="231"/>
      <c r="M61" s="225">
        <f t="shared" si="10"/>
        <v>0</v>
      </c>
      <c r="N61" s="26">
        <v>1181</v>
      </c>
      <c r="O61" s="26"/>
      <c r="P61" s="313">
        <f t="shared" si="11"/>
        <v>1181</v>
      </c>
      <c r="Q61" s="229"/>
      <c r="R61" s="26"/>
      <c r="S61" s="225">
        <f t="shared" si="12"/>
        <v>0</v>
      </c>
      <c r="T61" s="26"/>
      <c r="U61" s="26"/>
      <c r="V61" s="225">
        <f t="shared" si="13"/>
        <v>0</v>
      </c>
      <c r="W61" s="100">
        <f t="shared" si="81"/>
        <v>1181</v>
      </c>
      <c r="X61" s="100">
        <f t="shared" si="81"/>
        <v>0</v>
      </c>
      <c r="Y61" s="224">
        <f t="shared" si="15"/>
        <v>1181</v>
      </c>
      <c r="Z61" s="100">
        <f t="shared" si="82"/>
        <v>1181</v>
      </c>
      <c r="AA61" s="100">
        <f t="shared" si="104"/>
        <v>0</v>
      </c>
      <c r="AB61" s="646">
        <f t="shared" si="105"/>
        <v>1181</v>
      </c>
    </row>
    <row r="62" spans="1:28" ht="15" customHeight="1" x14ac:dyDescent="0.2">
      <c r="A62" s="399" t="s">
        <v>840</v>
      </c>
      <c r="B62" s="231"/>
      <c r="C62" s="231"/>
      <c r="D62" s="225">
        <f t="shared" si="6"/>
        <v>0</v>
      </c>
      <c r="E62" s="231"/>
      <c r="F62" s="231"/>
      <c r="G62" s="225">
        <f t="shared" si="79"/>
        <v>0</v>
      </c>
      <c r="H62" s="224">
        <f t="shared" si="80"/>
        <v>0</v>
      </c>
      <c r="I62" s="224">
        <f t="shared" si="80"/>
        <v>0</v>
      </c>
      <c r="J62" s="225">
        <f t="shared" si="9"/>
        <v>0</v>
      </c>
      <c r="K62" s="231"/>
      <c r="L62" s="231"/>
      <c r="M62" s="225">
        <f t="shared" si="10"/>
        <v>0</v>
      </c>
      <c r="N62" s="231">
        <v>1181</v>
      </c>
      <c r="O62" s="231"/>
      <c r="P62" s="313">
        <f t="shared" si="11"/>
        <v>1181</v>
      </c>
      <c r="Q62" s="229"/>
      <c r="R62" s="26"/>
      <c r="S62" s="225">
        <f t="shared" si="12"/>
        <v>0</v>
      </c>
      <c r="T62" s="26"/>
      <c r="U62" s="26"/>
      <c r="V62" s="225">
        <f t="shared" si="13"/>
        <v>0</v>
      </c>
      <c r="W62" s="100">
        <f t="shared" si="81"/>
        <v>1181</v>
      </c>
      <c r="X62" s="100">
        <f t="shared" si="81"/>
        <v>0</v>
      </c>
      <c r="Y62" s="224">
        <f t="shared" si="15"/>
        <v>1181</v>
      </c>
      <c r="Z62" s="100">
        <f t="shared" si="82"/>
        <v>1181</v>
      </c>
      <c r="AA62" s="100">
        <f t="shared" si="104"/>
        <v>0</v>
      </c>
      <c r="AB62" s="646">
        <f t="shared" si="105"/>
        <v>1181</v>
      </c>
    </row>
    <row r="63" spans="1:28" ht="15" customHeight="1" x14ac:dyDescent="0.2">
      <c r="A63" s="399" t="s">
        <v>841</v>
      </c>
      <c r="B63" s="231"/>
      <c r="C63" s="231"/>
      <c r="D63" s="225">
        <f t="shared" si="6"/>
        <v>0</v>
      </c>
      <c r="E63" s="231"/>
      <c r="F63" s="231"/>
      <c r="G63" s="225">
        <f t="shared" si="79"/>
        <v>0</v>
      </c>
      <c r="H63" s="224">
        <f t="shared" si="80"/>
        <v>0</v>
      </c>
      <c r="I63" s="224">
        <f t="shared" si="80"/>
        <v>0</v>
      </c>
      <c r="J63" s="225">
        <f t="shared" si="9"/>
        <v>0</v>
      </c>
      <c r="K63" s="231"/>
      <c r="L63" s="231"/>
      <c r="M63" s="225">
        <f t="shared" si="10"/>
        <v>0</v>
      </c>
      <c r="N63" s="231">
        <v>1181</v>
      </c>
      <c r="O63" s="231"/>
      <c r="P63" s="313">
        <f t="shared" si="11"/>
        <v>1181</v>
      </c>
      <c r="Q63" s="229"/>
      <c r="R63" s="26"/>
      <c r="S63" s="225">
        <f t="shared" si="12"/>
        <v>0</v>
      </c>
      <c r="T63" s="26"/>
      <c r="U63" s="26"/>
      <c r="V63" s="225">
        <f t="shared" si="13"/>
        <v>0</v>
      </c>
      <c r="W63" s="100">
        <f t="shared" si="81"/>
        <v>1181</v>
      </c>
      <c r="X63" s="100">
        <f t="shared" si="81"/>
        <v>0</v>
      </c>
      <c r="Y63" s="224">
        <f t="shared" si="15"/>
        <v>1181</v>
      </c>
      <c r="Z63" s="100">
        <f t="shared" si="82"/>
        <v>1181</v>
      </c>
      <c r="AA63" s="100">
        <f t="shared" si="104"/>
        <v>0</v>
      </c>
      <c r="AB63" s="646">
        <f t="shared" si="105"/>
        <v>1181</v>
      </c>
    </row>
    <row r="64" spans="1:28" ht="15" customHeight="1" x14ac:dyDescent="0.2">
      <c r="A64" s="399" t="s">
        <v>922</v>
      </c>
      <c r="B64" s="231"/>
      <c r="C64" s="231"/>
      <c r="D64" s="225">
        <f t="shared" si="6"/>
        <v>0</v>
      </c>
      <c r="E64" s="231"/>
      <c r="F64" s="231"/>
      <c r="G64" s="225">
        <f t="shared" si="79"/>
        <v>0</v>
      </c>
      <c r="H64" s="224">
        <f t="shared" si="80"/>
        <v>0</v>
      </c>
      <c r="I64" s="224">
        <f t="shared" si="80"/>
        <v>0</v>
      </c>
      <c r="J64" s="225">
        <f t="shared" si="9"/>
        <v>0</v>
      </c>
      <c r="K64" s="231"/>
      <c r="L64" s="231"/>
      <c r="M64" s="225">
        <f t="shared" si="10"/>
        <v>0</v>
      </c>
      <c r="N64" s="231">
        <v>50000</v>
      </c>
      <c r="O64" s="231">
        <v>-50000</v>
      </c>
      <c r="P64" s="313">
        <f t="shared" si="11"/>
        <v>0</v>
      </c>
      <c r="Q64" s="229"/>
      <c r="R64" s="26"/>
      <c r="S64" s="225">
        <f t="shared" si="12"/>
        <v>0</v>
      </c>
      <c r="T64" s="26"/>
      <c r="U64" s="26"/>
      <c r="V64" s="225">
        <f t="shared" si="13"/>
        <v>0</v>
      </c>
      <c r="W64" s="100">
        <f t="shared" si="81"/>
        <v>50000</v>
      </c>
      <c r="X64" s="100">
        <f t="shared" si="81"/>
        <v>-50000</v>
      </c>
      <c r="Y64" s="224">
        <f t="shared" si="15"/>
        <v>0</v>
      </c>
      <c r="Z64" s="100">
        <f t="shared" si="82"/>
        <v>50000</v>
      </c>
      <c r="AA64" s="100">
        <f t="shared" si="104"/>
        <v>-50000</v>
      </c>
      <c r="AB64" s="646">
        <f t="shared" si="105"/>
        <v>0</v>
      </c>
    </row>
    <row r="65" spans="1:28" ht="15" customHeight="1" x14ac:dyDescent="0.2">
      <c r="A65" s="398" t="s">
        <v>842</v>
      </c>
      <c r="B65" s="231"/>
      <c r="C65" s="231"/>
      <c r="D65" s="225">
        <f t="shared" si="6"/>
        <v>0</v>
      </c>
      <c r="E65" s="231"/>
      <c r="F65" s="231"/>
      <c r="G65" s="225">
        <f t="shared" si="79"/>
        <v>0</v>
      </c>
      <c r="H65" s="224">
        <f t="shared" si="80"/>
        <v>0</v>
      </c>
      <c r="I65" s="224">
        <f t="shared" si="80"/>
        <v>0</v>
      </c>
      <c r="J65" s="225">
        <f t="shared" si="9"/>
        <v>0</v>
      </c>
      <c r="K65" s="231"/>
      <c r="L65" s="231"/>
      <c r="M65" s="225">
        <f t="shared" si="10"/>
        <v>0</v>
      </c>
      <c r="N65" s="231">
        <v>70000</v>
      </c>
      <c r="O65" s="231"/>
      <c r="P65" s="313">
        <f t="shared" si="11"/>
        <v>70000</v>
      </c>
      <c r="Q65" s="229"/>
      <c r="R65" s="26"/>
      <c r="S65" s="225">
        <f t="shared" si="12"/>
        <v>0</v>
      </c>
      <c r="T65" s="26"/>
      <c r="U65" s="26"/>
      <c r="V65" s="225">
        <f t="shared" si="13"/>
        <v>0</v>
      </c>
      <c r="W65" s="100">
        <f t="shared" si="81"/>
        <v>70000</v>
      </c>
      <c r="X65" s="100">
        <f t="shared" si="81"/>
        <v>0</v>
      </c>
      <c r="Y65" s="224">
        <f t="shared" si="15"/>
        <v>70000</v>
      </c>
      <c r="Z65" s="100">
        <f t="shared" si="82"/>
        <v>70000</v>
      </c>
      <c r="AA65" s="100">
        <f t="shared" si="104"/>
        <v>0</v>
      </c>
      <c r="AB65" s="646">
        <f t="shared" si="105"/>
        <v>70000</v>
      </c>
    </row>
    <row r="66" spans="1:28" ht="15" customHeight="1" x14ac:dyDescent="0.2">
      <c r="A66" s="398" t="s">
        <v>843</v>
      </c>
      <c r="B66" s="231"/>
      <c r="C66" s="231"/>
      <c r="D66" s="225">
        <f t="shared" si="6"/>
        <v>0</v>
      </c>
      <c r="E66" s="231"/>
      <c r="F66" s="231"/>
      <c r="G66" s="225">
        <f t="shared" si="79"/>
        <v>0</v>
      </c>
      <c r="H66" s="224">
        <f t="shared" si="80"/>
        <v>0</v>
      </c>
      <c r="I66" s="224">
        <f t="shared" si="80"/>
        <v>0</v>
      </c>
      <c r="J66" s="225">
        <f t="shared" si="9"/>
        <v>0</v>
      </c>
      <c r="K66" s="231">
        <v>25000</v>
      </c>
      <c r="L66" s="231"/>
      <c r="M66" s="225">
        <f t="shared" si="10"/>
        <v>25000</v>
      </c>
      <c r="N66" s="231"/>
      <c r="O66" s="231"/>
      <c r="P66" s="313">
        <f t="shared" si="11"/>
        <v>0</v>
      </c>
      <c r="Q66" s="229"/>
      <c r="R66" s="26"/>
      <c r="S66" s="225">
        <f t="shared" si="12"/>
        <v>0</v>
      </c>
      <c r="T66" s="26"/>
      <c r="U66" s="26"/>
      <c r="V66" s="225">
        <f t="shared" si="13"/>
        <v>0</v>
      </c>
      <c r="W66" s="100">
        <f t="shared" si="81"/>
        <v>25000</v>
      </c>
      <c r="X66" s="100">
        <f t="shared" si="81"/>
        <v>0</v>
      </c>
      <c r="Y66" s="224">
        <f t="shared" si="15"/>
        <v>25000</v>
      </c>
      <c r="Z66" s="100">
        <f t="shared" si="82"/>
        <v>25000</v>
      </c>
      <c r="AA66" s="100">
        <f t="shared" si="104"/>
        <v>0</v>
      </c>
      <c r="AB66" s="646">
        <f t="shared" si="105"/>
        <v>25000</v>
      </c>
    </row>
    <row r="67" spans="1:28" ht="30" customHeight="1" x14ac:dyDescent="0.2">
      <c r="A67" s="740" t="s">
        <v>1048</v>
      </c>
      <c r="B67" s="231"/>
      <c r="C67" s="231">
        <v>2000</v>
      </c>
      <c r="D67" s="225">
        <f t="shared" ref="D67" si="160">B67+C67</f>
        <v>2000</v>
      </c>
      <c r="E67" s="231"/>
      <c r="F67" s="231"/>
      <c r="G67" s="225">
        <f t="shared" si="79"/>
        <v>0</v>
      </c>
      <c r="H67" s="224">
        <f t="shared" si="80"/>
        <v>0</v>
      </c>
      <c r="I67" s="224">
        <f t="shared" si="80"/>
        <v>2000</v>
      </c>
      <c r="J67" s="225">
        <f t="shared" si="9"/>
        <v>2000</v>
      </c>
      <c r="K67" s="231"/>
      <c r="L67" s="231"/>
      <c r="M67" s="225"/>
      <c r="N67" s="231"/>
      <c r="O67" s="231">
        <v>2800</v>
      </c>
      <c r="P67" s="313">
        <f t="shared" si="11"/>
        <v>2800</v>
      </c>
      <c r="Q67" s="229"/>
      <c r="R67" s="26"/>
      <c r="S67" s="225"/>
      <c r="T67" s="26"/>
      <c r="U67" s="26"/>
      <c r="V67" s="225"/>
      <c r="W67" s="100">
        <f t="shared" si="81"/>
        <v>0</v>
      </c>
      <c r="X67" s="100">
        <f t="shared" si="81"/>
        <v>2800</v>
      </c>
      <c r="Y67" s="224">
        <f t="shared" si="15"/>
        <v>2800</v>
      </c>
      <c r="Z67" s="100">
        <f t="shared" si="82"/>
        <v>0</v>
      </c>
      <c r="AA67" s="100">
        <f t="shared" si="104"/>
        <v>4800</v>
      </c>
      <c r="AB67" s="646">
        <f t="shared" si="105"/>
        <v>4800</v>
      </c>
    </row>
    <row r="68" spans="1:28" ht="15" customHeight="1" x14ac:dyDescent="0.2">
      <c r="A68" s="398" t="s">
        <v>844</v>
      </c>
      <c r="B68" s="231"/>
      <c r="C68" s="231"/>
      <c r="D68" s="225">
        <f t="shared" si="6"/>
        <v>0</v>
      </c>
      <c r="E68" s="231"/>
      <c r="F68" s="231"/>
      <c r="G68" s="225">
        <f t="shared" si="79"/>
        <v>0</v>
      </c>
      <c r="H68" s="224">
        <f t="shared" si="80"/>
        <v>0</v>
      </c>
      <c r="I68" s="224">
        <f t="shared" si="80"/>
        <v>0</v>
      </c>
      <c r="J68" s="225">
        <f t="shared" si="9"/>
        <v>0</v>
      </c>
      <c r="K68" s="231"/>
      <c r="L68" s="231"/>
      <c r="M68" s="225">
        <f t="shared" si="10"/>
        <v>0</v>
      </c>
      <c r="N68" s="231">
        <v>60000</v>
      </c>
      <c r="O68" s="231">
        <v>-51500</v>
      </c>
      <c r="P68" s="313">
        <f t="shared" si="11"/>
        <v>8500</v>
      </c>
      <c r="Q68" s="229"/>
      <c r="R68" s="26"/>
      <c r="S68" s="225">
        <f t="shared" si="12"/>
        <v>0</v>
      </c>
      <c r="T68" s="26"/>
      <c r="U68" s="26"/>
      <c r="V68" s="225">
        <f t="shared" si="13"/>
        <v>0</v>
      </c>
      <c r="W68" s="100">
        <f t="shared" si="81"/>
        <v>60000</v>
      </c>
      <c r="X68" s="100">
        <f t="shared" si="81"/>
        <v>-51500</v>
      </c>
      <c r="Y68" s="224">
        <f t="shared" si="15"/>
        <v>8500</v>
      </c>
      <c r="Z68" s="100">
        <f t="shared" si="82"/>
        <v>60000</v>
      </c>
      <c r="AA68" s="100">
        <f t="shared" si="104"/>
        <v>-51500</v>
      </c>
      <c r="AB68" s="646">
        <f t="shared" si="105"/>
        <v>8500</v>
      </c>
    </row>
    <row r="69" spans="1:28" ht="15" customHeight="1" x14ac:dyDescent="0.2">
      <c r="A69" s="398" t="s">
        <v>923</v>
      </c>
      <c r="B69" s="231"/>
      <c r="C69" s="231"/>
      <c r="D69" s="225">
        <f t="shared" si="6"/>
        <v>0</v>
      </c>
      <c r="E69" s="231"/>
      <c r="F69" s="231"/>
      <c r="G69" s="225">
        <f t="shared" si="79"/>
        <v>0</v>
      </c>
      <c r="H69" s="224">
        <f t="shared" si="80"/>
        <v>0</v>
      </c>
      <c r="I69" s="224">
        <f t="shared" si="80"/>
        <v>0</v>
      </c>
      <c r="J69" s="225">
        <f t="shared" si="9"/>
        <v>0</v>
      </c>
      <c r="K69" s="231"/>
      <c r="L69" s="231"/>
      <c r="M69" s="225">
        <f t="shared" si="10"/>
        <v>0</v>
      </c>
      <c r="N69" s="231">
        <v>25000</v>
      </c>
      <c r="O69" s="231"/>
      <c r="P69" s="313">
        <f t="shared" si="11"/>
        <v>25000</v>
      </c>
      <c r="Q69" s="229"/>
      <c r="R69" s="26"/>
      <c r="S69" s="225">
        <f t="shared" si="12"/>
        <v>0</v>
      </c>
      <c r="T69" s="26"/>
      <c r="U69" s="26"/>
      <c r="V69" s="225">
        <f t="shared" si="13"/>
        <v>0</v>
      </c>
      <c r="W69" s="100">
        <f t="shared" si="81"/>
        <v>25000</v>
      </c>
      <c r="X69" s="100">
        <f t="shared" si="81"/>
        <v>0</v>
      </c>
      <c r="Y69" s="224">
        <f t="shared" si="15"/>
        <v>25000</v>
      </c>
      <c r="Z69" s="100">
        <f t="shared" si="82"/>
        <v>25000</v>
      </c>
      <c r="AA69" s="100">
        <f t="shared" si="104"/>
        <v>0</v>
      </c>
      <c r="AB69" s="646">
        <f t="shared" si="105"/>
        <v>25000</v>
      </c>
    </row>
    <row r="70" spans="1:28" ht="30" customHeight="1" x14ac:dyDescent="0.2">
      <c r="A70" s="743" t="s">
        <v>999</v>
      </c>
      <c r="B70" s="231"/>
      <c r="C70" s="231"/>
      <c r="D70" s="225"/>
      <c r="E70" s="231"/>
      <c r="F70" s="231"/>
      <c r="G70" s="225">
        <f t="shared" ref="G70:G85" si="161">E70+F70</f>
        <v>0</v>
      </c>
      <c r="H70" s="224">
        <f t="shared" ref="H70" si="162">B70+E70</f>
        <v>0</v>
      </c>
      <c r="I70" s="224">
        <f t="shared" ref="I70" si="163">C70+F70</f>
        <v>0</v>
      </c>
      <c r="J70" s="225">
        <f t="shared" ref="J70" si="164">H70+I70</f>
        <v>0</v>
      </c>
      <c r="K70" s="231"/>
      <c r="L70" s="231"/>
      <c r="M70" s="225">
        <f t="shared" ref="M70" si="165">K70+L70</f>
        <v>0</v>
      </c>
      <c r="N70" s="231"/>
      <c r="O70" s="231">
        <f>7300+7300</f>
        <v>14600</v>
      </c>
      <c r="P70" s="313">
        <f t="shared" ref="P70:P85" si="166">N70+O70</f>
        <v>14600</v>
      </c>
      <c r="Q70" s="229"/>
      <c r="R70" s="26"/>
      <c r="S70" s="225">
        <f t="shared" ref="S70" si="167">Q70+R70</f>
        <v>0</v>
      </c>
      <c r="T70" s="26"/>
      <c r="U70" s="26"/>
      <c r="V70" s="225">
        <f t="shared" ref="V70" si="168">T70+U70</f>
        <v>0</v>
      </c>
      <c r="W70" s="100">
        <f t="shared" ref="W70" si="169">K70+N70+Q70+T70</f>
        <v>0</v>
      </c>
      <c r="X70" s="100">
        <f t="shared" ref="X70" si="170">L70+O70+R70+U70</f>
        <v>14600</v>
      </c>
      <c r="Y70" s="224">
        <f t="shared" ref="Y70" si="171">W70+X70</f>
        <v>14600</v>
      </c>
      <c r="Z70" s="100">
        <f t="shared" ref="Z70" si="172">W70+H70</f>
        <v>0</v>
      </c>
      <c r="AA70" s="100">
        <f t="shared" ref="AA70" si="173">X70+I70</f>
        <v>14600</v>
      </c>
      <c r="AB70" s="646">
        <f t="shared" ref="AB70" si="174">Y70+J70</f>
        <v>14600</v>
      </c>
    </row>
    <row r="71" spans="1:28" ht="30" customHeight="1" x14ac:dyDescent="0.2">
      <c r="A71" s="740" t="s">
        <v>1000</v>
      </c>
      <c r="B71" s="231"/>
      <c r="C71" s="231"/>
      <c r="D71" s="225"/>
      <c r="E71" s="231"/>
      <c r="F71" s="231"/>
      <c r="G71" s="225">
        <f t="shared" si="161"/>
        <v>0</v>
      </c>
      <c r="H71" s="224">
        <f t="shared" ref="H71:H72" si="175">B71+E71</f>
        <v>0</v>
      </c>
      <c r="I71" s="224">
        <f t="shared" ref="I71:I72" si="176">C71+F71</f>
        <v>0</v>
      </c>
      <c r="J71" s="225">
        <f t="shared" ref="J71:J72" si="177">H71+I71</f>
        <v>0</v>
      </c>
      <c r="K71" s="231"/>
      <c r="L71" s="231"/>
      <c r="M71" s="225"/>
      <c r="N71" s="231"/>
      <c r="O71" s="231">
        <v>10180</v>
      </c>
      <c r="P71" s="313">
        <f t="shared" si="166"/>
        <v>10180</v>
      </c>
      <c r="Q71" s="229"/>
      <c r="R71" s="26"/>
      <c r="S71" s="225"/>
      <c r="T71" s="26"/>
      <c r="U71" s="26"/>
      <c r="V71" s="225"/>
      <c r="W71" s="100">
        <f t="shared" ref="W71:W72" si="178">K71+N71+Q71+T71</f>
        <v>0</v>
      </c>
      <c r="X71" s="100">
        <f t="shared" ref="X71:X72" si="179">L71+O71+R71+U71</f>
        <v>10180</v>
      </c>
      <c r="Y71" s="224">
        <f t="shared" ref="Y71:Y72" si="180">W71+X71</f>
        <v>10180</v>
      </c>
      <c r="Z71" s="100">
        <f t="shared" ref="Z71:Z72" si="181">W71+H71</f>
        <v>0</v>
      </c>
      <c r="AA71" s="100">
        <f t="shared" ref="AA71:AA72" si="182">X71+I71</f>
        <v>10180</v>
      </c>
      <c r="AB71" s="646">
        <f t="shared" ref="AB71:AB72" si="183">Y71+J71</f>
        <v>10180</v>
      </c>
    </row>
    <row r="72" spans="1:28" ht="30" customHeight="1" x14ac:dyDescent="0.2">
      <c r="A72" s="740" t="s">
        <v>1001</v>
      </c>
      <c r="B72" s="231"/>
      <c r="C72" s="231"/>
      <c r="D72" s="225"/>
      <c r="E72" s="231"/>
      <c r="F72" s="231"/>
      <c r="G72" s="225">
        <f t="shared" si="161"/>
        <v>0</v>
      </c>
      <c r="H72" s="224">
        <f t="shared" si="175"/>
        <v>0</v>
      </c>
      <c r="I72" s="224">
        <f t="shared" si="176"/>
        <v>0</v>
      </c>
      <c r="J72" s="225">
        <f t="shared" si="177"/>
        <v>0</v>
      </c>
      <c r="K72" s="231"/>
      <c r="L72" s="231"/>
      <c r="M72" s="225"/>
      <c r="N72" s="231"/>
      <c r="O72" s="231">
        <v>3300</v>
      </c>
      <c r="P72" s="313">
        <f t="shared" si="166"/>
        <v>3300</v>
      </c>
      <c r="Q72" s="229"/>
      <c r="R72" s="26"/>
      <c r="S72" s="225"/>
      <c r="T72" s="26"/>
      <c r="U72" s="26"/>
      <c r="V72" s="225"/>
      <c r="W72" s="100">
        <f t="shared" si="178"/>
        <v>0</v>
      </c>
      <c r="X72" s="100">
        <f t="shared" si="179"/>
        <v>3300</v>
      </c>
      <c r="Y72" s="224">
        <f t="shared" si="180"/>
        <v>3300</v>
      </c>
      <c r="Z72" s="100">
        <f t="shared" si="181"/>
        <v>0</v>
      </c>
      <c r="AA72" s="100">
        <f t="shared" si="182"/>
        <v>3300</v>
      </c>
      <c r="AB72" s="646">
        <f t="shared" si="183"/>
        <v>3300</v>
      </c>
    </row>
    <row r="73" spans="1:28" ht="30" customHeight="1" x14ac:dyDescent="0.2">
      <c r="A73" s="743" t="s">
        <v>1004</v>
      </c>
      <c r="B73" s="231"/>
      <c r="C73" s="231"/>
      <c r="D73" s="225"/>
      <c r="E73" s="231"/>
      <c r="F73" s="231"/>
      <c r="G73" s="225">
        <f t="shared" si="161"/>
        <v>0</v>
      </c>
      <c r="H73" s="224">
        <f t="shared" ref="H73:H78" si="184">B73+E73</f>
        <v>0</v>
      </c>
      <c r="I73" s="224">
        <f t="shared" ref="I73:I78" si="185">C73+F73</f>
        <v>0</v>
      </c>
      <c r="J73" s="225">
        <f t="shared" ref="J73:J78" si="186">H73+I73</f>
        <v>0</v>
      </c>
      <c r="K73" s="231"/>
      <c r="L73" s="231"/>
      <c r="M73" s="225"/>
      <c r="N73" s="231"/>
      <c r="O73" s="231">
        <v>85000</v>
      </c>
      <c r="P73" s="313">
        <f t="shared" si="166"/>
        <v>85000</v>
      </c>
      <c r="Q73" s="229"/>
      <c r="R73" s="26"/>
      <c r="S73" s="225"/>
      <c r="T73" s="26"/>
      <c r="U73" s="26"/>
      <c r="V73" s="225"/>
      <c r="W73" s="100">
        <f t="shared" ref="W73" si="187">K73+N73+Q73+T73</f>
        <v>0</v>
      </c>
      <c r="X73" s="100">
        <f t="shared" ref="X73" si="188">L73+O73+R73+U73</f>
        <v>85000</v>
      </c>
      <c r="Y73" s="224">
        <f t="shared" ref="Y73" si="189">W73+X73</f>
        <v>85000</v>
      </c>
      <c r="Z73" s="100">
        <f t="shared" ref="Z73" si="190">W73+H73</f>
        <v>0</v>
      </c>
      <c r="AA73" s="100">
        <f t="shared" ref="AA73" si="191">X73+I73</f>
        <v>85000</v>
      </c>
      <c r="AB73" s="646">
        <f t="shared" ref="AB73" si="192">Y73+J73</f>
        <v>85000</v>
      </c>
    </row>
    <row r="74" spans="1:28" ht="30" customHeight="1" x14ac:dyDescent="0.2">
      <c r="A74" s="746" t="s">
        <v>1006</v>
      </c>
      <c r="B74" s="231"/>
      <c r="C74" s="231"/>
      <c r="D74" s="225"/>
      <c r="E74" s="231"/>
      <c r="F74" s="231"/>
      <c r="G74" s="225">
        <f t="shared" si="161"/>
        <v>0</v>
      </c>
      <c r="H74" s="224">
        <f t="shared" si="184"/>
        <v>0</v>
      </c>
      <c r="I74" s="224">
        <f t="shared" si="185"/>
        <v>0</v>
      </c>
      <c r="J74" s="225">
        <f t="shared" si="186"/>
        <v>0</v>
      </c>
      <c r="K74" s="231"/>
      <c r="L74" s="231"/>
      <c r="M74" s="225"/>
      <c r="N74" s="231"/>
      <c r="O74" s="231">
        <f>2600+246</f>
        <v>2846</v>
      </c>
      <c r="P74" s="313">
        <f t="shared" si="166"/>
        <v>2846</v>
      </c>
      <c r="Q74" s="229"/>
      <c r="R74" s="26"/>
      <c r="S74" s="225"/>
      <c r="T74" s="26"/>
      <c r="U74" s="26"/>
      <c r="V74" s="225"/>
      <c r="W74" s="100">
        <f t="shared" ref="W74" si="193">K74+N74+Q74+T74</f>
        <v>0</v>
      </c>
      <c r="X74" s="100">
        <f t="shared" ref="X74" si="194">L74+O74+R74+U74</f>
        <v>2846</v>
      </c>
      <c r="Y74" s="224">
        <f t="shared" ref="Y74" si="195">W74+X74</f>
        <v>2846</v>
      </c>
      <c r="Z74" s="100">
        <f t="shared" ref="Z74" si="196">W74+H74</f>
        <v>0</v>
      </c>
      <c r="AA74" s="100">
        <f t="shared" ref="AA74" si="197">X74+I74</f>
        <v>2846</v>
      </c>
      <c r="AB74" s="646">
        <f t="shared" ref="AB74" si="198">Y74+J74</f>
        <v>2846</v>
      </c>
    </row>
    <row r="75" spans="1:28" ht="30" customHeight="1" x14ac:dyDescent="0.2">
      <c r="A75" s="743" t="s">
        <v>1008</v>
      </c>
      <c r="B75" s="231"/>
      <c r="C75" s="231"/>
      <c r="D75" s="225"/>
      <c r="E75" s="231"/>
      <c r="F75" s="231"/>
      <c r="G75" s="225">
        <f t="shared" si="161"/>
        <v>0</v>
      </c>
      <c r="H75" s="224">
        <f t="shared" si="184"/>
        <v>0</v>
      </c>
      <c r="I75" s="224">
        <f t="shared" si="185"/>
        <v>0</v>
      </c>
      <c r="J75" s="225">
        <f t="shared" si="186"/>
        <v>0</v>
      </c>
      <c r="K75" s="231"/>
      <c r="L75" s="231"/>
      <c r="M75" s="225"/>
      <c r="N75" s="231"/>
      <c r="O75" s="231">
        <v>4268</v>
      </c>
      <c r="P75" s="313">
        <f t="shared" si="166"/>
        <v>4268</v>
      </c>
      <c r="Q75" s="229"/>
      <c r="R75" s="26"/>
      <c r="S75" s="225"/>
      <c r="T75" s="26"/>
      <c r="U75" s="26"/>
      <c r="V75" s="225"/>
      <c r="W75" s="100">
        <f t="shared" ref="W75" si="199">K75+N75+Q75+T75</f>
        <v>0</v>
      </c>
      <c r="X75" s="100">
        <f t="shared" ref="X75" si="200">L75+O75+R75+U75</f>
        <v>4268</v>
      </c>
      <c r="Y75" s="224">
        <f t="shared" ref="Y75" si="201">W75+X75</f>
        <v>4268</v>
      </c>
      <c r="Z75" s="100">
        <f t="shared" ref="Z75" si="202">W75+H75</f>
        <v>0</v>
      </c>
      <c r="AA75" s="100">
        <f t="shared" ref="AA75" si="203">X75+I75</f>
        <v>4268</v>
      </c>
      <c r="AB75" s="646">
        <f t="shared" ref="AB75" si="204">Y75+J75</f>
        <v>4268</v>
      </c>
    </row>
    <row r="76" spans="1:28" ht="30" customHeight="1" x14ac:dyDescent="0.2">
      <c r="A76" s="743" t="s">
        <v>1009</v>
      </c>
      <c r="B76" s="231"/>
      <c r="C76" s="231"/>
      <c r="D76" s="225"/>
      <c r="E76" s="231"/>
      <c r="F76" s="231"/>
      <c r="G76" s="225">
        <f t="shared" si="161"/>
        <v>0</v>
      </c>
      <c r="H76" s="224">
        <f t="shared" si="184"/>
        <v>0</v>
      </c>
      <c r="I76" s="224">
        <f t="shared" si="185"/>
        <v>0</v>
      </c>
      <c r="J76" s="225">
        <f t="shared" si="186"/>
        <v>0</v>
      </c>
      <c r="K76" s="231"/>
      <c r="L76" s="231"/>
      <c r="M76" s="225"/>
      <c r="N76" s="231"/>
      <c r="O76" s="231">
        <v>52705</v>
      </c>
      <c r="P76" s="313">
        <f t="shared" si="166"/>
        <v>52705</v>
      </c>
      <c r="Q76" s="229"/>
      <c r="R76" s="26"/>
      <c r="S76" s="225"/>
      <c r="T76" s="26"/>
      <c r="U76" s="26"/>
      <c r="V76" s="225"/>
      <c r="W76" s="100">
        <f t="shared" ref="W76" si="205">K76+N76+Q76+T76</f>
        <v>0</v>
      </c>
      <c r="X76" s="100">
        <f t="shared" ref="X76" si="206">L76+O76+R76+U76</f>
        <v>52705</v>
      </c>
      <c r="Y76" s="224">
        <f t="shared" ref="Y76" si="207">W76+X76</f>
        <v>52705</v>
      </c>
      <c r="Z76" s="100">
        <f t="shared" ref="Z76" si="208">W76+H76</f>
        <v>0</v>
      </c>
      <c r="AA76" s="100">
        <f t="shared" ref="AA76" si="209">X76+I76</f>
        <v>52705</v>
      </c>
      <c r="AB76" s="646">
        <f t="shared" ref="AB76" si="210">Y76+J76</f>
        <v>52705</v>
      </c>
    </row>
    <row r="77" spans="1:28" ht="30" customHeight="1" x14ac:dyDescent="0.2">
      <c r="A77" s="743" t="s">
        <v>1010</v>
      </c>
      <c r="B77" s="231"/>
      <c r="C77" s="231"/>
      <c r="D77" s="225"/>
      <c r="E77" s="231"/>
      <c r="F77" s="231"/>
      <c r="G77" s="225">
        <f t="shared" si="161"/>
        <v>0</v>
      </c>
      <c r="H77" s="224">
        <f t="shared" si="184"/>
        <v>0</v>
      </c>
      <c r="I77" s="224">
        <f t="shared" si="185"/>
        <v>0</v>
      </c>
      <c r="J77" s="225">
        <f t="shared" si="186"/>
        <v>0</v>
      </c>
      <c r="K77" s="231"/>
      <c r="L77" s="231"/>
      <c r="M77" s="225"/>
      <c r="N77" s="231"/>
      <c r="O77" s="231">
        <v>54610</v>
      </c>
      <c r="P77" s="313">
        <f t="shared" si="166"/>
        <v>54610</v>
      </c>
      <c r="Q77" s="229"/>
      <c r="R77" s="26"/>
      <c r="S77" s="225"/>
      <c r="T77" s="26"/>
      <c r="U77" s="26"/>
      <c r="V77" s="225"/>
      <c r="W77" s="100">
        <f t="shared" ref="W77" si="211">K77+N77+Q77+T77</f>
        <v>0</v>
      </c>
      <c r="X77" s="100">
        <f t="shared" ref="X77" si="212">L77+O77+R77+U77</f>
        <v>54610</v>
      </c>
      <c r="Y77" s="224">
        <f t="shared" ref="Y77" si="213">W77+X77</f>
        <v>54610</v>
      </c>
      <c r="Z77" s="100">
        <f t="shared" ref="Z77" si="214">W77+H77</f>
        <v>0</v>
      </c>
      <c r="AA77" s="100">
        <f t="shared" ref="AA77" si="215">X77+I77</f>
        <v>54610</v>
      </c>
      <c r="AB77" s="646">
        <f t="shared" ref="AB77" si="216">Y77+J77</f>
        <v>54610</v>
      </c>
    </row>
    <row r="78" spans="1:28" ht="30" customHeight="1" x14ac:dyDescent="0.2">
      <c r="A78" s="743" t="s">
        <v>1013</v>
      </c>
      <c r="B78" s="231"/>
      <c r="C78" s="231"/>
      <c r="D78" s="225"/>
      <c r="E78" s="231"/>
      <c r="F78" s="231"/>
      <c r="G78" s="225">
        <f t="shared" si="161"/>
        <v>0</v>
      </c>
      <c r="H78" s="224">
        <f t="shared" si="184"/>
        <v>0</v>
      </c>
      <c r="I78" s="224">
        <f t="shared" si="185"/>
        <v>0</v>
      </c>
      <c r="J78" s="225">
        <f t="shared" si="186"/>
        <v>0</v>
      </c>
      <c r="K78" s="231"/>
      <c r="L78" s="231"/>
      <c r="M78" s="225"/>
      <c r="N78" s="231"/>
      <c r="O78" s="231">
        <v>24968</v>
      </c>
      <c r="P78" s="313">
        <f t="shared" si="166"/>
        <v>24968</v>
      </c>
      <c r="Q78" s="229"/>
      <c r="R78" s="26"/>
      <c r="S78" s="225"/>
      <c r="T78" s="26"/>
      <c r="U78" s="26"/>
      <c r="V78" s="225"/>
      <c r="W78" s="100">
        <f t="shared" ref="W78" si="217">K78+N78+Q78+T78</f>
        <v>0</v>
      </c>
      <c r="X78" s="100">
        <f t="shared" ref="X78" si="218">L78+O78+R78+U78</f>
        <v>24968</v>
      </c>
      <c r="Y78" s="224">
        <f t="shared" ref="Y78" si="219">W78+X78</f>
        <v>24968</v>
      </c>
      <c r="Z78" s="100">
        <f t="shared" ref="Z78" si="220">W78+H78</f>
        <v>0</v>
      </c>
      <c r="AA78" s="100">
        <f t="shared" ref="AA78" si="221">X78+I78</f>
        <v>24968</v>
      </c>
      <c r="AB78" s="646">
        <f t="shared" ref="AB78" si="222">Y78+J78</f>
        <v>24968</v>
      </c>
    </row>
    <row r="79" spans="1:28" ht="30" customHeight="1" x14ac:dyDescent="0.2">
      <c r="A79" s="752" t="s">
        <v>1065</v>
      </c>
      <c r="B79" s="231"/>
      <c r="C79" s="231"/>
      <c r="D79" s="225"/>
      <c r="E79" s="231"/>
      <c r="F79" s="231"/>
      <c r="G79" s="225"/>
      <c r="H79" s="224">
        <f t="shared" ref="H79:H82" si="223">B79+E79</f>
        <v>0</v>
      </c>
      <c r="I79" s="224">
        <f t="shared" ref="I79:I82" si="224">C79+F79</f>
        <v>0</v>
      </c>
      <c r="J79" s="225">
        <f t="shared" ref="J79:J82" si="225">H79+I79</f>
        <v>0</v>
      </c>
      <c r="K79" s="231"/>
      <c r="L79" s="231"/>
      <c r="M79" s="225"/>
      <c r="N79" s="231"/>
      <c r="O79" s="231">
        <v>5000</v>
      </c>
      <c r="P79" s="313">
        <f t="shared" si="166"/>
        <v>5000</v>
      </c>
      <c r="Q79" s="229"/>
      <c r="R79" s="26"/>
      <c r="S79" s="225"/>
      <c r="T79" s="26"/>
      <c r="U79" s="26"/>
      <c r="V79" s="225"/>
      <c r="W79" s="100">
        <f t="shared" ref="W79:W82" si="226">K79+N79+Q79+T79</f>
        <v>0</v>
      </c>
      <c r="X79" s="100">
        <f t="shared" ref="X79:X82" si="227">L79+O79+R79+U79</f>
        <v>5000</v>
      </c>
      <c r="Y79" s="224">
        <f t="shared" ref="Y79:Y82" si="228">W79+X79</f>
        <v>5000</v>
      </c>
      <c r="Z79" s="100">
        <f t="shared" ref="Z79:Z82" si="229">W79+H79</f>
        <v>0</v>
      </c>
      <c r="AA79" s="100">
        <f t="shared" ref="AA79:AA82" si="230">X79+I79</f>
        <v>5000</v>
      </c>
      <c r="AB79" s="646">
        <f t="shared" ref="AB79:AB82" si="231">Y79+J79</f>
        <v>5000</v>
      </c>
    </row>
    <row r="80" spans="1:28" ht="15" customHeight="1" x14ac:dyDescent="0.2">
      <c r="A80" s="752" t="s">
        <v>1066</v>
      </c>
      <c r="B80" s="231"/>
      <c r="C80" s="231"/>
      <c r="D80" s="225"/>
      <c r="E80" s="231"/>
      <c r="F80" s="231"/>
      <c r="G80" s="225"/>
      <c r="H80" s="224">
        <f t="shared" si="223"/>
        <v>0</v>
      </c>
      <c r="I80" s="224">
        <f t="shared" si="224"/>
        <v>0</v>
      </c>
      <c r="J80" s="225">
        <f t="shared" si="225"/>
        <v>0</v>
      </c>
      <c r="K80" s="231"/>
      <c r="L80" s="231"/>
      <c r="M80" s="225"/>
      <c r="N80" s="231"/>
      <c r="O80" s="231">
        <v>150000</v>
      </c>
      <c r="P80" s="313">
        <f t="shared" si="166"/>
        <v>150000</v>
      </c>
      <c r="Q80" s="229"/>
      <c r="R80" s="26"/>
      <c r="S80" s="225"/>
      <c r="T80" s="26"/>
      <c r="U80" s="26"/>
      <c r="V80" s="225"/>
      <c r="W80" s="100">
        <f t="shared" si="226"/>
        <v>0</v>
      </c>
      <c r="X80" s="100">
        <f t="shared" si="227"/>
        <v>150000</v>
      </c>
      <c r="Y80" s="224">
        <f t="shared" si="228"/>
        <v>150000</v>
      </c>
      <c r="Z80" s="100">
        <f t="shared" si="229"/>
        <v>0</v>
      </c>
      <c r="AA80" s="100">
        <f t="shared" si="230"/>
        <v>150000</v>
      </c>
      <c r="AB80" s="646">
        <f t="shared" si="231"/>
        <v>150000</v>
      </c>
    </row>
    <row r="81" spans="1:28" ht="15" customHeight="1" x14ac:dyDescent="0.2">
      <c r="A81" s="752" t="s">
        <v>1067</v>
      </c>
      <c r="B81" s="231"/>
      <c r="C81" s="231"/>
      <c r="D81" s="225"/>
      <c r="E81" s="231"/>
      <c r="F81" s="231"/>
      <c r="G81" s="225"/>
      <c r="H81" s="224">
        <f t="shared" si="223"/>
        <v>0</v>
      </c>
      <c r="I81" s="224">
        <f t="shared" si="224"/>
        <v>0</v>
      </c>
      <c r="J81" s="225">
        <f t="shared" si="225"/>
        <v>0</v>
      </c>
      <c r="K81" s="231"/>
      <c r="L81" s="231"/>
      <c r="M81" s="225"/>
      <c r="N81" s="231"/>
      <c r="O81" s="231">
        <v>19000</v>
      </c>
      <c r="P81" s="313">
        <f t="shared" si="166"/>
        <v>19000</v>
      </c>
      <c r="Q81" s="229"/>
      <c r="R81" s="26"/>
      <c r="S81" s="225"/>
      <c r="T81" s="26"/>
      <c r="U81" s="26"/>
      <c r="V81" s="225"/>
      <c r="W81" s="100">
        <f t="shared" si="226"/>
        <v>0</v>
      </c>
      <c r="X81" s="100">
        <f t="shared" si="227"/>
        <v>19000</v>
      </c>
      <c r="Y81" s="224">
        <f t="shared" si="228"/>
        <v>19000</v>
      </c>
      <c r="Z81" s="100">
        <f t="shared" si="229"/>
        <v>0</v>
      </c>
      <c r="AA81" s="100">
        <f t="shared" si="230"/>
        <v>19000</v>
      </c>
      <c r="AB81" s="646">
        <f t="shared" si="231"/>
        <v>19000</v>
      </c>
    </row>
    <row r="82" spans="1:28" ht="15" customHeight="1" x14ac:dyDescent="0.2">
      <c r="A82" s="752" t="s">
        <v>1068</v>
      </c>
      <c r="B82" s="231"/>
      <c r="C82" s="231"/>
      <c r="D82" s="225"/>
      <c r="E82" s="231"/>
      <c r="F82" s="231"/>
      <c r="G82" s="225"/>
      <c r="H82" s="224">
        <f t="shared" si="223"/>
        <v>0</v>
      </c>
      <c r="I82" s="224">
        <f t="shared" si="224"/>
        <v>0</v>
      </c>
      <c r="J82" s="225">
        <f t="shared" si="225"/>
        <v>0</v>
      </c>
      <c r="K82" s="231"/>
      <c r="L82" s="231"/>
      <c r="M82" s="225"/>
      <c r="N82" s="231"/>
      <c r="O82" s="231">
        <v>25000</v>
      </c>
      <c r="P82" s="313">
        <f t="shared" si="166"/>
        <v>25000</v>
      </c>
      <c r="Q82" s="229"/>
      <c r="R82" s="26"/>
      <c r="S82" s="225"/>
      <c r="T82" s="26"/>
      <c r="U82" s="26"/>
      <c r="V82" s="225"/>
      <c r="W82" s="100">
        <f t="shared" si="226"/>
        <v>0</v>
      </c>
      <c r="X82" s="100">
        <f t="shared" si="227"/>
        <v>25000</v>
      </c>
      <c r="Y82" s="224">
        <f t="shared" si="228"/>
        <v>25000</v>
      </c>
      <c r="Z82" s="100">
        <f t="shared" si="229"/>
        <v>0</v>
      </c>
      <c r="AA82" s="100">
        <f t="shared" si="230"/>
        <v>25000</v>
      </c>
      <c r="AB82" s="646">
        <f t="shared" si="231"/>
        <v>25000</v>
      </c>
    </row>
    <row r="83" spans="1:28" ht="15" customHeight="1" x14ac:dyDescent="0.2">
      <c r="A83" s="750" t="s">
        <v>1039</v>
      </c>
      <c r="B83" s="231"/>
      <c r="C83" s="231">
        <v>381</v>
      </c>
      <c r="D83" s="225">
        <f t="shared" si="6"/>
        <v>381</v>
      </c>
      <c r="E83" s="231"/>
      <c r="F83" s="231"/>
      <c r="G83" s="225">
        <f t="shared" si="161"/>
        <v>0</v>
      </c>
      <c r="H83" s="224">
        <f t="shared" ref="H83" si="232">B83+E83</f>
        <v>0</v>
      </c>
      <c r="I83" s="224">
        <f t="shared" ref="I83" si="233">C83+F83</f>
        <v>381</v>
      </c>
      <c r="J83" s="225">
        <f t="shared" ref="J83" si="234">H83+I83</f>
        <v>381</v>
      </c>
      <c r="K83" s="231"/>
      <c r="L83" s="231"/>
      <c r="M83" s="225"/>
      <c r="N83" s="231"/>
      <c r="O83" s="231"/>
      <c r="P83" s="313">
        <f t="shared" si="166"/>
        <v>0</v>
      </c>
      <c r="Q83" s="229"/>
      <c r="R83" s="26"/>
      <c r="S83" s="225"/>
      <c r="T83" s="26"/>
      <c r="U83" s="26"/>
      <c r="V83" s="225"/>
      <c r="W83" s="100">
        <f t="shared" ref="W83" si="235">K83+N83+Q83+T83</f>
        <v>0</v>
      </c>
      <c r="X83" s="100">
        <f t="shared" ref="X83" si="236">L83+O83+R83+U83</f>
        <v>0</v>
      </c>
      <c r="Y83" s="224">
        <f t="shared" ref="Y83" si="237">W83+X83</f>
        <v>0</v>
      </c>
      <c r="Z83" s="100">
        <f t="shared" ref="Z83" si="238">W83+H83</f>
        <v>0</v>
      </c>
      <c r="AA83" s="100">
        <f t="shared" ref="AA83" si="239">X83+I83</f>
        <v>381</v>
      </c>
      <c r="AB83" s="646">
        <f t="shared" ref="AB83" si="240">Y83+J83</f>
        <v>381</v>
      </c>
    </row>
    <row r="84" spans="1:28" ht="15" customHeight="1" x14ac:dyDescent="0.2">
      <c r="A84" s="750" t="s">
        <v>1041</v>
      </c>
      <c r="B84" s="231"/>
      <c r="C84" s="231"/>
      <c r="D84" s="225"/>
      <c r="E84" s="231"/>
      <c r="F84" s="231"/>
      <c r="G84" s="225">
        <f t="shared" si="161"/>
        <v>0</v>
      </c>
      <c r="H84" s="224">
        <f t="shared" ref="H84:H85" si="241">B84+E84</f>
        <v>0</v>
      </c>
      <c r="I84" s="224">
        <f t="shared" ref="I84:I85" si="242">C84+F84</f>
        <v>0</v>
      </c>
      <c r="J84" s="225">
        <f t="shared" ref="J84:J85" si="243">H84+I84</f>
        <v>0</v>
      </c>
      <c r="K84" s="231"/>
      <c r="L84" s="231"/>
      <c r="M84" s="225"/>
      <c r="N84" s="231"/>
      <c r="O84" s="231">
        <v>1956</v>
      </c>
      <c r="P84" s="313">
        <f t="shared" si="166"/>
        <v>1956</v>
      </c>
      <c r="Q84" s="229"/>
      <c r="R84" s="26"/>
      <c r="S84" s="225"/>
      <c r="T84" s="26"/>
      <c r="U84" s="26"/>
      <c r="V84" s="225"/>
      <c r="W84" s="100">
        <f t="shared" ref="W84:W85" si="244">K84+N84+Q84+T84</f>
        <v>0</v>
      </c>
      <c r="X84" s="100">
        <f t="shared" ref="X84:X85" si="245">L84+O84+R84+U84</f>
        <v>1956</v>
      </c>
      <c r="Y84" s="224">
        <f t="shared" ref="Y84:Y85" si="246">W84+X84</f>
        <v>1956</v>
      </c>
      <c r="Z84" s="100">
        <f t="shared" ref="Z84:Z85" si="247">W84+H84</f>
        <v>0</v>
      </c>
      <c r="AA84" s="100">
        <f t="shared" ref="AA84:AA85" si="248">X84+I84</f>
        <v>1956</v>
      </c>
      <c r="AB84" s="646">
        <f t="shared" ref="AB84:AB85" si="249">Y84+J84</f>
        <v>1956</v>
      </c>
    </row>
    <row r="85" spans="1:28" ht="45" customHeight="1" x14ac:dyDescent="0.2">
      <c r="A85" s="750" t="s">
        <v>1042</v>
      </c>
      <c r="B85" s="231"/>
      <c r="C85" s="231"/>
      <c r="D85" s="225"/>
      <c r="E85" s="231"/>
      <c r="F85" s="231"/>
      <c r="G85" s="225">
        <f t="shared" si="161"/>
        <v>0</v>
      </c>
      <c r="H85" s="224">
        <f t="shared" si="241"/>
        <v>0</v>
      </c>
      <c r="I85" s="224">
        <f t="shared" si="242"/>
        <v>0</v>
      </c>
      <c r="J85" s="225">
        <f t="shared" si="243"/>
        <v>0</v>
      </c>
      <c r="K85" s="231"/>
      <c r="L85" s="231"/>
      <c r="M85" s="225"/>
      <c r="N85" s="231"/>
      <c r="O85" s="231">
        <v>2642</v>
      </c>
      <c r="P85" s="313">
        <f t="shared" si="166"/>
        <v>2642</v>
      </c>
      <c r="Q85" s="229"/>
      <c r="R85" s="26"/>
      <c r="S85" s="225"/>
      <c r="T85" s="26"/>
      <c r="U85" s="26"/>
      <c r="V85" s="225"/>
      <c r="W85" s="100">
        <f t="shared" si="244"/>
        <v>0</v>
      </c>
      <c r="X85" s="100">
        <f t="shared" si="245"/>
        <v>2642</v>
      </c>
      <c r="Y85" s="224">
        <f t="shared" si="246"/>
        <v>2642</v>
      </c>
      <c r="Z85" s="100">
        <f t="shared" si="247"/>
        <v>0</v>
      </c>
      <c r="AA85" s="100">
        <f t="shared" si="248"/>
        <v>2642</v>
      </c>
      <c r="AB85" s="646">
        <f t="shared" si="249"/>
        <v>2642</v>
      </c>
    </row>
    <row r="86" spans="1:28" ht="15" customHeight="1" x14ac:dyDescent="0.2">
      <c r="A86" s="397" t="s">
        <v>850</v>
      </c>
      <c r="B86" s="231"/>
      <c r="C86" s="231"/>
      <c r="D86" s="225">
        <f t="shared" si="6"/>
        <v>0</v>
      </c>
      <c r="E86" s="231"/>
      <c r="F86" s="231"/>
      <c r="G86" s="225">
        <f t="shared" si="79"/>
        <v>0</v>
      </c>
      <c r="H86" s="224">
        <f t="shared" si="80"/>
        <v>0</v>
      </c>
      <c r="I86" s="224">
        <f t="shared" si="80"/>
        <v>0</v>
      </c>
      <c r="J86" s="225">
        <f t="shared" si="9"/>
        <v>0</v>
      </c>
      <c r="K86" s="231"/>
      <c r="L86" s="231"/>
      <c r="M86" s="225">
        <f t="shared" si="10"/>
        <v>0</v>
      </c>
      <c r="N86" s="231"/>
      <c r="O86" s="231"/>
      <c r="P86" s="313">
        <f t="shared" si="11"/>
        <v>0</v>
      </c>
      <c r="Q86" s="229"/>
      <c r="R86" s="26"/>
      <c r="S86" s="225">
        <f t="shared" si="12"/>
        <v>0</v>
      </c>
      <c r="T86" s="26"/>
      <c r="U86" s="26"/>
      <c r="V86" s="225">
        <f t="shared" si="13"/>
        <v>0</v>
      </c>
      <c r="W86" s="100">
        <f t="shared" si="81"/>
        <v>0</v>
      </c>
      <c r="X86" s="100">
        <f t="shared" si="81"/>
        <v>0</v>
      </c>
      <c r="Y86" s="224">
        <f t="shared" si="15"/>
        <v>0</v>
      </c>
      <c r="Z86" s="100">
        <f t="shared" si="82"/>
        <v>0</v>
      </c>
      <c r="AA86" s="100">
        <f t="shared" si="104"/>
        <v>0</v>
      </c>
      <c r="AB86" s="646">
        <f t="shared" si="105"/>
        <v>0</v>
      </c>
    </row>
    <row r="87" spans="1:28" ht="15" customHeight="1" x14ac:dyDescent="0.2">
      <c r="A87" s="398" t="s">
        <v>851</v>
      </c>
      <c r="B87" s="231"/>
      <c r="C87" s="231"/>
      <c r="D87" s="225">
        <f t="shared" si="6"/>
        <v>0</v>
      </c>
      <c r="E87" s="231"/>
      <c r="F87" s="231"/>
      <c r="G87" s="225">
        <f t="shared" si="79"/>
        <v>0</v>
      </c>
      <c r="H87" s="224">
        <f t="shared" si="80"/>
        <v>0</v>
      </c>
      <c r="I87" s="224">
        <f t="shared" si="80"/>
        <v>0</v>
      </c>
      <c r="J87" s="225">
        <f t="shared" si="9"/>
        <v>0</v>
      </c>
      <c r="K87" s="231">
        <v>800</v>
      </c>
      <c r="L87" s="231"/>
      <c r="M87" s="225">
        <f t="shared" si="10"/>
        <v>800</v>
      </c>
      <c r="N87" s="231"/>
      <c r="O87" s="231"/>
      <c r="P87" s="313">
        <f t="shared" si="11"/>
        <v>0</v>
      </c>
      <c r="Q87" s="229"/>
      <c r="R87" s="26"/>
      <c r="S87" s="225">
        <f t="shared" si="12"/>
        <v>0</v>
      </c>
      <c r="T87" s="26"/>
      <c r="U87" s="26"/>
      <c r="V87" s="225">
        <f t="shared" si="13"/>
        <v>0</v>
      </c>
      <c r="W87" s="100">
        <f t="shared" si="81"/>
        <v>800</v>
      </c>
      <c r="X87" s="100">
        <f t="shared" si="81"/>
        <v>0</v>
      </c>
      <c r="Y87" s="224">
        <f t="shared" si="15"/>
        <v>800</v>
      </c>
      <c r="Z87" s="100">
        <f t="shared" si="82"/>
        <v>800</v>
      </c>
      <c r="AA87" s="100">
        <f t="shared" si="104"/>
        <v>0</v>
      </c>
      <c r="AB87" s="646">
        <f t="shared" si="105"/>
        <v>800</v>
      </c>
    </row>
    <row r="88" spans="1:28" ht="30" customHeight="1" x14ac:dyDescent="0.2">
      <c r="A88" s="398" t="s">
        <v>852</v>
      </c>
      <c r="B88" s="231"/>
      <c r="C88" s="231"/>
      <c r="D88" s="225">
        <f t="shared" si="6"/>
        <v>0</v>
      </c>
      <c r="E88" s="231"/>
      <c r="F88" s="231"/>
      <c r="G88" s="225">
        <f t="shared" si="79"/>
        <v>0</v>
      </c>
      <c r="H88" s="224">
        <f t="shared" si="80"/>
        <v>0</v>
      </c>
      <c r="I88" s="224">
        <f t="shared" si="80"/>
        <v>0</v>
      </c>
      <c r="J88" s="225">
        <f t="shared" si="9"/>
        <v>0</v>
      </c>
      <c r="K88" s="231">
        <v>2500</v>
      </c>
      <c r="L88" s="231"/>
      <c r="M88" s="225">
        <f t="shared" si="10"/>
        <v>2500</v>
      </c>
      <c r="N88" s="231"/>
      <c r="O88" s="231"/>
      <c r="P88" s="313">
        <f t="shared" si="11"/>
        <v>0</v>
      </c>
      <c r="Q88" s="229"/>
      <c r="R88" s="26"/>
      <c r="S88" s="225">
        <f t="shared" si="12"/>
        <v>0</v>
      </c>
      <c r="T88" s="26"/>
      <c r="U88" s="26"/>
      <c r="V88" s="225">
        <f t="shared" si="13"/>
        <v>0</v>
      </c>
      <c r="W88" s="100">
        <f t="shared" si="81"/>
        <v>2500</v>
      </c>
      <c r="X88" s="100">
        <f t="shared" si="81"/>
        <v>0</v>
      </c>
      <c r="Y88" s="224">
        <f t="shared" si="15"/>
        <v>2500</v>
      </c>
      <c r="Z88" s="100">
        <f t="shared" si="82"/>
        <v>2500</v>
      </c>
      <c r="AA88" s="100">
        <f t="shared" si="104"/>
        <v>0</v>
      </c>
      <c r="AB88" s="646">
        <f t="shared" si="105"/>
        <v>2500</v>
      </c>
    </row>
    <row r="89" spans="1:28" ht="15" customHeight="1" x14ac:dyDescent="0.2">
      <c r="A89" s="412" t="s">
        <v>853</v>
      </c>
      <c r="B89" s="26"/>
      <c r="C89" s="26"/>
      <c r="D89" s="26">
        <f t="shared" si="6"/>
        <v>0</v>
      </c>
      <c r="E89" s="26"/>
      <c r="F89" s="26"/>
      <c r="G89" s="26">
        <f t="shared" si="79"/>
        <v>0</v>
      </c>
      <c r="H89" s="100">
        <f t="shared" si="80"/>
        <v>0</v>
      </c>
      <c r="I89" s="100">
        <f t="shared" si="80"/>
        <v>0</v>
      </c>
      <c r="J89" s="26">
        <f t="shared" si="9"/>
        <v>0</v>
      </c>
      <c r="K89" s="26">
        <v>2000</v>
      </c>
      <c r="L89" s="26"/>
      <c r="M89" s="26">
        <f t="shared" si="10"/>
        <v>2000</v>
      </c>
      <c r="N89" s="26"/>
      <c r="O89" s="26"/>
      <c r="P89" s="310">
        <f t="shared" si="11"/>
        <v>0</v>
      </c>
      <c r="Q89" s="229"/>
      <c r="R89" s="26"/>
      <c r="S89" s="26">
        <f t="shared" si="12"/>
        <v>0</v>
      </c>
      <c r="T89" s="26"/>
      <c r="U89" s="26"/>
      <c r="V89" s="26">
        <f t="shared" si="13"/>
        <v>0</v>
      </c>
      <c r="W89" s="100">
        <f t="shared" si="81"/>
        <v>2000</v>
      </c>
      <c r="X89" s="100">
        <f t="shared" si="81"/>
        <v>0</v>
      </c>
      <c r="Y89" s="100">
        <f t="shared" si="15"/>
        <v>2000</v>
      </c>
      <c r="Z89" s="100">
        <f t="shared" si="82"/>
        <v>2000</v>
      </c>
      <c r="AA89" s="100">
        <f t="shared" si="104"/>
        <v>0</v>
      </c>
      <c r="AB89" s="646">
        <f t="shared" si="105"/>
        <v>2000</v>
      </c>
    </row>
    <row r="90" spans="1:28" ht="15" customHeight="1" x14ac:dyDescent="0.2">
      <c r="A90" s="412" t="s">
        <v>854</v>
      </c>
      <c r="B90" s="26"/>
      <c r="C90" s="26"/>
      <c r="D90" s="26">
        <f t="shared" si="6"/>
        <v>0</v>
      </c>
      <c r="E90" s="26"/>
      <c r="F90" s="26"/>
      <c r="G90" s="26">
        <f t="shared" si="79"/>
        <v>0</v>
      </c>
      <c r="H90" s="100">
        <f t="shared" si="80"/>
        <v>0</v>
      </c>
      <c r="I90" s="100">
        <f t="shared" si="80"/>
        <v>0</v>
      </c>
      <c r="J90" s="26">
        <f t="shared" si="9"/>
        <v>0</v>
      </c>
      <c r="K90" s="26">
        <v>2000</v>
      </c>
      <c r="L90" s="26"/>
      <c r="M90" s="26">
        <f t="shared" si="10"/>
        <v>2000</v>
      </c>
      <c r="N90" s="26"/>
      <c r="O90" s="26"/>
      <c r="P90" s="310">
        <f t="shared" si="11"/>
        <v>0</v>
      </c>
      <c r="Q90" s="229"/>
      <c r="R90" s="26"/>
      <c r="S90" s="26">
        <f t="shared" si="12"/>
        <v>0</v>
      </c>
      <c r="T90" s="26"/>
      <c r="U90" s="26"/>
      <c r="V90" s="26">
        <f t="shared" si="13"/>
        <v>0</v>
      </c>
      <c r="W90" s="100">
        <f t="shared" si="81"/>
        <v>2000</v>
      </c>
      <c r="X90" s="100">
        <f t="shared" si="81"/>
        <v>0</v>
      </c>
      <c r="Y90" s="100">
        <f t="shared" si="15"/>
        <v>2000</v>
      </c>
      <c r="Z90" s="100">
        <f t="shared" si="82"/>
        <v>2000</v>
      </c>
      <c r="AA90" s="100">
        <f t="shared" si="104"/>
        <v>0</v>
      </c>
      <c r="AB90" s="646">
        <f t="shared" si="105"/>
        <v>2000</v>
      </c>
    </row>
    <row r="91" spans="1:28" ht="15" customHeight="1" x14ac:dyDescent="0.2">
      <c r="A91" s="743" t="s">
        <v>1005</v>
      </c>
      <c r="B91" s="231"/>
      <c r="C91" s="231"/>
      <c r="D91" s="225"/>
      <c r="E91" s="231"/>
      <c r="F91" s="231"/>
      <c r="G91" s="225"/>
      <c r="H91" s="224"/>
      <c r="I91" s="224"/>
      <c r="J91" s="225"/>
      <c r="K91" s="231"/>
      <c r="L91" s="231"/>
      <c r="M91" s="225"/>
      <c r="N91" s="231"/>
      <c r="O91" s="231">
        <v>2500</v>
      </c>
      <c r="P91" s="313">
        <f t="shared" si="11"/>
        <v>2500</v>
      </c>
      <c r="Q91" s="229"/>
      <c r="R91" s="26"/>
      <c r="S91" s="225"/>
      <c r="T91" s="26"/>
      <c r="U91" s="26"/>
      <c r="V91" s="225"/>
      <c r="W91" s="100">
        <f t="shared" ref="W91" si="250">K91+N91+Q91+T91</f>
        <v>0</v>
      </c>
      <c r="X91" s="100">
        <f t="shared" ref="X91" si="251">L91+O91+R91+U91</f>
        <v>2500</v>
      </c>
      <c r="Y91" s="224">
        <f t="shared" ref="Y91" si="252">W91+X91</f>
        <v>2500</v>
      </c>
      <c r="Z91" s="100">
        <f t="shared" ref="Z91" si="253">W91+H91</f>
        <v>0</v>
      </c>
      <c r="AA91" s="100">
        <f t="shared" ref="AA91" si="254">X91+I91</f>
        <v>2500</v>
      </c>
      <c r="AB91" s="646">
        <f t="shared" ref="AB91" si="255">Y91+J91</f>
        <v>2500</v>
      </c>
    </row>
    <row r="92" spans="1:28" ht="15" customHeight="1" x14ac:dyDescent="0.2">
      <c r="A92" s="398" t="s">
        <v>855</v>
      </c>
      <c r="B92" s="231">
        <v>1800</v>
      </c>
      <c r="C92" s="231"/>
      <c r="D92" s="225">
        <f t="shared" si="6"/>
        <v>1800</v>
      </c>
      <c r="E92" s="231"/>
      <c r="F92" s="231"/>
      <c r="G92" s="225">
        <f t="shared" si="79"/>
        <v>0</v>
      </c>
      <c r="H92" s="224">
        <f t="shared" si="80"/>
        <v>1800</v>
      </c>
      <c r="I92" s="224">
        <f t="shared" si="80"/>
        <v>0</v>
      </c>
      <c r="J92" s="225">
        <f t="shared" si="9"/>
        <v>1800</v>
      </c>
      <c r="K92" s="231"/>
      <c r="L92" s="231"/>
      <c r="M92" s="225">
        <f t="shared" si="10"/>
        <v>0</v>
      </c>
      <c r="N92" s="231"/>
      <c r="O92" s="231"/>
      <c r="P92" s="313">
        <f t="shared" si="11"/>
        <v>0</v>
      </c>
      <c r="Q92" s="229"/>
      <c r="R92" s="26"/>
      <c r="S92" s="225">
        <f t="shared" si="12"/>
        <v>0</v>
      </c>
      <c r="T92" s="26"/>
      <c r="U92" s="26"/>
      <c r="V92" s="225">
        <f t="shared" si="13"/>
        <v>0</v>
      </c>
      <c r="W92" s="100">
        <f t="shared" si="81"/>
        <v>0</v>
      </c>
      <c r="X92" s="100">
        <f t="shared" si="81"/>
        <v>0</v>
      </c>
      <c r="Y92" s="224">
        <f t="shared" si="15"/>
        <v>0</v>
      </c>
      <c r="Z92" s="100">
        <f t="shared" si="82"/>
        <v>1800</v>
      </c>
      <c r="AA92" s="100">
        <f t="shared" si="104"/>
        <v>0</v>
      </c>
      <c r="AB92" s="646">
        <f t="shared" si="105"/>
        <v>1800</v>
      </c>
    </row>
    <row r="93" spans="1:28" ht="15" customHeight="1" x14ac:dyDescent="0.2">
      <c r="A93" s="398" t="s">
        <v>856</v>
      </c>
      <c r="B93" s="231">
        <v>600</v>
      </c>
      <c r="C93" s="231"/>
      <c r="D93" s="225">
        <f t="shared" si="6"/>
        <v>600</v>
      </c>
      <c r="E93" s="231"/>
      <c r="F93" s="231"/>
      <c r="G93" s="225">
        <f t="shared" si="79"/>
        <v>0</v>
      </c>
      <c r="H93" s="224">
        <f t="shared" si="80"/>
        <v>600</v>
      </c>
      <c r="I93" s="224">
        <f t="shared" si="80"/>
        <v>0</v>
      </c>
      <c r="J93" s="225">
        <f t="shared" si="9"/>
        <v>600</v>
      </c>
      <c r="K93" s="231"/>
      <c r="L93" s="231"/>
      <c r="M93" s="225">
        <f t="shared" si="10"/>
        <v>0</v>
      </c>
      <c r="N93" s="231"/>
      <c r="O93" s="231"/>
      <c r="P93" s="313">
        <f t="shared" si="11"/>
        <v>0</v>
      </c>
      <c r="Q93" s="229"/>
      <c r="R93" s="26"/>
      <c r="S93" s="225">
        <f t="shared" si="12"/>
        <v>0</v>
      </c>
      <c r="T93" s="26"/>
      <c r="U93" s="26"/>
      <c r="V93" s="225">
        <f t="shared" si="13"/>
        <v>0</v>
      </c>
      <c r="W93" s="100">
        <f t="shared" si="81"/>
        <v>0</v>
      </c>
      <c r="X93" s="100">
        <f t="shared" si="81"/>
        <v>0</v>
      </c>
      <c r="Y93" s="224">
        <f t="shared" si="15"/>
        <v>0</v>
      </c>
      <c r="Z93" s="100">
        <f t="shared" si="82"/>
        <v>600</v>
      </c>
      <c r="AA93" s="100">
        <f t="shared" si="104"/>
        <v>0</v>
      </c>
      <c r="AB93" s="646">
        <f t="shared" si="105"/>
        <v>600</v>
      </c>
    </row>
    <row r="94" spans="1:28" ht="15" customHeight="1" x14ac:dyDescent="0.2">
      <c r="A94" s="398" t="s">
        <v>857</v>
      </c>
      <c r="B94" s="231"/>
      <c r="C94" s="231"/>
      <c r="D94" s="225">
        <f t="shared" si="6"/>
        <v>0</v>
      </c>
      <c r="E94" s="231"/>
      <c r="F94" s="231"/>
      <c r="G94" s="225">
        <f t="shared" si="79"/>
        <v>0</v>
      </c>
      <c r="H94" s="224">
        <f t="shared" si="80"/>
        <v>0</v>
      </c>
      <c r="I94" s="224">
        <f t="shared" si="80"/>
        <v>0</v>
      </c>
      <c r="J94" s="225">
        <f t="shared" si="9"/>
        <v>0</v>
      </c>
      <c r="K94" s="231"/>
      <c r="L94" s="231"/>
      <c r="M94" s="225">
        <f t="shared" si="10"/>
        <v>0</v>
      </c>
      <c r="N94" s="231">
        <v>15000</v>
      </c>
      <c r="O94" s="231"/>
      <c r="P94" s="313">
        <f t="shared" si="11"/>
        <v>15000</v>
      </c>
      <c r="Q94" s="229"/>
      <c r="R94" s="26"/>
      <c r="S94" s="225">
        <f t="shared" si="12"/>
        <v>0</v>
      </c>
      <c r="T94" s="26"/>
      <c r="U94" s="26"/>
      <c r="V94" s="225">
        <f t="shared" si="13"/>
        <v>0</v>
      </c>
      <c r="W94" s="100">
        <f t="shared" si="81"/>
        <v>15000</v>
      </c>
      <c r="X94" s="100">
        <f t="shared" si="81"/>
        <v>0</v>
      </c>
      <c r="Y94" s="224">
        <f t="shared" si="15"/>
        <v>15000</v>
      </c>
      <c r="Z94" s="100">
        <f t="shared" si="82"/>
        <v>15000</v>
      </c>
      <c r="AA94" s="100">
        <f t="shared" si="104"/>
        <v>0</v>
      </c>
      <c r="AB94" s="646">
        <f t="shared" si="105"/>
        <v>15000</v>
      </c>
    </row>
    <row r="95" spans="1:28" ht="30" customHeight="1" x14ac:dyDescent="0.2">
      <c r="A95" s="399" t="s">
        <v>699</v>
      </c>
      <c r="B95" s="231"/>
      <c r="C95" s="231"/>
      <c r="D95" s="225">
        <f t="shared" si="6"/>
        <v>0</v>
      </c>
      <c r="E95" s="231"/>
      <c r="F95" s="231"/>
      <c r="G95" s="225">
        <f t="shared" si="79"/>
        <v>0</v>
      </c>
      <c r="H95" s="224">
        <f t="shared" si="80"/>
        <v>0</v>
      </c>
      <c r="I95" s="224">
        <f t="shared" si="80"/>
        <v>0</v>
      </c>
      <c r="J95" s="225">
        <f t="shared" si="9"/>
        <v>0</v>
      </c>
      <c r="K95" s="231"/>
      <c r="L95" s="231"/>
      <c r="M95" s="225">
        <f t="shared" si="10"/>
        <v>0</v>
      </c>
      <c r="N95" s="26">
        <v>114637</v>
      </c>
      <c r="O95" s="26"/>
      <c r="P95" s="313">
        <f t="shared" si="11"/>
        <v>114637</v>
      </c>
      <c r="Q95" s="229"/>
      <c r="R95" s="26"/>
      <c r="S95" s="225">
        <f t="shared" si="12"/>
        <v>0</v>
      </c>
      <c r="T95" s="26"/>
      <c r="U95" s="26"/>
      <c r="V95" s="225">
        <f t="shared" si="13"/>
        <v>0</v>
      </c>
      <c r="W95" s="100">
        <f t="shared" si="81"/>
        <v>114637</v>
      </c>
      <c r="X95" s="100">
        <f t="shared" si="81"/>
        <v>0</v>
      </c>
      <c r="Y95" s="224">
        <f t="shared" si="15"/>
        <v>114637</v>
      </c>
      <c r="Z95" s="100">
        <f>W95+H95</f>
        <v>114637</v>
      </c>
      <c r="AA95" s="100">
        <f t="shared" si="104"/>
        <v>0</v>
      </c>
      <c r="AB95" s="646">
        <f t="shared" si="105"/>
        <v>114637</v>
      </c>
    </row>
    <row r="96" spans="1:28" ht="15" customHeight="1" x14ac:dyDescent="0.2">
      <c r="A96" s="399" t="s">
        <v>858</v>
      </c>
      <c r="B96" s="231">
        <v>20000</v>
      </c>
      <c r="C96" s="231"/>
      <c r="D96" s="225">
        <f t="shared" si="6"/>
        <v>20000</v>
      </c>
      <c r="E96" s="231"/>
      <c r="F96" s="231"/>
      <c r="G96" s="225">
        <f t="shared" si="79"/>
        <v>0</v>
      </c>
      <c r="H96" s="224">
        <f t="shared" si="80"/>
        <v>20000</v>
      </c>
      <c r="I96" s="224">
        <f t="shared" si="80"/>
        <v>0</v>
      </c>
      <c r="J96" s="225">
        <f t="shared" si="9"/>
        <v>20000</v>
      </c>
      <c r="K96" s="231"/>
      <c r="L96" s="231"/>
      <c r="M96" s="225">
        <f t="shared" si="10"/>
        <v>0</v>
      </c>
      <c r="N96" s="231"/>
      <c r="O96" s="231"/>
      <c r="P96" s="313">
        <f t="shared" si="11"/>
        <v>0</v>
      </c>
      <c r="Q96" s="229"/>
      <c r="R96" s="26"/>
      <c r="S96" s="225">
        <f t="shared" si="12"/>
        <v>0</v>
      </c>
      <c r="T96" s="26"/>
      <c r="U96" s="26"/>
      <c r="V96" s="225">
        <f t="shared" si="13"/>
        <v>0</v>
      </c>
      <c r="W96" s="100">
        <f t="shared" si="81"/>
        <v>0</v>
      </c>
      <c r="X96" s="100">
        <f t="shared" si="81"/>
        <v>0</v>
      </c>
      <c r="Y96" s="224">
        <f t="shared" si="15"/>
        <v>0</v>
      </c>
      <c r="Z96" s="100">
        <f t="shared" ref="Z96:Z98" si="256">W96+H96</f>
        <v>20000</v>
      </c>
      <c r="AA96" s="100">
        <f t="shared" si="104"/>
        <v>0</v>
      </c>
      <c r="AB96" s="646">
        <f t="shared" si="105"/>
        <v>20000</v>
      </c>
    </row>
    <row r="97" spans="1:28" ht="15" customHeight="1" x14ac:dyDescent="0.2">
      <c r="A97" s="399" t="s">
        <v>995</v>
      </c>
      <c r="B97" s="231"/>
      <c r="C97" s="231"/>
      <c r="D97" s="225"/>
      <c r="E97" s="231"/>
      <c r="F97" s="231"/>
      <c r="G97" s="225"/>
      <c r="H97" s="224"/>
      <c r="I97" s="224"/>
      <c r="J97" s="225"/>
      <c r="K97" s="231"/>
      <c r="L97" s="231">
        <v>225</v>
      </c>
      <c r="M97" s="225">
        <f t="shared" si="10"/>
        <v>225</v>
      </c>
      <c r="N97" s="231"/>
      <c r="O97" s="231"/>
      <c r="P97" s="313">
        <f t="shared" si="11"/>
        <v>0</v>
      </c>
      <c r="Q97" s="229"/>
      <c r="R97" s="26"/>
      <c r="S97" s="225"/>
      <c r="T97" s="26"/>
      <c r="U97" s="26"/>
      <c r="V97" s="225"/>
      <c r="W97" s="100">
        <f t="shared" ref="W97" si="257">K97+N97+Q97+T97</f>
        <v>0</v>
      </c>
      <c r="X97" s="100">
        <f t="shared" ref="X97" si="258">L97+O97+R97+U97</f>
        <v>225</v>
      </c>
      <c r="Y97" s="224">
        <f t="shared" ref="Y97" si="259">W97+X97</f>
        <v>225</v>
      </c>
      <c r="Z97" s="100">
        <f t="shared" ref="Z97" si="260">W97+H97</f>
        <v>0</v>
      </c>
      <c r="AA97" s="100">
        <f t="shared" ref="AA97" si="261">X97+I97</f>
        <v>225</v>
      </c>
      <c r="AB97" s="646">
        <f t="shared" ref="AB97" si="262">Y97+J97</f>
        <v>225</v>
      </c>
    </row>
    <row r="98" spans="1:28" ht="15" customHeight="1" x14ac:dyDescent="0.2">
      <c r="A98" s="399" t="s">
        <v>859</v>
      </c>
      <c r="B98" s="231"/>
      <c r="C98" s="231"/>
      <c r="D98" s="225">
        <f t="shared" si="6"/>
        <v>0</v>
      </c>
      <c r="E98" s="231"/>
      <c r="F98" s="231"/>
      <c r="G98" s="225">
        <f t="shared" si="79"/>
        <v>0</v>
      </c>
      <c r="H98" s="224">
        <f t="shared" si="80"/>
        <v>0</v>
      </c>
      <c r="I98" s="224">
        <f t="shared" si="80"/>
        <v>0</v>
      </c>
      <c r="J98" s="225">
        <f t="shared" si="9"/>
        <v>0</v>
      </c>
      <c r="K98" s="231">
        <v>2500</v>
      </c>
      <c r="L98" s="231"/>
      <c r="M98" s="225">
        <f t="shared" si="10"/>
        <v>2500</v>
      </c>
      <c r="N98" s="231"/>
      <c r="O98" s="231"/>
      <c r="P98" s="313">
        <f t="shared" si="11"/>
        <v>0</v>
      </c>
      <c r="Q98" s="229"/>
      <c r="R98" s="26"/>
      <c r="S98" s="225">
        <f t="shared" si="12"/>
        <v>0</v>
      </c>
      <c r="T98" s="26"/>
      <c r="U98" s="26"/>
      <c r="V98" s="225">
        <f t="shared" si="13"/>
        <v>0</v>
      </c>
      <c r="W98" s="100">
        <f t="shared" si="81"/>
        <v>2500</v>
      </c>
      <c r="X98" s="100">
        <f t="shared" si="81"/>
        <v>0</v>
      </c>
      <c r="Y98" s="224">
        <f t="shared" si="15"/>
        <v>2500</v>
      </c>
      <c r="Z98" s="100">
        <f t="shared" si="256"/>
        <v>2500</v>
      </c>
      <c r="AA98" s="100">
        <f t="shared" si="104"/>
        <v>0</v>
      </c>
      <c r="AB98" s="646">
        <f t="shared" si="105"/>
        <v>2500</v>
      </c>
    </row>
    <row r="99" spans="1:28" ht="30" customHeight="1" x14ac:dyDescent="0.2">
      <c r="A99" s="398" t="s">
        <v>860</v>
      </c>
      <c r="B99" s="231"/>
      <c r="C99" s="231"/>
      <c r="D99" s="225">
        <f t="shared" si="6"/>
        <v>0</v>
      </c>
      <c r="E99" s="231"/>
      <c r="F99" s="231"/>
      <c r="G99" s="225">
        <f t="shared" si="79"/>
        <v>0</v>
      </c>
      <c r="H99" s="224">
        <f t="shared" si="80"/>
        <v>0</v>
      </c>
      <c r="I99" s="224">
        <f t="shared" si="80"/>
        <v>0</v>
      </c>
      <c r="J99" s="225">
        <f t="shared" si="9"/>
        <v>0</v>
      </c>
      <c r="K99" s="231">
        <v>1000</v>
      </c>
      <c r="L99" s="231"/>
      <c r="M99" s="225">
        <f t="shared" si="10"/>
        <v>1000</v>
      </c>
      <c r="N99" s="231"/>
      <c r="O99" s="231"/>
      <c r="P99" s="313">
        <f t="shared" si="11"/>
        <v>0</v>
      </c>
      <c r="Q99" s="229"/>
      <c r="R99" s="26"/>
      <c r="S99" s="225">
        <f t="shared" si="12"/>
        <v>0</v>
      </c>
      <c r="T99" s="26"/>
      <c r="U99" s="26"/>
      <c r="V99" s="225">
        <f t="shared" si="13"/>
        <v>0</v>
      </c>
      <c r="W99" s="100">
        <f t="shared" si="81"/>
        <v>1000</v>
      </c>
      <c r="X99" s="100">
        <f t="shared" si="81"/>
        <v>0</v>
      </c>
      <c r="Y99" s="224">
        <f t="shared" si="15"/>
        <v>1000</v>
      </c>
      <c r="Z99" s="100">
        <f t="shared" si="82"/>
        <v>1000</v>
      </c>
      <c r="AA99" s="100">
        <f t="shared" si="104"/>
        <v>0</v>
      </c>
      <c r="AB99" s="646">
        <f t="shared" si="105"/>
        <v>1000</v>
      </c>
    </row>
    <row r="100" spans="1:28" ht="30" customHeight="1" x14ac:dyDescent="0.2">
      <c r="A100" s="398" t="s">
        <v>861</v>
      </c>
      <c r="B100" s="231"/>
      <c r="C100" s="231"/>
      <c r="D100" s="225">
        <f t="shared" si="6"/>
        <v>0</v>
      </c>
      <c r="E100" s="231"/>
      <c r="F100" s="231"/>
      <c r="G100" s="225">
        <f t="shared" si="79"/>
        <v>0</v>
      </c>
      <c r="H100" s="224">
        <f t="shared" si="80"/>
        <v>0</v>
      </c>
      <c r="I100" s="224">
        <f t="shared" si="80"/>
        <v>0</v>
      </c>
      <c r="J100" s="225">
        <f t="shared" si="9"/>
        <v>0</v>
      </c>
      <c r="K100" s="231">
        <v>6600</v>
      </c>
      <c r="L100" s="231"/>
      <c r="M100" s="225">
        <f t="shared" si="10"/>
        <v>6600</v>
      </c>
      <c r="N100" s="231"/>
      <c r="O100" s="231"/>
      <c r="P100" s="313">
        <f t="shared" si="11"/>
        <v>0</v>
      </c>
      <c r="Q100" s="229"/>
      <c r="R100" s="26"/>
      <c r="S100" s="225">
        <f t="shared" si="12"/>
        <v>0</v>
      </c>
      <c r="T100" s="26"/>
      <c r="U100" s="26"/>
      <c r="V100" s="225">
        <f t="shared" si="13"/>
        <v>0</v>
      </c>
      <c r="W100" s="100">
        <f t="shared" si="81"/>
        <v>6600</v>
      </c>
      <c r="X100" s="100">
        <f t="shared" si="81"/>
        <v>0</v>
      </c>
      <c r="Y100" s="224">
        <f t="shared" si="15"/>
        <v>6600</v>
      </c>
      <c r="Z100" s="100">
        <f t="shared" si="82"/>
        <v>6600</v>
      </c>
      <c r="AA100" s="100">
        <f t="shared" si="104"/>
        <v>0</v>
      </c>
      <c r="AB100" s="646">
        <f t="shared" si="105"/>
        <v>6600</v>
      </c>
    </row>
    <row r="101" spans="1:28" ht="30" customHeight="1" x14ac:dyDescent="0.2">
      <c r="A101" s="412" t="s">
        <v>862</v>
      </c>
      <c r="B101" s="26"/>
      <c r="C101" s="26"/>
      <c r="D101" s="225">
        <f t="shared" si="6"/>
        <v>0</v>
      </c>
      <c r="E101" s="26"/>
      <c r="F101" s="26"/>
      <c r="G101" s="225">
        <f t="shared" si="79"/>
        <v>0</v>
      </c>
      <c r="H101" s="224">
        <f t="shared" si="80"/>
        <v>0</v>
      </c>
      <c r="I101" s="224">
        <f t="shared" si="80"/>
        <v>0</v>
      </c>
      <c r="J101" s="225">
        <f t="shared" si="9"/>
        <v>0</v>
      </c>
      <c r="K101" s="26">
        <v>500</v>
      </c>
      <c r="L101" s="26"/>
      <c r="M101" s="225">
        <f t="shared" si="10"/>
        <v>500</v>
      </c>
      <c r="N101" s="26"/>
      <c r="O101" s="26"/>
      <c r="P101" s="313">
        <f t="shared" si="11"/>
        <v>0</v>
      </c>
      <c r="Q101" s="229"/>
      <c r="R101" s="26"/>
      <c r="S101" s="225">
        <f t="shared" si="12"/>
        <v>0</v>
      </c>
      <c r="T101" s="26"/>
      <c r="U101" s="26"/>
      <c r="V101" s="225">
        <f t="shared" si="13"/>
        <v>0</v>
      </c>
      <c r="W101" s="100">
        <f t="shared" si="81"/>
        <v>500</v>
      </c>
      <c r="X101" s="100">
        <f t="shared" si="81"/>
        <v>0</v>
      </c>
      <c r="Y101" s="224">
        <f t="shared" si="15"/>
        <v>500</v>
      </c>
      <c r="Z101" s="100">
        <f t="shared" si="82"/>
        <v>500</v>
      </c>
      <c r="AA101" s="100">
        <f t="shared" si="104"/>
        <v>0</v>
      </c>
      <c r="AB101" s="646">
        <f t="shared" si="105"/>
        <v>500</v>
      </c>
    </row>
    <row r="102" spans="1:28" ht="30" customHeight="1" x14ac:dyDescent="0.2">
      <c r="A102" s="401" t="s">
        <v>687</v>
      </c>
      <c r="B102" s="26">
        <v>1606</v>
      </c>
      <c r="C102" s="26"/>
      <c r="D102" s="225">
        <f t="shared" si="6"/>
        <v>1606</v>
      </c>
      <c r="E102" s="26"/>
      <c r="F102" s="26"/>
      <c r="G102" s="225">
        <f t="shared" si="79"/>
        <v>0</v>
      </c>
      <c r="H102" s="224">
        <f t="shared" si="80"/>
        <v>1606</v>
      </c>
      <c r="I102" s="224">
        <f t="shared" si="80"/>
        <v>0</v>
      </c>
      <c r="J102" s="225">
        <f t="shared" si="9"/>
        <v>1606</v>
      </c>
      <c r="K102" s="26"/>
      <c r="L102" s="26"/>
      <c r="M102" s="225">
        <f t="shared" si="10"/>
        <v>0</v>
      </c>
      <c r="N102" s="26"/>
      <c r="O102" s="26"/>
      <c r="P102" s="313">
        <f t="shared" si="11"/>
        <v>0</v>
      </c>
      <c r="Q102" s="229"/>
      <c r="R102" s="26"/>
      <c r="S102" s="225">
        <f t="shared" si="12"/>
        <v>0</v>
      </c>
      <c r="T102" s="26"/>
      <c r="U102" s="26"/>
      <c r="V102" s="225">
        <f t="shared" si="13"/>
        <v>0</v>
      </c>
      <c r="W102" s="100">
        <f t="shared" si="81"/>
        <v>0</v>
      </c>
      <c r="X102" s="100">
        <f t="shared" si="81"/>
        <v>0</v>
      </c>
      <c r="Y102" s="224">
        <f t="shared" si="15"/>
        <v>0</v>
      </c>
      <c r="Z102" s="100">
        <f t="shared" si="82"/>
        <v>1606</v>
      </c>
      <c r="AA102" s="100">
        <f t="shared" si="104"/>
        <v>0</v>
      </c>
      <c r="AB102" s="646">
        <f t="shared" si="105"/>
        <v>1606</v>
      </c>
    </row>
    <row r="103" spans="1:28" ht="30" customHeight="1" x14ac:dyDescent="0.2">
      <c r="A103" s="399" t="s">
        <v>992</v>
      </c>
      <c r="B103" s="231"/>
      <c r="C103" s="231"/>
      <c r="D103" s="225"/>
      <c r="E103" s="231"/>
      <c r="F103" s="231"/>
      <c r="G103" s="225">
        <f t="shared" si="79"/>
        <v>0</v>
      </c>
      <c r="H103" s="224">
        <f t="shared" ref="H103" si="263">B103+E103</f>
        <v>0</v>
      </c>
      <c r="I103" s="224">
        <f t="shared" ref="I103" si="264">C103+F103</f>
        <v>0</v>
      </c>
      <c r="J103" s="225">
        <f t="shared" ref="J103" si="265">H103+I103</f>
        <v>0</v>
      </c>
      <c r="K103" s="231"/>
      <c r="L103" s="231">
        <v>1800</v>
      </c>
      <c r="M103" s="225">
        <f t="shared" si="10"/>
        <v>1800</v>
      </c>
      <c r="N103" s="231"/>
      <c r="O103" s="231"/>
      <c r="P103" s="313"/>
      <c r="Q103" s="229"/>
      <c r="R103" s="26"/>
      <c r="S103" s="225"/>
      <c r="T103" s="26"/>
      <c r="U103" s="26"/>
      <c r="V103" s="225"/>
      <c r="W103" s="100">
        <f t="shared" ref="W103" si="266">K103+N103+Q103+T103</f>
        <v>0</v>
      </c>
      <c r="X103" s="100">
        <f t="shared" ref="X103" si="267">L103+O103+R103+U103</f>
        <v>1800</v>
      </c>
      <c r="Y103" s="224">
        <f t="shared" ref="Y103" si="268">W103+X103</f>
        <v>1800</v>
      </c>
      <c r="Z103" s="100">
        <f t="shared" ref="Z103" si="269">W103+H103</f>
        <v>0</v>
      </c>
      <c r="AA103" s="100">
        <f t="shared" ref="AA103" si="270">X103+I103</f>
        <v>1800</v>
      </c>
      <c r="AB103" s="646">
        <f t="shared" ref="AB103" si="271">Y103+J103</f>
        <v>1800</v>
      </c>
    </row>
    <row r="104" spans="1:28" ht="30" customHeight="1" x14ac:dyDescent="0.2">
      <c r="A104" s="399" t="s">
        <v>993</v>
      </c>
      <c r="B104" s="231"/>
      <c r="C104" s="231"/>
      <c r="D104" s="225"/>
      <c r="E104" s="231"/>
      <c r="F104" s="231"/>
      <c r="G104" s="225">
        <f t="shared" si="79"/>
        <v>0</v>
      </c>
      <c r="H104" s="224"/>
      <c r="I104" s="224"/>
      <c r="J104" s="225"/>
      <c r="K104" s="231"/>
      <c r="L104" s="231">
        <v>1816</v>
      </c>
      <c r="M104" s="225">
        <f t="shared" si="10"/>
        <v>1816</v>
      </c>
      <c r="N104" s="231"/>
      <c r="O104" s="231"/>
      <c r="P104" s="313"/>
      <c r="Q104" s="229"/>
      <c r="R104" s="26"/>
      <c r="S104" s="225"/>
      <c r="T104" s="26"/>
      <c r="U104" s="26"/>
      <c r="V104" s="225"/>
      <c r="W104" s="100">
        <f t="shared" ref="W104" si="272">K104+N104+Q104+T104</f>
        <v>0</v>
      </c>
      <c r="X104" s="100">
        <f t="shared" ref="X104" si="273">L104+O104+R104+U104</f>
        <v>1816</v>
      </c>
      <c r="Y104" s="224">
        <f t="shared" ref="Y104" si="274">W104+X104</f>
        <v>1816</v>
      </c>
      <c r="Z104" s="100">
        <f t="shared" ref="Z104" si="275">W104+H104</f>
        <v>0</v>
      </c>
      <c r="AA104" s="100">
        <f t="shared" ref="AA104" si="276">X104+I104</f>
        <v>1816</v>
      </c>
      <c r="AB104" s="646">
        <f t="shared" ref="AB104" si="277">Y104+J104</f>
        <v>1816</v>
      </c>
    </row>
    <row r="105" spans="1:28" ht="30" customHeight="1" x14ac:dyDescent="0.2">
      <c r="A105" s="399" t="s">
        <v>994</v>
      </c>
      <c r="B105" s="231"/>
      <c r="C105" s="231"/>
      <c r="D105" s="225"/>
      <c r="E105" s="231"/>
      <c r="F105" s="231"/>
      <c r="G105" s="225">
        <f t="shared" si="79"/>
        <v>0</v>
      </c>
      <c r="H105" s="224"/>
      <c r="I105" s="224"/>
      <c r="J105" s="225"/>
      <c r="K105" s="231"/>
      <c r="L105" s="231">
        <v>1500</v>
      </c>
      <c r="M105" s="225">
        <f t="shared" si="10"/>
        <v>1500</v>
      </c>
      <c r="N105" s="231"/>
      <c r="O105" s="231"/>
      <c r="P105" s="313"/>
      <c r="Q105" s="229"/>
      <c r="R105" s="26"/>
      <c r="S105" s="225"/>
      <c r="T105" s="26"/>
      <c r="U105" s="26"/>
      <c r="V105" s="225"/>
      <c r="W105" s="100">
        <f t="shared" ref="W105" si="278">K105+N105+Q105+T105</f>
        <v>0</v>
      </c>
      <c r="X105" s="100">
        <f t="shared" ref="X105" si="279">L105+O105+R105+U105</f>
        <v>1500</v>
      </c>
      <c r="Y105" s="224">
        <f t="shared" ref="Y105" si="280">W105+X105</f>
        <v>1500</v>
      </c>
      <c r="Z105" s="100">
        <f t="shared" ref="Z105" si="281">W105+H105</f>
        <v>0</v>
      </c>
      <c r="AA105" s="100">
        <f t="shared" ref="AA105" si="282">X105+I105</f>
        <v>1500</v>
      </c>
      <c r="AB105" s="646">
        <f t="shared" ref="AB105" si="283">Y105+J105</f>
        <v>1500</v>
      </c>
    </row>
    <row r="106" spans="1:28" ht="15" customHeight="1" x14ac:dyDescent="0.2">
      <c r="A106" s="409" t="s">
        <v>607</v>
      </c>
      <c r="B106" s="231"/>
      <c r="C106" s="231"/>
      <c r="D106" s="225">
        <f t="shared" si="6"/>
        <v>0</v>
      </c>
      <c r="E106" s="231"/>
      <c r="F106" s="231"/>
      <c r="G106" s="225">
        <f t="shared" si="79"/>
        <v>0</v>
      </c>
      <c r="H106" s="224">
        <f t="shared" si="80"/>
        <v>0</v>
      </c>
      <c r="I106" s="224">
        <f t="shared" si="80"/>
        <v>0</v>
      </c>
      <c r="J106" s="225">
        <f t="shared" si="9"/>
        <v>0</v>
      </c>
      <c r="K106" s="231"/>
      <c r="L106" s="231"/>
      <c r="M106" s="225">
        <f t="shared" si="10"/>
        <v>0</v>
      </c>
      <c r="N106" s="231"/>
      <c r="O106" s="231"/>
      <c r="P106" s="313">
        <f t="shared" si="11"/>
        <v>0</v>
      </c>
      <c r="Q106" s="229"/>
      <c r="R106" s="26"/>
      <c r="S106" s="225">
        <f t="shared" si="12"/>
        <v>0</v>
      </c>
      <c r="T106" s="26"/>
      <c r="U106" s="26"/>
      <c r="V106" s="225">
        <f t="shared" si="13"/>
        <v>0</v>
      </c>
      <c r="W106" s="100">
        <f t="shared" si="81"/>
        <v>0</v>
      </c>
      <c r="X106" s="100">
        <f t="shared" si="81"/>
        <v>0</v>
      </c>
      <c r="Y106" s="224">
        <f t="shared" si="15"/>
        <v>0</v>
      </c>
      <c r="Z106" s="100">
        <f t="shared" si="82"/>
        <v>0</v>
      </c>
      <c r="AA106" s="100">
        <f t="shared" si="104"/>
        <v>0</v>
      </c>
      <c r="AB106" s="646">
        <f t="shared" si="105"/>
        <v>0</v>
      </c>
    </row>
    <row r="107" spans="1:28" ht="45" customHeight="1" x14ac:dyDescent="0.2">
      <c r="A107" s="399" t="s">
        <v>865</v>
      </c>
      <c r="B107" s="231"/>
      <c r="C107" s="231"/>
      <c r="D107" s="225">
        <f t="shared" si="6"/>
        <v>0</v>
      </c>
      <c r="E107" s="231"/>
      <c r="F107" s="231"/>
      <c r="G107" s="225">
        <f t="shared" si="79"/>
        <v>0</v>
      </c>
      <c r="H107" s="224">
        <f t="shared" si="80"/>
        <v>0</v>
      </c>
      <c r="I107" s="224">
        <f t="shared" si="80"/>
        <v>0</v>
      </c>
      <c r="J107" s="225">
        <f t="shared" si="9"/>
        <v>0</v>
      </c>
      <c r="K107" s="231"/>
      <c r="L107" s="231"/>
      <c r="M107" s="225">
        <f t="shared" si="10"/>
        <v>0</v>
      </c>
      <c r="N107" s="231"/>
      <c r="O107" s="231"/>
      <c r="P107" s="313">
        <f t="shared" si="11"/>
        <v>0</v>
      </c>
      <c r="Q107" s="229"/>
      <c r="R107" s="26"/>
      <c r="S107" s="225">
        <f t="shared" si="12"/>
        <v>0</v>
      </c>
      <c r="T107" s="26">
        <v>20000</v>
      </c>
      <c r="U107" s="26"/>
      <c r="V107" s="225">
        <f t="shared" si="13"/>
        <v>20000</v>
      </c>
      <c r="W107" s="100">
        <f t="shared" si="81"/>
        <v>20000</v>
      </c>
      <c r="X107" s="100">
        <f t="shared" si="81"/>
        <v>0</v>
      </c>
      <c r="Y107" s="224">
        <f t="shared" si="15"/>
        <v>20000</v>
      </c>
      <c r="Z107" s="100">
        <f t="shared" si="82"/>
        <v>20000</v>
      </c>
      <c r="AA107" s="100">
        <f t="shared" si="104"/>
        <v>0</v>
      </c>
      <c r="AB107" s="646">
        <f t="shared" si="105"/>
        <v>20000</v>
      </c>
    </row>
    <row r="108" spans="1:28" ht="30" customHeight="1" x14ac:dyDescent="0.2">
      <c r="A108" s="399" t="s">
        <v>961</v>
      </c>
      <c r="B108" s="231"/>
      <c r="C108" s="231"/>
      <c r="D108" s="225">
        <f t="shared" ref="D108:D109" si="284">B108+C108</f>
        <v>0</v>
      </c>
      <c r="E108" s="231"/>
      <c r="F108" s="231">
        <v>164</v>
      </c>
      <c r="G108" s="225">
        <f t="shared" ref="G108:G121" si="285">E108+F108</f>
        <v>164</v>
      </c>
      <c r="H108" s="224">
        <f t="shared" ref="H108:I109" si="286">B108+E108</f>
        <v>0</v>
      </c>
      <c r="I108" s="224">
        <f t="shared" si="286"/>
        <v>164</v>
      </c>
      <c r="J108" s="225">
        <f t="shared" ref="J108:J109" si="287">H108+I108</f>
        <v>164</v>
      </c>
      <c r="K108" s="231"/>
      <c r="L108" s="231"/>
      <c r="M108" s="225">
        <f t="shared" ref="M108:M111" si="288">K108+L108</f>
        <v>0</v>
      </c>
      <c r="N108" s="231"/>
      <c r="O108" s="231"/>
      <c r="P108" s="313">
        <f t="shared" ref="P108:P119" si="289">N108+O108</f>
        <v>0</v>
      </c>
      <c r="Q108" s="229"/>
      <c r="R108" s="26"/>
      <c r="S108" s="225">
        <f t="shared" ref="S108:S109" si="290">Q108+R108</f>
        <v>0</v>
      </c>
      <c r="T108" s="26"/>
      <c r="U108" s="26">
        <v>5300</v>
      </c>
      <c r="V108" s="225">
        <f t="shared" ref="V108:V109" si="291">T108+U108</f>
        <v>5300</v>
      </c>
      <c r="W108" s="100">
        <f t="shared" ref="W108:W109" si="292">K108+N108+Q108+T108</f>
        <v>0</v>
      </c>
      <c r="X108" s="100">
        <f t="shared" ref="X108:X109" si="293">L108+O108+R108+U108</f>
        <v>5300</v>
      </c>
      <c r="Y108" s="224">
        <f t="shared" ref="Y108:Y109" si="294">W108+X108</f>
        <v>5300</v>
      </c>
      <c r="Z108" s="100">
        <f t="shared" ref="Z108:Z109" si="295">W108+H108</f>
        <v>0</v>
      </c>
      <c r="AA108" s="100">
        <f t="shared" ref="AA108:AA109" si="296">X108+I108</f>
        <v>5464</v>
      </c>
      <c r="AB108" s="646">
        <f t="shared" ref="AB108:AB109" si="297">Y108+J108</f>
        <v>5464</v>
      </c>
    </row>
    <row r="109" spans="1:28" ht="30" customHeight="1" x14ac:dyDescent="0.2">
      <c r="A109" s="399" t="s">
        <v>845</v>
      </c>
      <c r="B109" s="26"/>
      <c r="C109" s="26"/>
      <c r="D109" s="26">
        <f t="shared" si="284"/>
        <v>0</v>
      </c>
      <c r="E109" s="26"/>
      <c r="F109" s="26"/>
      <c r="G109" s="26">
        <f t="shared" si="285"/>
        <v>0</v>
      </c>
      <c r="H109" s="100">
        <f t="shared" si="286"/>
        <v>0</v>
      </c>
      <c r="I109" s="100">
        <f t="shared" si="286"/>
        <v>0</v>
      </c>
      <c r="J109" s="26">
        <f t="shared" si="287"/>
        <v>0</v>
      </c>
      <c r="K109" s="26"/>
      <c r="L109" s="26"/>
      <c r="M109" s="26">
        <f t="shared" si="288"/>
        <v>0</v>
      </c>
      <c r="N109" s="26">
        <v>8000</v>
      </c>
      <c r="O109" s="26"/>
      <c r="P109" s="310">
        <f t="shared" si="289"/>
        <v>8000</v>
      </c>
      <c r="Q109" s="230"/>
      <c r="R109" s="231"/>
      <c r="S109" s="556">
        <f t="shared" si="290"/>
        <v>0</v>
      </c>
      <c r="T109" s="231"/>
      <c r="U109" s="231"/>
      <c r="V109" s="556">
        <f t="shared" si="291"/>
        <v>0</v>
      </c>
      <c r="W109" s="244">
        <f t="shared" si="292"/>
        <v>8000</v>
      </c>
      <c r="X109" s="244">
        <f t="shared" si="293"/>
        <v>0</v>
      </c>
      <c r="Y109" s="244">
        <f t="shared" si="294"/>
        <v>8000</v>
      </c>
      <c r="Z109" s="244">
        <f t="shared" si="295"/>
        <v>8000</v>
      </c>
      <c r="AA109" s="244">
        <f t="shared" si="296"/>
        <v>0</v>
      </c>
      <c r="AB109" s="647">
        <f t="shared" si="297"/>
        <v>8000</v>
      </c>
    </row>
    <row r="110" spans="1:28" ht="30" customHeight="1" x14ac:dyDescent="0.2">
      <c r="A110" s="743" t="s">
        <v>1007</v>
      </c>
      <c r="B110" s="556"/>
      <c r="C110" s="556"/>
      <c r="D110" s="556"/>
      <c r="E110" s="556"/>
      <c r="F110" s="556"/>
      <c r="G110" s="26">
        <f t="shared" si="285"/>
        <v>0</v>
      </c>
      <c r="H110" s="100">
        <f t="shared" ref="H110:H121" si="298">B110+E110</f>
        <v>0</v>
      </c>
      <c r="I110" s="100">
        <f t="shared" ref="I110:I121" si="299">C110+F110</f>
        <v>0</v>
      </c>
      <c r="J110" s="26">
        <f t="shared" ref="J110:J121" si="300">H110+I110</f>
        <v>0</v>
      </c>
      <c r="K110" s="556"/>
      <c r="L110" s="556"/>
      <c r="M110" s="556"/>
      <c r="N110" s="556"/>
      <c r="O110" s="556">
        <v>12113</v>
      </c>
      <c r="P110" s="313">
        <f t="shared" si="289"/>
        <v>12113</v>
      </c>
      <c r="Q110" s="230"/>
      <c r="R110" s="231"/>
      <c r="S110" s="26"/>
      <c r="T110" s="230"/>
      <c r="U110" s="231"/>
      <c r="V110" s="26"/>
      <c r="W110" s="244">
        <f t="shared" ref="W110" si="301">K110+N110+Q110+T110</f>
        <v>0</v>
      </c>
      <c r="X110" s="244">
        <f t="shared" ref="X110" si="302">L110+O110+R110+U110</f>
        <v>12113</v>
      </c>
      <c r="Y110" s="244">
        <f t="shared" ref="Y110" si="303">W110+X110</f>
        <v>12113</v>
      </c>
      <c r="Z110" s="244">
        <f t="shared" ref="Z110" si="304">W110+H110</f>
        <v>0</v>
      </c>
      <c r="AA110" s="244">
        <f t="shared" ref="AA110" si="305">X110+I110</f>
        <v>12113</v>
      </c>
      <c r="AB110" s="647">
        <f t="shared" ref="AB110" si="306">Y110+J110</f>
        <v>12113</v>
      </c>
    </row>
    <row r="111" spans="1:28" s="8" customFormat="1" ht="30" customHeight="1" x14ac:dyDescent="0.2">
      <c r="A111" s="741" t="s">
        <v>996</v>
      </c>
      <c r="B111" s="26"/>
      <c r="C111" s="26"/>
      <c r="D111" s="26"/>
      <c r="E111" s="26"/>
      <c r="F111" s="26"/>
      <c r="G111" s="26">
        <f t="shared" si="285"/>
        <v>0</v>
      </c>
      <c r="H111" s="100">
        <f t="shared" si="298"/>
        <v>0</v>
      </c>
      <c r="I111" s="100">
        <f t="shared" si="299"/>
        <v>0</v>
      </c>
      <c r="J111" s="26">
        <f t="shared" si="300"/>
        <v>0</v>
      </c>
      <c r="K111" s="26"/>
      <c r="L111" s="26">
        <v>7744</v>
      </c>
      <c r="M111" s="26">
        <f t="shared" si="288"/>
        <v>7744</v>
      </c>
      <c r="N111" s="26"/>
      <c r="O111" s="26"/>
      <c r="P111" s="310">
        <f t="shared" si="289"/>
        <v>0</v>
      </c>
      <c r="Q111" s="742"/>
      <c r="R111" s="26"/>
      <c r="S111" s="26"/>
      <c r="T111" s="26"/>
      <c r="U111" s="26"/>
      <c r="V111" s="26"/>
      <c r="W111" s="100">
        <f t="shared" ref="W111" si="307">K111+N111+Q111+T111</f>
        <v>0</v>
      </c>
      <c r="X111" s="100">
        <f t="shared" ref="X111" si="308">L111+O111+R111+U111</f>
        <v>7744</v>
      </c>
      <c r="Y111" s="100">
        <f t="shared" ref="Y111" si="309">W111+X111</f>
        <v>7744</v>
      </c>
      <c r="Z111" s="100">
        <f t="shared" ref="Z111" si="310">W111+H111</f>
        <v>0</v>
      </c>
      <c r="AA111" s="100">
        <f t="shared" ref="AA111" si="311">X111+I111</f>
        <v>7744</v>
      </c>
      <c r="AB111" s="646">
        <f t="shared" ref="AB111" si="312">Y111+J111</f>
        <v>7744</v>
      </c>
    </row>
    <row r="112" spans="1:28" s="8" customFormat="1" ht="30" customHeight="1" x14ac:dyDescent="0.2">
      <c r="A112" s="401" t="s">
        <v>1016</v>
      </c>
      <c r="B112" s="26"/>
      <c r="C112" s="26"/>
      <c r="D112" s="26"/>
      <c r="E112" s="26"/>
      <c r="F112" s="26"/>
      <c r="G112" s="26">
        <f t="shared" si="285"/>
        <v>0</v>
      </c>
      <c r="H112" s="100">
        <f t="shared" si="298"/>
        <v>0</v>
      </c>
      <c r="I112" s="100">
        <f t="shared" si="299"/>
        <v>0</v>
      </c>
      <c r="J112" s="26">
        <f t="shared" si="300"/>
        <v>0</v>
      </c>
      <c r="K112" s="26"/>
      <c r="L112" s="26"/>
      <c r="M112" s="26"/>
      <c r="N112" s="26"/>
      <c r="O112" s="26">
        <v>3683</v>
      </c>
      <c r="P112" s="310">
        <f t="shared" si="289"/>
        <v>3683</v>
      </c>
      <c r="Q112" s="223"/>
      <c r="R112" s="225"/>
      <c r="S112" s="225"/>
      <c r="T112" s="225"/>
      <c r="U112" s="225"/>
      <c r="V112" s="225"/>
      <c r="W112" s="100">
        <f t="shared" ref="W112:W113" si="313">K112+N112+Q112+T112</f>
        <v>0</v>
      </c>
      <c r="X112" s="100">
        <f t="shared" ref="X112:X113" si="314">L112+O112+R112+U112</f>
        <v>3683</v>
      </c>
      <c r="Y112" s="100">
        <f t="shared" ref="Y112:Y113" si="315">W112+X112</f>
        <v>3683</v>
      </c>
      <c r="Z112" s="100">
        <f t="shared" ref="Z112:Z113" si="316">W112+H112</f>
        <v>0</v>
      </c>
      <c r="AA112" s="100">
        <f t="shared" ref="AA112:AA113" si="317">X112+I112</f>
        <v>3683</v>
      </c>
      <c r="AB112" s="646">
        <f t="shared" ref="AB112:AB113" si="318">Y112+J112</f>
        <v>3683</v>
      </c>
    </row>
    <row r="113" spans="1:28" s="8" customFormat="1" ht="30" customHeight="1" x14ac:dyDescent="0.2">
      <c r="A113" s="743" t="s">
        <v>1017</v>
      </c>
      <c r="B113" s="26"/>
      <c r="C113" s="26"/>
      <c r="D113" s="26"/>
      <c r="E113" s="26"/>
      <c r="F113" s="26"/>
      <c r="G113" s="26">
        <f t="shared" si="285"/>
        <v>0</v>
      </c>
      <c r="H113" s="100">
        <f t="shared" si="298"/>
        <v>0</v>
      </c>
      <c r="I113" s="100">
        <f t="shared" si="299"/>
        <v>0</v>
      </c>
      <c r="J113" s="26">
        <f t="shared" si="300"/>
        <v>0</v>
      </c>
      <c r="K113" s="26"/>
      <c r="L113" s="26"/>
      <c r="M113" s="26"/>
      <c r="N113" s="26"/>
      <c r="O113" s="26">
        <v>15000</v>
      </c>
      <c r="P113" s="310">
        <f t="shared" si="289"/>
        <v>15000</v>
      </c>
      <c r="Q113" s="223"/>
      <c r="R113" s="225"/>
      <c r="S113" s="225"/>
      <c r="T113" s="225"/>
      <c r="U113" s="225"/>
      <c r="V113" s="225"/>
      <c r="W113" s="100">
        <f t="shared" si="313"/>
        <v>0</v>
      </c>
      <c r="X113" s="100">
        <f t="shared" si="314"/>
        <v>15000</v>
      </c>
      <c r="Y113" s="100">
        <f t="shared" si="315"/>
        <v>15000</v>
      </c>
      <c r="Z113" s="100">
        <f t="shared" si="316"/>
        <v>0</v>
      </c>
      <c r="AA113" s="100">
        <f t="shared" si="317"/>
        <v>15000</v>
      </c>
      <c r="AB113" s="646">
        <f t="shared" si="318"/>
        <v>15000</v>
      </c>
    </row>
    <row r="114" spans="1:28" s="8" customFormat="1" ht="15" customHeight="1" x14ac:dyDescent="0.2">
      <c r="A114" s="401" t="s">
        <v>1014</v>
      </c>
      <c r="B114" s="26"/>
      <c r="C114" s="26"/>
      <c r="D114" s="26"/>
      <c r="E114" s="26"/>
      <c r="F114" s="26"/>
      <c r="G114" s="26">
        <f t="shared" si="285"/>
        <v>0</v>
      </c>
      <c r="H114" s="100">
        <f t="shared" si="298"/>
        <v>0</v>
      </c>
      <c r="I114" s="100">
        <f t="shared" si="299"/>
        <v>0</v>
      </c>
      <c r="J114" s="26">
        <f t="shared" si="300"/>
        <v>0</v>
      </c>
      <c r="K114" s="26"/>
      <c r="L114" s="26"/>
      <c r="M114" s="26"/>
      <c r="N114" s="26"/>
      <c r="O114" s="26">
        <v>6604</v>
      </c>
      <c r="P114" s="310">
        <f t="shared" si="289"/>
        <v>6604</v>
      </c>
      <c r="Q114" s="223"/>
      <c r="R114" s="225"/>
      <c r="S114" s="225"/>
      <c r="T114" s="225"/>
      <c r="U114" s="225"/>
      <c r="V114" s="225"/>
      <c r="W114" s="100">
        <f t="shared" ref="W114" si="319">K114+N114+Q114+T114</f>
        <v>0</v>
      </c>
      <c r="X114" s="100">
        <f t="shared" ref="X114" si="320">L114+O114+R114+U114</f>
        <v>6604</v>
      </c>
      <c r="Y114" s="100">
        <f t="shared" ref="Y114" si="321">W114+X114</f>
        <v>6604</v>
      </c>
      <c r="Z114" s="100">
        <f t="shared" ref="Z114" si="322">W114+H114</f>
        <v>0</v>
      </c>
      <c r="AA114" s="100">
        <f t="shared" ref="AA114" si="323">X114+I114</f>
        <v>6604</v>
      </c>
      <c r="AB114" s="646">
        <f t="shared" ref="AB114" si="324">Y114+J114</f>
        <v>6604</v>
      </c>
    </row>
    <row r="115" spans="1:28" s="8" customFormat="1" ht="30" customHeight="1" x14ac:dyDescent="0.2">
      <c r="A115" s="752" t="s">
        <v>1072</v>
      </c>
      <c r="B115" s="26"/>
      <c r="C115" s="26"/>
      <c r="D115" s="26"/>
      <c r="E115" s="26"/>
      <c r="F115" s="26"/>
      <c r="G115" s="26"/>
      <c r="H115" s="100"/>
      <c r="I115" s="100"/>
      <c r="J115" s="26"/>
      <c r="K115" s="26"/>
      <c r="L115" s="26">
        <v>5000</v>
      </c>
      <c r="M115" s="26">
        <f t="shared" ref="M115:M119" si="325">K115+L115</f>
        <v>5000</v>
      </c>
      <c r="N115" s="26"/>
      <c r="O115" s="26"/>
      <c r="P115" s="310">
        <f t="shared" si="289"/>
        <v>0</v>
      </c>
      <c r="Q115" s="223"/>
      <c r="R115" s="225"/>
      <c r="S115" s="225"/>
      <c r="T115" s="225"/>
      <c r="U115" s="225"/>
      <c r="V115" s="225"/>
      <c r="W115" s="100">
        <f t="shared" ref="W115" si="326">K115+N115+Q115+T115</f>
        <v>0</v>
      </c>
      <c r="X115" s="100">
        <f t="shared" ref="X115" si="327">L115+O115+R115+U115</f>
        <v>5000</v>
      </c>
      <c r="Y115" s="100">
        <f t="shared" ref="Y115" si="328">W115+X115</f>
        <v>5000</v>
      </c>
      <c r="Z115" s="100">
        <f t="shared" ref="Z115" si="329">W115+H115</f>
        <v>0</v>
      </c>
      <c r="AA115" s="100">
        <f t="shared" ref="AA115" si="330">X115+I115</f>
        <v>5000</v>
      </c>
      <c r="AB115" s="646">
        <f t="shared" ref="AB115" si="331">Y115+J115</f>
        <v>5000</v>
      </c>
    </row>
    <row r="116" spans="1:28" s="8" customFormat="1" ht="30" customHeight="1" x14ac:dyDescent="0.2">
      <c r="A116" s="752" t="s">
        <v>1073</v>
      </c>
      <c r="B116" s="26"/>
      <c r="C116" s="26"/>
      <c r="D116" s="26"/>
      <c r="E116" s="26"/>
      <c r="F116" s="26"/>
      <c r="G116" s="26"/>
      <c r="H116" s="100"/>
      <c r="I116" s="100"/>
      <c r="J116" s="26"/>
      <c r="K116" s="26"/>
      <c r="L116" s="26">
        <v>5000</v>
      </c>
      <c r="M116" s="26">
        <f t="shared" si="325"/>
        <v>5000</v>
      </c>
      <c r="N116" s="26"/>
      <c r="O116" s="26"/>
      <c r="P116" s="310">
        <f t="shared" si="289"/>
        <v>0</v>
      </c>
      <c r="Q116" s="223"/>
      <c r="R116" s="225"/>
      <c r="S116" s="225"/>
      <c r="T116" s="225"/>
      <c r="U116" s="225"/>
      <c r="V116" s="225"/>
      <c r="W116" s="100">
        <f t="shared" ref="W116" si="332">K116+N116+Q116+T116</f>
        <v>0</v>
      </c>
      <c r="X116" s="100">
        <f t="shared" ref="X116" si="333">L116+O116+R116+U116</f>
        <v>5000</v>
      </c>
      <c r="Y116" s="100">
        <f t="shared" ref="Y116" si="334">W116+X116</f>
        <v>5000</v>
      </c>
      <c r="Z116" s="100">
        <f t="shared" ref="Z116" si="335">W116+H116</f>
        <v>0</v>
      </c>
      <c r="AA116" s="100">
        <f t="shared" ref="AA116" si="336">X116+I116</f>
        <v>5000</v>
      </c>
      <c r="AB116" s="646">
        <f t="shared" ref="AB116" si="337">Y116+J116</f>
        <v>5000</v>
      </c>
    </row>
    <row r="117" spans="1:28" s="8" customFormat="1" ht="30" customHeight="1" x14ac:dyDescent="0.2">
      <c r="A117" s="752" t="s">
        <v>1074</v>
      </c>
      <c r="B117" s="26"/>
      <c r="C117" s="26"/>
      <c r="D117" s="26"/>
      <c r="E117" s="26"/>
      <c r="F117" s="26"/>
      <c r="G117" s="26"/>
      <c r="H117" s="100"/>
      <c r="I117" s="100"/>
      <c r="J117" s="26"/>
      <c r="K117" s="26"/>
      <c r="L117" s="26"/>
      <c r="M117" s="26">
        <f t="shared" si="325"/>
        <v>0</v>
      </c>
      <c r="N117" s="26"/>
      <c r="O117" s="26">
        <v>700</v>
      </c>
      <c r="P117" s="310">
        <f t="shared" si="289"/>
        <v>700</v>
      </c>
      <c r="Q117" s="229"/>
      <c r="R117" s="26"/>
      <c r="S117" s="26"/>
      <c r="T117" s="26"/>
      <c r="U117" s="26"/>
      <c r="V117" s="26"/>
      <c r="W117" s="100">
        <f t="shared" ref="W117:W119" si="338">K117+N117+Q117+T117</f>
        <v>0</v>
      </c>
      <c r="X117" s="100">
        <f t="shared" ref="X117:X119" si="339">L117+O117+R117+U117</f>
        <v>700</v>
      </c>
      <c r="Y117" s="100">
        <f t="shared" ref="Y117:Y119" si="340">W117+X117</f>
        <v>700</v>
      </c>
      <c r="Z117" s="100">
        <f t="shared" ref="Z117:Z119" si="341">W117+H117</f>
        <v>0</v>
      </c>
      <c r="AA117" s="100">
        <f t="shared" ref="AA117:AA119" si="342">X117+I117</f>
        <v>700</v>
      </c>
      <c r="AB117" s="646">
        <f t="shared" ref="AB117:AB119" si="343">Y117+J117</f>
        <v>700</v>
      </c>
    </row>
    <row r="118" spans="1:28" s="8" customFormat="1" ht="15" customHeight="1" x14ac:dyDescent="0.2">
      <c r="A118" s="752" t="s">
        <v>1164</v>
      </c>
      <c r="B118" s="26"/>
      <c r="C118" s="26"/>
      <c r="D118" s="26"/>
      <c r="E118" s="26"/>
      <c r="F118" s="26"/>
      <c r="G118" s="26"/>
      <c r="H118" s="100"/>
      <c r="I118" s="100"/>
      <c r="J118" s="26"/>
      <c r="K118" s="26"/>
      <c r="L118" s="26"/>
      <c r="M118" s="26"/>
      <c r="N118" s="26"/>
      <c r="O118" s="26">
        <v>10000</v>
      </c>
      <c r="P118" s="310">
        <f t="shared" si="289"/>
        <v>10000</v>
      </c>
      <c r="Q118" s="229"/>
      <c r="R118" s="26"/>
      <c r="S118" s="26"/>
      <c r="T118" s="26"/>
      <c r="U118" s="26"/>
      <c r="V118" s="26"/>
      <c r="W118" s="100">
        <f t="shared" ref="W118" si="344">K118+N118+Q118+T118</f>
        <v>0</v>
      </c>
      <c r="X118" s="100">
        <f t="shared" ref="X118" si="345">L118+O118+R118+U118</f>
        <v>10000</v>
      </c>
      <c r="Y118" s="100">
        <f t="shared" ref="Y118" si="346">W118+X118</f>
        <v>10000</v>
      </c>
      <c r="Z118" s="100">
        <f t="shared" ref="Z118" si="347">W118+H118</f>
        <v>0</v>
      </c>
      <c r="AA118" s="100">
        <f t="shared" ref="AA118" si="348">X118+I118</f>
        <v>10000</v>
      </c>
      <c r="AB118" s="646">
        <f t="shared" ref="AB118" si="349">Y118+J118</f>
        <v>10000</v>
      </c>
    </row>
    <row r="119" spans="1:28" s="8" customFormat="1" ht="15" customHeight="1" x14ac:dyDescent="0.2">
      <c r="A119" s="752" t="s">
        <v>1075</v>
      </c>
      <c r="B119" s="26"/>
      <c r="C119" s="26"/>
      <c r="D119" s="26"/>
      <c r="E119" s="26"/>
      <c r="F119" s="26"/>
      <c r="G119" s="26"/>
      <c r="H119" s="100"/>
      <c r="I119" s="100"/>
      <c r="J119" s="26"/>
      <c r="K119" s="26"/>
      <c r="L119" s="26">
        <v>1500</v>
      </c>
      <c r="M119" s="26">
        <f t="shared" si="325"/>
        <v>1500</v>
      </c>
      <c r="N119" s="26"/>
      <c r="O119" s="26"/>
      <c r="P119" s="310">
        <f t="shared" si="289"/>
        <v>0</v>
      </c>
      <c r="Q119" s="229"/>
      <c r="R119" s="26"/>
      <c r="S119" s="26"/>
      <c r="T119" s="26"/>
      <c r="U119" s="26"/>
      <c r="V119" s="26"/>
      <c r="W119" s="100">
        <f t="shared" si="338"/>
        <v>0</v>
      </c>
      <c r="X119" s="100">
        <f t="shared" si="339"/>
        <v>1500</v>
      </c>
      <c r="Y119" s="100">
        <f t="shared" si="340"/>
        <v>1500</v>
      </c>
      <c r="Z119" s="100">
        <f t="shared" si="341"/>
        <v>0</v>
      </c>
      <c r="AA119" s="100">
        <f t="shared" si="342"/>
        <v>1500</v>
      </c>
      <c r="AB119" s="646">
        <f t="shared" si="343"/>
        <v>1500</v>
      </c>
    </row>
    <row r="120" spans="1:28" s="8" customFormat="1" ht="15" customHeight="1" x14ac:dyDescent="0.2">
      <c r="A120" s="401" t="s">
        <v>1033</v>
      </c>
      <c r="B120" s="26"/>
      <c r="C120" s="26"/>
      <c r="D120" s="26"/>
      <c r="E120" s="26"/>
      <c r="F120" s="26"/>
      <c r="G120" s="26">
        <f t="shared" si="285"/>
        <v>0</v>
      </c>
      <c r="H120" s="100">
        <f t="shared" si="298"/>
        <v>0</v>
      </c>
      <c r="I120" s="100">
        <f t="shared" si="299"/>
        <v>0</v>
      </c>
      <c r="J120" s="26">
        <f t="shared" si="300"/>
        <v>0</v>
      </c>
      <c r="K120" s="26"/>
      <c r="L120" s="26">
        <v>50</v>
      </c>
      <c r="M120" s="26">
        <f t="shared" ref="M120:M121" si="350">K120+L120</f>
        <v>50</v>
      </c>
      <c r="N120" s="26"/>
      <c r="O120" s="26"/>
      <c r="P120" s="310"/>
      <c r="Q120" s="229"/>
      <c r="R120" s="26"/>
      <c r="S120" s="26"/>
      <c r="T120" s="26"/>
      <c r="U120" s="26"/>
      <c r="V120" s="26"/>
      <c r="W120" s="100">
        <f t="shared" ref="W120" si="351">K120+N120+Q120+T120</f>
        <v>0</v>
      </c>
      <c r="X120" s="100">
        <f t="shared" ref="X120" si="352">L120+O120+R120+U120</f>
        <v>50</v>
      </c>
      <c r="Y120" s="100">
        <f t="shared" ref="Y120" si="353">W120+X120</f>
        <v>50</v>
      </c>
      <c r="Z120" s="100">
        <f t="shared" ref="Z120" si="354">W120+H120</f>
        <v>0</v>
      </c>
      <c r="AA120" s="100">
        <f t="shared" ref="AA120" si="355">X120+I120</f>
        <v>50</v>
      </c>
      <c r="AB120" s="646">
        <f t="shared" ref="AB120" si="356">Y120+J120</f>
        <v>50</v>
      </c>
    </row>
    <row r="121" spans="1:28" s="8" customFormat="1" ht="60" customHeight="1" x14ac:dyDescent="0.2">
      <c r="A121" s="401" t="s">
        <v>1043</v>
      </c>
      <c r="B121" s="26"/>
      <c r="C121" s="26"/>
      <c r="D121" s="26"/>
      <c r="E121" s="26"/>
      <c r="F121" s="26"/>
      <c r="G121" s="26">
        <f t="shared" si="285"/>
        <v>0</v>
      </c>
      <c r="H121" s="100">
        <f t="shared" si="298"/>
        <v>0</v>
      </c>
      <c r="I121" s="100">
        <f t="shared" si="299"/>
        <v>0</v>
      </c>
      <c r="J121" s="26">
        <f t="shared" si="300"/>
        <v>0</v>
      </c>
      <c r="K121" s="26"/>
      <c r="L121" s="26">
        <v>2200000</v>
      </c>
      <c r="M121" s="26">
        <f t="shared" si="350"/>
        <v>2200000</v>
      </c>
      <c r="N121" s="26"/>
      <c r="O121" s="26"/>
      <c r="P121" s="310"/>
      <c r="Q121" s="229"/>
      <c r="R121" s="26"/>
      <c r="S121" s="26"/>
      <c r="T121" s="26"/>
      <c r="U121" s="26"/>
      <c r="V121" s="26"/>
      <c r="W121" s="100">
        <f t="shared" ref="W121" si="357">K121+N121+Q121+T121</f>
        <v>0</v>
      </c>
      <c r="X121" s="100">
        <f t="shared" ref="X121" si="358">L121+O121+R121+U121</f>
        <v>2200000</v>
      </c>
      <c r="Y121" s="100">
        <f t="shared" ref="Y121" si="359">W121+X121</f>
        <v>2200000</v>
      </c>
      <c r="Z121" s="100">
        <f t="shared" ref="Z121" si="360">W121+H121</f>
        <v>0</v>
      </c>
      <c r="AA121" s="100">
        <f t="shared" ref="AA121" si="361">X121+I121</f>
        <v>2200000</v>
      </c>
      <c r="AB121" s="646">
        <f t="shared" ref="AB121" si="362">Y121+J121</f>
        <v>2200000</v>
      </c>
    </row>
    <row r="122" spans="1:28" ht="15" customHeight="1" x14ac:dyDescent="0.2">
      <c r="A122" s="408" t="s">
        <v>988</v>
      </c>
      <c r="B122" s="556"/>
      <c r="C122" s="556">
        <v>356</v>
      </c>
      <c r="D122" s="225">
        <f t="shared" si="6"/>
        <v>356</v>
      </c>
      <c r="E122" s="556"/>
      <c r="F122" s="556"/>
      <c r="G122" s="225">
        <f t="shared" si="79"/>
        <v>0</v>
      </c>
      <c r="H122" s="739">
        <f t="shared" si="80"/>
        <v>0</v>
      </c>
      <c r="I122" s="739">
        <f t="shared" si="80"/>
        <v>356</v>
      </c>
      <c r="J122" s="225">
        <f t="shared" si="9"/>
        <v>356</v>
      </c>
      <c r="K122" s="556"/>
      <c r="L122" s="556"/>
      <c r="M122" s="225">
        <f t="shared" si="10"/>
        <v>0</v>
      </c>
      <c r="N122" s="556"/>
      <c r="O122" s="556"/>
      <c r="P122" s="313">
        <f t="shared" si="11"/>
        <v>0</v>
      </c>
      <c r="Q122" s="223"/>
      <c r="R122" s="225"/>
      <c r="S122" s="225">
        <f t="shared" si="12"/>
        <v>0</v>
      </c>
      <c r="T122" s="225"/>
      <c r="U122" s="225"/>
      <c r="V122" s="225">
        <f t="shared" si="13"/>
        <v>0</v>
      </c>
      <c r="W122" s="224">
        <f t="shared" si="81"/>
        <v>0</v>
      </c>
      <c r="X122" s="224">
        <f t="shared" si="81"/>
        <v>0</v>
      </c>
      <c r="Y122" s="224">
        <f t="shared" si="15"/>
        <v>0</v>
      </c>
      <c r="Z122" s="224">
        <f t="shared" si="82"/>
        <v>0</v>
      </c>
      <c r="AA122" s="224">
        <f t="shared" si="104"/>
        <v>356</v>
      </c>
      <c r="AB122" s="355">
        <f t="shared" si="105"/>
        <v>356</v>
      </c>
    </row>
    <row r="123" spans="1:28" s="93" customFormat="1" ht="19.899999999999999" customHeight="1" thickBot="1" x14ac:dyDescent="0.25">
      <c r="A123" s="410" t="s">
        <v>592</v>
      </c>
      <c r="B123" s="249">
        <f t="shared" ref="B123:G123" si="363">SUM(B19:B122)</f>
        <v>42380</v>
      </c>
      <c r="C123" s="249">
        <f t="shared" si="363"/>
        <v>5737</v>
      </c>
      <c r="D123" s="249">
        <f t="shared" si="363"/>
        <v>48117</v>
      </c>
      <c r="E123" s="249">
        <f t="shared" si="363"/>
        <v>0</v>
      </c>
      <c r="F123" s="249">
        <f t="shared" si="363"/>
        <v>164</v>
      </c>
      <c r="G123" s="249">
        <f t="shared" si="363"/>
        <v>164</v>
      </c>
      <c r="H123" s="249">
        <f t="shared" si="80"/>
        <v>42380</v>
      </c>
      <c r="I123" s="249">
        <f t="shared" si="80"/>
        <v>5901</v>
      </c>
      <c r="J123" s="249">
        <f t="shared" ref="J123:AB123" si="364">SUM(J19:J122)</f>
        <v>48281</v>
      </c>
      <c r="K123" s="249">
        <f t="shared" si="364"/>
        <v>245550</v>
      </c>
      <c r="L123" s="249">
        <f t="shared" si="364"/>
        <v>2297429</v>
      </c>
      <c r="M123" s="249">
        <f t="shared" si="364"/>
        <v>2542979</v>
      </c>
      <c r="N123" s="249">
        <f t="shared" si="364"/>
        <v>700237</v>
      </c>
      <c r="O123" s="249">
        <f t="shared" si="364"/>
        <v>803361</v>
      </c>
      <c r="P123" s="311">
        <f t="shared" si="364"/>
        <v>1503598</v>
      </c>
      <c r="Q123" s="237">
        <f t="shared" si="364"/>
        <v>0</v>
      </c>
      <c r="R123" s="249">
        <f t="shared" si="364"/>
        <v>0</v>
      </c>
      <c r="S123" s="249">
        <f t="shared" si="364"/>
        <v>0</v>
      </c>
      <c r="T123" s="249">
        <f t="shared" si="364"/>
        <v>20000</v>
      </c>
      <c r="U123" s="249">
        <f t="shared" si="364"/>
        <v>5300</v>
      </c>
      <c r="V123" s="249">
        <f t="shared" si="364"/>
        <v>25300</v>
      </c>
      <c r="W123" s="249">
        <f t="shared" si="364"/>
        <v>965787</v>
      </c>
      <c r="X123" s="249">
        <f t="shared" si="364"/>
        <v>3106090</v>
      </c>
      <c r="Y123" s="249">
        <f t="shared" si="364"/>
        <v>4071877</v>
      </c>
      <c r="Z123" s="249">
        <f t="shared" si="364"/>
        <v>1008167</v>
      </c>
      <c r="AA123" s="249">
        <f t="shared" si="364"/>
        <v>3111991</v>
      </c>
      <c r="AB123" s="311">
        <f t="shared" si="364"/>
        <v>4120158</v>
      </c>
    </row>
    <row r="124" spans="1:28" s="93" customFormat="1" ht="19.899999999999999" customHeight="1" thickBot="1" x14ac:dyDescent="0.25">
      <c r="A124" s="411" t="s">
        <v>608</v>
      </c>
      <c r="B124" s="250">
        <f t="shared" ref="B124:AB124" si="365">B18+B123</f>
        <v>69880</v>
      </c>
      <c r="C124" s="250">
        <f t="shared" si="365"/>
        <v>45180</v>
      </c>
      <c r="D124" s="250">
        <f t="shared" si="365"/>
        <v>115060</v>
      </c>
      <c r="E124" s="250">
        <f t="shared" si="365"/>
        <v>0</v>
      </c>
      <c r="F124" s="250">
        <f t="shared" si="365"/>
        <v>164</v>
      </c>
      <c r="G124" s="250">
        <f t="shared" si="365"/>
        <v>164</v>
      </c>
      <c r="H124" s="250">
        <f t="shared" si="365"/>
        <v>69880</v>
      </c>
      <c r="I124" s="250">
        <f t="shared" si="365"/>
        <v>45344</v>
      </c>
      <c r="J124" s="250">
        <f t="shared" si="365"/>
        <v>115224</v>
      </c>
      <c r="K124" s="250">
        <f t="shared" si="365"/>
        <v>245550</v>
      </c>
      <c r="L124" s="250">
        <f t="shared" si="365"/>
        <v>2387324</v>
      </c>
      <c r="M124" s="250">
        <f t="shared" si="365"/>
        <v>2632874</v>
      </c>
      <c r="N124" s="250">
        <f t="shared" si="365"/>
        <v>700237</v>
      </c>
      <c r="O124" s="250">
        <f t="shared" si="365"/>
        <v>810031</v>
      </c>
      <c r="P124" s="648">
        <f t="shared" si="365"/>
        <v>1510268</v>
      </c>
      <c r="Q124" s="238">
        <f t="shared" si="365"/>
        <v>0</v>
      </c>
      <c r="R124" s="250">
        <f t="shared" si="365"/>
        <v>0</v>
      </c>
      <c r="S124" s="250">
        <f t="shared" si="365"/>
        <v>0</v>
      </c>
      <c r="T124" s="250">
        <f t="shared" si="365"/>
        <v>20000</v>
      </c>
      <c r="U124" s="250">
        <f t="shared" si="365"/>
        <v>5300</v>
      </c>
      <c r="V124" s="250">
        <f t="shared" si="365"/>
        <v>25300</v>
      </c>
      <c r="W124" s="250">
        <f t="shared" si="365"/>
        <v>965787</v>
      </c>
      <c r="X124" s="250">
        <f t="shared" si="365"/>
        <v>3202655</v>
      </c>
      <c r="Y124" s="250">
        <f t="shared" si="365"/>
        <v>4168442</v>
      </c>
      <c r="Z124" s="250">
        <f t="shared" si="365"/>
        <v>1035667</v>
      </c>
      <c r="AA124" s="250">
        <f t="shared" si="365"/>
        <v>3227609</v>
      </c>
      <c r="AB124" s="648">
        <f t="shared" si="365"/>
        <v>4263276</v>
      </c>
    </row>
    <row r="125" spans="1:28" x14ac:dyDescent="0.2">
      <c r="A125" s="2"/>
      <c r="B125" s="15"/>
      <c r="C125" s="15"/>
      <c r="D125" s="15"/>
      <c r="E125" s="15"/>
      <c r="F125" s="15"/>
      <c r="G125" s="15"/>
      <c r="H125" s="91"/>
      <c r="I125" s="91"/>
      <c r="J125" s="91"/>
      <c r="K125" s="15"/>
      <c r="L125" s="15"/>
      <c r="M125" s="15"/>
      <c r="N125" s="15"/>
      <c r="O125" s="15"/>
      <c r="P125" s="15"/>
      <c r="Q125" s="15"/>
      <c r="R125" s="15"/>
      <c r="S125" s="15"/>
      <c r="T125" s="15"/>
      <c r="U125" s="15"/>
      <c r="V125" s="15"/>
      <c r="W125" s="91"/>
      <c r="X125" s="91"/>
      <c r="Y125" s="91"/>
      <c r="Z125" s="91"/>
    </row>
    <row r="126" spans="1:28" x14ac:dyDescent="0.2">
      <c r="A126" s="2"/>
      <c r="B126" s="15"/>
      <c r="C126" s="15"/>
      <c r="D126" s="15"/>
      <c r="E126" s="15"/>
      <c r="F126" s="15"/>
      <c r="G126" s="15"/>
      <c r="H126" s="91"/>
      <c r="I126" s="91"/>
      <c r="J126" s="91"/>
      <c r="K126" s="15"/>
      <c r="L126" s="15"/>
      <c r="M126" s="15"/>
      <c r="N126" s="15"/>
      <c r="O126" s="15"/>
      <c r="P126" s="15"/>
      <c r="Q126" s="15"/>
      <c r="R126" s="15"/>
      <c r="S126" s="15"/>
      <c r="T126" s="15"/>
      <c r="U126" s="15"/>
      <c r="V126" s="15"/>
      <c r="W126" s="91"/>
      <c r="X126" s="91"/>
      <c r="Y126" s="91"/>
      <c r="Z126" s="91"/>
    </row>
    <row r="127" spans="1:28" x14ac:dyDescent="0.2">
      <c r="A127" s="2"/>
      <c r="B127" s="15"/>
      <c r="C127" s="15"/>
      <c r="D127" s="15"/>
      <c r="E127" s="15"/>
      <c r="F127" s="15"/>
      <c r="G127" s="15"/>
      <c r="H127" s="91"/>
      <c r="I127" s="91"/>
      <c r="J127" s="91"/>
      <c r="K127" s="15"/>
      <c r="L127" s="15"/>
      <c r="M127" s="15"/>
      <c r="N127" s="15"/>
      <c r="O127" s="15"/>
      <c r="P127" s="15"/>
      <c r="Q127" s="15"/>
      <c r="R127" s="15"/>
      <c r="S127" s="15"/>
      <c r="T127" s="15"/>
      <c r="U127" s="15"/>
      <c r="V127" s="15"/>
      <c r="W127" s="91"/>
      <c r="X127" s="91"/>
      <c r="Y127" s="91"/>
      <c r="Z127" s="91"/>
    </row>
    <row r="128" spans="1:28" x14ac:dyDescent="0.2">
      <c r="A128" s="2"/>
      <c r="B128" s="15"/>
      <c r="C128" s="15"/>
      <c r="D128" s="15"/>
      <c r="E128" s="15"/>
      <c r="F128" s="15"/>
      <c r="G128" s="15"/>
      <c r="H128" s="91"/>
      <c r="I128" s="91"/>
      <c r="J128" s="91"/>
      <c r="K128" s="15"/>
      <c r="L128" s="15"/>
      <c r="M128" s="15"/>
      <c r="N128" s="15"/>
      <c r="O128" s="15"/>
      <c r="P128" s="15"/>
      <c r="Q128" s="15"/>
      <c r="R128" s="15"/>
      <c r="S128" s="15"/>
      <c r="T128" s="15"/>
      <c r="U128" s="15"/>
      <c r="V128" s="15"/>
      <c r="W128" s="91"/>
      <c r="X128" s="91"/>
      <c r="Y128" s="91"/>
      <c r="Z128" s="91"/>
    </row>
    <row r="129" spans="1:26" x14ac:dyDescent="0.2">
      <c r="A129" s="2"/>
      <c r="B129" s="15"/>
      <c r="C129" s="15"/>
      <c r="D129" s="15"/>
      <c r="E129" s="15"/>
      <c r="F129" s="15"/>
      <c r="G129" s="15"/>
      <c r="H129" s="91"/>
      <c r="I129" s="91"/>
      <c r="J129" s="91"/>
      <c r="K129" s="15"/>
      <c r="L129" s="15"/>
      <c r="M129" s="15"/>
      <c r="N129" s="15"/>
      <c r="O129" s="15"/>
      <c r="P129" s="15"/>
      <c r="Q129" s="15"/>
      <c r="R129" s="15"/>
      <c r="S129" s="15"/>
      <c r="T129" s="15"/>
      <c r="U129" s="15"/>
      <c r="V129" s="15"/>
      <c r="W129" s="91"/>
      <c r="X129" s="91"/>
      <c r="Y129" s="91"/>
      <c r="Z129" s="91"/>
    </row>
    <row r="130" spans="1:26" x14ac:dyDescent="0.2">
      <c r="A130" s="2"/>
      <c r="B130" s="15"/>
      <c r="C130" s="15"/>
      <c r="D130" s="15"/>
      <c r="E130" s="15"/>
      <c r="F130" s="15"/>
      <c r="G130" s="15"/>
      <c r="H130" s="91"/>
      <c r="I130" s="91"/>
      <c r="J130" s="91"/>
      <c r="K130" s="15"/>
      <c r="L130" s="15"/>
      <c r="M130" s="15"/>
      <c r="N130" s="15"/>
      <c r="O130" s="15"/>
      <c r="P130" s="15"/>
      <c r="Q130" s="15"/>
      <c r="R130" s="15"/>
      <c r="S130" s="15"/>
      <c r="T130" s="15"/>
      <c r="U130" s="15"/>
      <c r="V130" s="15"/>
      <c r="W130" s="91"/>
      <c r="X130" s="91"/>
      <c r="Y130" s="91"/>
      <c r="Z130" s="91"/>
    </row>
    <row r="131" spans="1:26" x14ac:dyDescent="0.2">
      <c r="A131" s="2"/>
      <c r="B131" s="15"/>
      <c r="C131" s="15"/>
      <c r="D131" s="15"/>
      <c r="E131" s="15"/>
      <c r="F131" s="15"/>
      <c r="G131" s="15"/>
      <c r="H131" s="91"/>
      <c r="I131" s="91"/>
      <c r="J131" s="91"/>
      <c r="K131" s="15"/>
      <c r="L131" s="15"/>
      <c r="M131" s="15"/>
      <c r="N131" s="15"/>
      <c r="O131" s="15"/>
      <c r="P131" s="15"/>
      <c r="Q131" s="15"/>
      <c r="R131" s="15"/>
      <c r="S131" s="15"/>
      <c r="T131" s="15"/>
      <c r="U131" s="15"/>
      <c r="V131" s="15"/>
      <c r="W131" s="91"/>
      <c r="X131" s="91"/>
      <c r="Y131" s="91"/>
      <c r="Z131" s="91"/>
    </row>
    <row r="132" spans="1:26" x14ac:dyDescent="0.2">
      <c r="A132" s="2"/>
      <c r="B132" s="15"/>
      <c r="C132" s="15"/>
      <c r="D132" s="15"/>
      <c r="E132" s="15"/>
      <c r="F132" s="15"/>
      <c r="G132" s="15"/>
      <c r="H132" s="91"/>
      <c r="I132" s="91"/>
      <c r="J132" s="91"/>
      <c r="K132" s="15"/>
      <c r="L132" s="15"/>
      <c r="M132" s="15"/>
      <c r="N132" s="15"/>
      <c r="O132" s="15"/>
      <c r="P132" s="15"/>
      <c r="Q132" s="15"/>
      <c r="R132" s="15"/>
      <c r="S132" s="15"/>
      <c r="T132" s="15"/>
      <c r="U132" s="15"/>
      <c r="V132" s="15"/>
      <c r="W132" s="91"/>
      <c r="X132" s="91"/>
      <c r="Y132" s="91"/>
      <c r="Z132" s="91"/>
    </row>
    <row r="133" spans="1:26" x14ac:dyDescent="0.2">
      <c r="A133" s="2"/>
      <c r="B133" s="15"/>
      <c r="C133" s="15"/>
      <c r="D133" s="15"/>
      <c r="E133" s="15"/>
      <c r="F133" s="15"/>
      <c r="G133" s="15"/>
      <c r="H133" s="91"/>
      <c r="I133" s="91"/>
      <c r="J133" s="91"/>
      <c r="K133" s="15"/>
      <c r="L133" s="15"/>
      <c r="M133" s="15"/>
      <c r="N133" s="15"/>
      <c r="O133" s="15"/>
      <c r="P133" s="15"/>
      <c r="Q133" s="15"/>
      <c r="R133" s="15"/>
      <c r="S133" s="15"/>
      <c r="T133" s="15"/>
      <c r="U133" s="15"/>
      <c r="V133" s="15"/>
      <c r="W133" s="91"/>
      <c r="X133" s="91"/>
      <c r="Y133" s="91"/>
      <c r="Z133" s="91"/>
    </row>
    <row r="134" spans="1:26" x14ac:dyDescent="0.2">
      <c r="A134" s="2"/>
      <c r="B134" s="15"/>
      <c r="C134" s="15"/>
      <c r="D134" s="15"/>
      <c r="E134" s="15"/>
      <c r="F134" s="15"/>
      <c r="G134" s="15"/>
      <c r="H134" s="91"/>
      <c r="I134" s="91"/>
      <c r="J134" s="91"/>
      <c r="K134" s="15"/>
      <c r="L134" s="15"/>
      <c r="M134" s="15"/>
      <c r="N134" s="15"/>
      <c r="O134" s="15"/>
      <c r="P134" s="15"/>
      <c r="Q134" s="15"/>
      <c r="R134" s="15"/>
      <c r="S134" s="15"/>
      <c r="T134" s="15"/>
      <c r="U134" s="15"/>
      <c r="V134" s="15"/>
      <c r="W134" s="91"/>
      <c r="X134" s="91"/>
      <c r="Y134" s="91"/>
      <c r="Z134" s="91"/>
    </row>
    <row r="135" spans="1:26" x14ac:dyDescent="0.2">
      <c r="A135" s="2"/>
      <c r="B135" s="15"/>
      <c r="C135" s="15"/>
      <c r="D135" s="15"/>
      <c r="E135" s="15"/>
      <c r="F135" s="15"/>
      <c r="G135" s="15"/>
      <c r="H135" s="91"/>
      <c r="I135" s="91"/>
      <c r="J135" s="91"/>
      <c r="K135" s="15"/>
      <c r="L135" s="15"/>
      <c r="M135" s="15"/>
      <c r="N135" s="15"/>
      <c r="O135" s="15"/>
      <c r="P135" s="15"/>
      <c r="Q135" s="15"/>
      <c r="R135" s="15"/>
      <c r="S135" s="15"/>
      <c r="T135" s="15"/>
      <c r="U135" s="15"/>
      <c r="V135" s="15"/>
      <c r="W135" s="91"/>
      <c r="X135" s="91"/>
      <c r="Y135" s="91"/>
      <c r="Z135" s="91"/>
    </row>
    <row r="136" spans="1:26" x14ac:dyDescent="0.2">
      <c r="A136" s="2"/>
      <c r="B136" s="15"/>
      <c r="C136" s="15"/>
      <c r="D136" s="15"/>
      <c r="E136" s="15"/>
      <c r="F136" s="15"/>
      <c r="G136" s="15"/>
      <c r="H136" s="91"/>
      <c r="I136" s="91"/>
      <c r="J136" s="91"/>
      <c r="K136" s="15"/>
      <c r="L136" s="15"/>
      <c r="M136" s="15"/>
      <c r="N136" s="15"/>
      <c r="O136" s="15"/>
      <c r="P136" s="15"/>
      <c r="Q136" s="15"/>
      <c r="R136" s="15"/>
      <c r="S136" s="15"/>
      <c r="T136" s="15"/>
      <c r="U136" s="15"/>
      <c r="V136" s="15"/>
      <c r="W136" s="91"/>
      <c r="X136" s="91"/>
      <c r="Y136" s="91"/>
      <c r="Z136" s="91"/>
    </row>
    <row r="137" spans="1:26" x14ac:dyDescent="0.2">
      <c r="A137" s="2"/>
      <c r="B137" s="15"/>
      <c r="C137" s="15"/>
      <c r="D137" s="15"/>
      <c r="E137" s="15"/>
      <c r="F137" s="15"/>
      <c r="G137" s="15"/>
      <c r="H137" s="91"/>
      <c r="I137" s="91"/>
      <c r="J137" s="91"/>
      <c r="K137" s="15"/>
      <c r="L137" s="15"/>
      <c r="M137" s="15"/>
      <c r="N137" s="15"/>
      <c r="O137" s="15"/>
      <c r="P137" s="15"/>
      <c r="Q137" s="15"/>
      <c r="R137" s="15"/>
      <c r="S137" s="15"/>
      <c r="T137" s="15"/>
      <c r="U137" s="15"/>
      <c r="V137" s="15"/>
      <c r="W137" s="91"/>
      <c r="X137" s="91"/>
      <c r="Y137" s="91"/>
      <c r="Z137" s="91"/>
    </row>
    <row r="138" spans="1:26" x14ac:dyDescent="0.2">
      <c r="A138" s="2"/>
      <c r="B138" s="15"/>
      <c r="C138" s="15"/>
      <c r="D138" s="15"/>
      <c r="E138" s="15"/>
      <c r="F138" s="15"/>
      <c r="G138" s="15"/>
      <c r="H138" s="91"/>
      <c r="I138" s="91"/>
      <c r="J138" s="91"/>
      <c r="K138" s="15"/>
      <c r="L138" s="15"/>
      <c r="M138" s="15"/>
      <c r="N138" s="15"/>
      <c r="O138" s="15"/>
      <c r="P138" s="15"/>
      <c r="Q138" s="15"/>
      <c r="R138" s="15"/>
      <c r="S138" s="15"/>
      <c r="T138" s="15"/>
      <c r="U138" s="15"/>
      <c r="V138" s="15"/>
      <c r="W138" s="91"/>
      <c r="X138" s="91"/>
      <c r="Y138" s="91"/>
      <c r="Z138" s="91"/>
    </row>
    <row r="139" spans="1:26" x14ac:dyDescent="0.2">
      <c r="A139" s="2"/>
      <c r="B139" s="15"/>
      <c r="C139" s="15"/>
      <c r="D139" s="15"/>
      <c r="E139" s="15"/>
      <c r="F139" s="15"/>
      <c r="G139" s="15"/>
      <c r="H139" s="91"/>
      <c r="I139" s="91"/>
      <c r="J139" s="91"/>
      <c r="K139" s="15"/>
      <c r="L139" s="15"/>
      <c r="M139" s="15"/>
      <c r="N139" s="15"/>
      <c r="O139" s="15"/>
      <c r="P139" s="15"/>
      <c r="Q139" s="15"/>
      <c r="R139" s="15"/>
      <c r="S139" s="15"/>
      <c r="T139" s="15"/>
      <c r="U139" s="15"/>
      <c r="V139" s="15"/>
      <c r="W139" s="91"/>
      <c r="X139" s="91"/>
      <c r="Y139" s="91"/>
      <c r="Z139" s="91"/>
    </row>
    <row r="140" spans="1:26" x14ac:dyDescent="0.2">
      <c r="A140" s="2"/>
      <c r="B140" s="15"/>
      <c r="C140" s="15"/>
      <c r="D140" s="15"/>
      <c r="E140" s="15"/>
      <c r="F140" s="15"/>
      <c r="G140" s="15"/>
      <c r="H140" s="91"/>
      <c r="I140" s="91"/>
      <c r="J140" s="91"/>
      <c r="K140" s="15"/>
      <c r="L140" s="15"/>
      <c r="M140" s="15"/>
      <c r="N140" s="15"/>
      <c r="O140" s="15"/>
      <c r="P140" s="15"/>
      <c r="Q140" s="15"/>
      <c r="R140" s="15"/>
      <c r="S140" s="15"/>
      <c r="T140" s="15"/>
      <c r="U140" s="15"/>
      <c r="V140" s="15"/>
      <c r="W140" s="91"/>
      <c r="X140" s="91"/>
      <c r="Y140" s="91"/>
      <c r="Z140" s="91"/>
    </row>
    <row r="141" spans="1:26" x14ac:dyDescent="0.2">
      <c r="A141" s="2"/>
      <c r="B141" s="15"/>
      <c r="C141" s="15"/>
      <c r="D141" s="15"/>
      <c r="E141" s="15"/>
      <c r="F141" s="15"/>
      <c r="G141" s="15"/>
      <c r="H141" s="91"/>
      <c r="I141" s="91"/>
      <c r="J141" s="91"/>
      <c r="K141" s="15"/>
      <c r="L141" s="15"/>
      <c r="M141" s="15"/>
      <c r="N141" s="15"/>
      <c r="O141" s="15"/>
      <c r="P141" s="15"/>
      <c r="Q141" s="15"/>
      <c r="R141" s="15"/>
      <c r="S141" s="15"/>
      <c r="T141" s="15"/>
      <c r="U141" s="15"/>
      <c r="V141" s="15"/>
      <c r="W141" s="91"/>
      <c r="X141" s="91"/>
      <c r="Y141" s="91"/>
      <c r="Z141" s="91"/>
    </row>
    <row r="142" spans="1:26" x14ac:dyDescent="0.2">
      <c r="A142" s="2"/>
      <c r="B142" s="15"/>
      <c r="C142" s="15"/>
      <c r="D142" s="15"/>
      <c r="E142" s="15"/>
      <c r="F142" s="15"/>
      <c r="G142" s="15"/>
      <c r="H142" s="91"/>
      <c r="I142" s="91"/>
      <c r="J142" s="91"/>
      <c r="K142" s="15"/>
      <c r="L142" s="15"/>
      <c r="M142" s="15"/>
      <c r="N142" s="15"/>
      <c r="O142" s="15"/>
      <c r="P142" s="15"/>
      <c r="Q142" s="15"/>
      <c r="R142" s="15"/>
      <c r="S142" s="15"/>
      <c r="T142" s="15"/>
      <c r="U142" s="15"/>
      <c r="V142" s="15"/>
      <c r="W142" s="91"/>
      <c r="X142" s="91"/>
      <c r="Y142" s="91"/>
      <c r="Z142" s="91"/>
    </row>
    <row r="143" spans="1:26" x14ac:dyDescent="0.2">
      <c r="A143" s="2"/>
      <c r="B143" s="15"/>
      <c r="C143" s="15"/>
      <c r="D143" s="15"/>
      <c r="E143" s="15"/>
      <c r="F143" s="15"/>
      <c r="G143" s="15"/>
      <c r="H143" s="91"/>
      <c r="I143" s="91"/>
      <c r="J143" s="91"/>
      <c r="K143" s="15"/>
      <c r="L143" s="15"/>
      <c r="M143" s="15"/>
      <c r="N143" s="15"/>
      <c r="O143" s="15"/>
      <c r="P143" s="15"/>
      <c r="Q143" s="15"/>
      <c r="R143" s="15"/>
      <c r="S143" s="15"/>
      <c r="T143" s="15"/>
      <c r="U143" s="15"/>
      <c r="V143" s="15"/>
      <c r="W143" s="91"/>
      <c r="X143" s="91"/>
      <c r="Y143" s="91"/>
      <c r="Z143" s="91"/>
    </row>
    <row r="144" spans="1:26" x14ac:dyDescent="0.2">
      <c r="A144" s="2"/>
      <c r="B144" s="15"/>
      <c r="C144" s="15"/>
      <c r="D144" s="15"/>
      <c r="E144" s="15"/>
      <c r="F144" s="15"/>
      <c r="G144" s="15"/>
      <c r="H144" s="91"/>
      <c r="I144" s="91"/>
      <c r="J144" s="91"/>
      <c r="K144" s="15"/>
      <c r="L144" s="15"/>
      <c r="M144" s="15"/>
      <c r="N144" s="15"/>
      <c r="O144" s="15"/>
      <c r="P144" s="15"/>
      <c r="Q144" s="15"/>
      <c r="R144" s="15"/>
      <c r="S144" s="15"/>
      <c r="T144" s="15"/>
      <c r="U144" s="15"/>
      <c r="V144" s="15"/>
      <c r="W144" s="91"/>
      <c r="X144" s="91"/>
      <c r="Y144" s="91"/>
      <c r="Z144" s="91"/>
    </row>
    <row r="145" spans="1:26" x14ac:dyDescent="0.2">
      <c r="A145" s="2"/>
      <c r="B145" s="15"/>
      <c r="C145" s="15"/>
      <c r="D145" s="15"/>
      <c r="E145" s="15"/>
      <c r="F145" s="15"/>
      <c r="G145" s="15"/>
      <c r="H145" s="91"/>
      <c r="I145" s="91"/>
      <c r="J145" s="91"/>
      <c r="K145" s="15"/>
      <c r="L145" s="15"/>
      <c r="M145" s="15"/>
      <c r="N145" s="15"/>
      <c r="O145" s="15"/>
      <c r="P145" s="15"/>
      <c r="Q145" s="15"/>
      <c r="R145" s="15"/>
      <c r="S145" s="15"/>
      <c r="T145" s="15"/>
      <c r="U145" s="15"/>
      <c r="V145" s="15"/>
      <c r="W145" s="91"/>
      <c r="X145" s="91"/>
      <c r="Y145" s="91"/>
      <c r="Z145" s="91"/>
    </row>
    <row r="146" spans="1:26" x14ac:dyDescent="0.2">
      <c r="A146" s="2"/>
      <c r="B146" s="15"/>
      <c r="C146" s="15"/>
      <c r="D146" s="15"/>
      <c r="E146" s="15"/>
      <c r="F146" s="15"/>
      <c r="G146" s="15"/>
      <c r="H146" s="91"/>
      <c r="I146" s="91"/>
      <c r="J146" s="91"/>
      <c r="K146" s="15"/>
      <c r="L146" s="15"/>
      <c r="M146" s="15"/>
      <c r="N146" s="15"/>
      <c r="O146" s="15"/>
      <c r="P146" s="15"/>
      <c r="Q146" s="15"/>
      <c r="R146" s="15"/>
      <c r="S146" s="15"/>
      <c r="T146" s="15"/>
      <c r="U146" s="15"/>
      <c r="V146" s="15"/>
      <c r="W146" s="91"/>
      <c r="X146" s="91"/>
      <c r="Y146" s="91"/>
      <c r="Z146" s="91"/>
    </row>
  </sheetData>
  <mergeCells count="9">
    <mergeCell ref="W2:Y2"/>
    <mergeCell ref="Z2:AB2"/>
    <mergeCell ref="B2:D2"/>
    <mergeCell ref="H2:J2"/>
    <mergeCell ref="K2:M2"/>
    <mergeCell ref="N2:P2"/>
    <mergeCell ref="Q2:S2"/>
    <mergeCell ref="T2:V2"/>
    <mergeCell ref="E2:G2"/>
  </mergeCells>
  <pageMargins left="0.59055118110236227" right="0.19685039370078741" top="0.62992125984251968"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46/2017. (XII.20.) 
önk. rendelethez
ezer forintban&amp;"Times New Roman,Normál"&amp;8
</oddHeader>
    <oddFooter xml:space="preserve">&amp;C
&amp;R
&amp;P
</oddFooter>
  </headerFooter>
  <rowBreaks count="1" manualBreakCount="1">
    <brk id="57" max="24"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2"/>
  <sheetViews>
    <sheetView zoomScaleNormal="100" workbookViewId="0">
      <pane xSplit="4" ySplit="2" topLeftCell="H33" activePane="bottomRight" state="frozen"/>
      <selection pane="topRight" activeCell="E1" sqref="E1"/>
      <selection pane="bottomLeft" activeCell="A3" sqref="A3"/>
      <selection pane="bottomRight" activeCell="L43" sqref="L43"/>
    </sheetView>
  </sheetViews>
  <sheetFormatPr defaultRowHeight="12.75" x14ac:dyDescent="0.2"/>
  <cols>
    <col min="1" max="1" width="40.7109375" customWidth="1"/>
    <col min="2" max="4" width="10.7109375" style="222" customWidth="1"/>
    <col min="5" max="17" width="10.7109375" style="217" customWidth="1"/>
    <col min="18" max="19" width="10.7109375" customWidth="1"/>
  </cols>
  <sheetData>
    <row r="1" spans="1:19" s="90" customFormat="1" ht="63" customHeight="1" thickBot="1" x14ac:dyDescent="0.25">
      <c r="A1" s="101" t="s">
        <v>579</v>
      </c>
      <c r="B1" s="922" t="s">
        <v>129</v>
      </c>
      <c r="C1" s="923"/>
      <c r="D1" s="924"/>
      <c r="E1" s="919" t="s">
        <v>580</v>
      </c>
      <c r="F1" s="920"/>
      <c r="G1" s="921"/>
      <c r="H1" s="928" t="s">
        <v>609</v>
      </c>
      <c r="I1" s="929"/>
      <c r="J1" s="930"/>
      <c r="K1" s="922" t="s">
        <v>142</v>
      </c>
      <c r="L1" s="923"/>
      <c r="M1" s="924"/>
      <c r="N1" s="919" t="s">
        <v>582</v>
      </c>
      <c r="O1" s="920"/>
      <c r="P1" s="921"/>
      <c r="Q1" s="916" t="s">
        <v>583</v>
      </c>
      <c r="R1" s="917"/>
      <c r="S1" s="918"/>
    </row>
    <row r="2" spans="1:19" s="90" customFormat="1" ht="25.15" customHeight="1" x14ac:dyDescent="0.2">
      <c r="A2" s="413" t="s">
        <v>584</v>
      </c>
      <c r="B2" s="259" t="s">
        <v>929</v>
      </c>
      <c r="C2" s="259" t="s">
        <v>930</v>
      </c>
      <c r="D2" s="259" t="s">
        <v>931</v>
      </c>
      <c r="E2" s="602" t="s">
        <v>929</v>
      </c>
      <c r="F2" s="602" t="s">
        <v>930</v>
      </c>
      <c r="G2" s="602" t="s">
        <v>931</v>
      </c>
      <c r="H2" s="602" t="s">
        <v>929</v>
      </c>
      <c r="I2" s="602" t="s">
        <v>930</v>
      </c>
      <c r="J2" s="602" t="s">
        <v>931</v>
      </c>
      <c r="K2" s="602" t="s">
        <v>929</v>
      </c>
      <c r="L2" s="602" t="s">
        <v>930</v>
      </c>
      <c r="M2" s="602" t="s">
        <v>931</v>
      </c>
      <c r="N2" s="602" t="s">
        <v>929</v>
      </c>
      <c r="O2" s="602" t="s">
        <v>930</v>
      </c>
      <c r="P2" s="602" t="s">
        <v>931</v>
      </c>
      <c r="Q2" s="602" t="s">
        <v>929</v>
      </c>
      <c r="R2" s="602" t="s">
        <v>930</v>
      </c>
      <c r="S2" s="603" t="s">
        <v>931</v>
      </c>
    </row>
    <row r="3" spans="1:19" s="443" customFormat="1" ht="15" customHeight="1" x14ac:dyDescent="0.2">
      <c r="A3" s="376" t="s">
        <v>610</v>
      </c>
      <c r="B3" s="197">
        <v>520000</v>
      </c>
      <c r="C3" s="197"/>
      <c r="D3" s="197">
        <f>B3+C3</f>
        <v>520000</v>
      </c>
      <c r="E3" s="196">
        <f>SUM(B3)</f>
        <v>520000</v>
      </c>
      <c r="F3" s="196">
        <f t="shared" ref="F3:G18" si="0">SUM(C3)</f>
        <v>0</v>
      </c>
      <c r="G3" s="196">
        <f t="shared" si="0"/>
        <v>520000</v>
      </c>
      <c r="H3" s="197">
        <v>0</v>
      </c>
      <c r="I3" s="197"/>
      <c r="J3" s="197">
        <f>H3+I3</f>
        <v>0</v>
      </c>
      <c r="K3" s="197">
        <v>0</v>
      </c>
      <c r="L3" s="197"/>
      <c r="M3" s="197">
        <f>K3+L3</f>
        <v>0</v>
      </c>
      <c r="N3" s="196">
        <f>H3+K3</f>
        <v>0</v>
      </c>
      <c r="O3" s="196">
        <f t="shared" ref="O3:P18" si="1">I3+L3</f>
        <v>0</v>
      </c>
      <c r="P3" s="196">
        <f t="shared" si="1"/>
        <v>0</v>
      </c>
      <c r="Q3" s="196">
        <f t="shared" ref="Q3:Q45" si="2">N3+E3</f>
        <v>520000</v>
      </c>
      <c r="R3" s="196">
        <f t="shared" ref="R3:R22" si="3">O3+F3</f>
        <v>0</v>
      </c>
      <c r="S3" s="292">
        <f t="shared" ref="S3:S22" si="4">P3+G3</f>
        <v>520000</v>
      </c>
    </row>
    <row r="4" spans="1:19" s="443" customFormat="1" ht="15" customHeight="1" x14ac:dyDescent="0.2">
      <c r="A4" s="376" t="s">
        <v>611</v>
      </c>
      <c r="B4" s="197">
        <v>123000</v>
      </c>
      <c r="C4" s="197"/>
      <c r="D4" s="197">
        <f t="shared" ref="D4:D22" si="5">B4+C4</f>
        <v>123000</v>
      </c>
      <c r="E4" s="196">
        <f t="shared" ref="E4:E22" si="6">SUM(B4)</f>
        <v>123000</v>
      </c>
      <c r="F4" s="196">
        <f t="shared" si="0"/>
        <v>0</v>
      </c>
      <c r="G4" s="196">
        <f t="shared" si="0"/>
        <v>123000</v>
      </c>
      <c r="H4" s="197">
        <v>0</v>
      </c>
      <c r="I4" s="197"/>
      <c r="J4" s="197">
        <f t="shared" ref="J4:J22" si="7">H4+I4</f>
        <v>0</v>
      </c>
      <c r="K4" s="197">
        <v>0</v>
      </c>
      <c r="L4" s="197"/>
      <c r="M4" s="197">
        <f t="shared" ref="M4:M22" si="8">K4+L4</f>
        <v>0</v>
      </c>
      <c r="N4" s="196">
        <f t="shared" ref="N4:N22" si="9">H4+K4</f>
        <v>0</v>
      </c>
      <c r="O4" s="196">
        <f t="shared" si="1"/>
        <v>0</v>
      </c>
      <c r="P4" s="196">
        <f t="shared" si="1"/>
        <v>0</v>
      </c>
      <c r="Q4" s="196">
        <f t="shared" si="2"/>
        <v>123000</v>
      </c>
      <c r="R4" s="196">
        <f t="shared" si="3"/>
        <v>0</v>
      </c>
      <c r="S4" s="292">
        <f t="shared" si="4"/>
        <v>123000</v>
      </c>
    </row>
    <row r="5" spans="1:19" s="443" customFormat="1" ht="15" customHeight="1" x14ac:dyDescent="0.2">
      <c r="A5" s="376" t="s">
        <v>612</v>
      </c>
      <c r="B5" s="197">
        <v>115000</v>
      </c>
      <c r="C5" s="197"/>
      <c r="D5" s="197">
        <f t="shared" si="5"/>
        <v>115000</v>
      </c>
      <c r="E5" s="196">
        <f t="shared" si="6"/>
        <v>115000</v>
      </c>
      <c r="F5" s="196">
        <f t="shared" si="0"/>
        <v>0</v>
      </c>
      <c r="G5" s="196">
        <f t="shared" si="0"/>
        <v>115000</v>
      </c>
      <c r="H5" s="197">
        <v>0</v>
      </c>
      <c r="I5" s="197"/>
      <c r="J5" s="197">
        <f t="shared" si="7"/>
        <v>0</v>
      </c>
      <c r="K5" s="197">
        <v>0</v>
      </c>
      <c r="L5" s="197"/>
      <c r="M5" s="197">
        <f t="shared" si="8"/>
        <v>0</v>
      </c>
      <c r="N5" s="196">
        <f t="shared" si="9"/>
        <v>0</v>
      </c>
      <c r="O5" s="196">
        <f t="shared" si="1"/>
        <v>0</v>
      </c>
      <c r="P5" s="196">
        <f t="shared" si="1"/>
        <v>0</v>
      </c>
      <c r="Q5" s="196">
        <f t="shared" si="2"/>
        <v>115000</v>
      </c>
      <c r="R5" s="196">
        <f t="shared" si="3"/>
        <v>0</v>
      </c>
      <c r="S5" s="292">
        <f t="shared" si="4"/>
        <v>115000</v>
      </c>
    </row>
    <row r="6" spans="1:19" s="443" customFormat="1" ht="15" customHeight="1" x14ac:dyDescent="0.2">
      <c r="A6" s="376" t="s">
        <v>613</v>
      </c>
      <c r="B6" s="197">
        <v>21000</v>
      </c>
      <c r="C6" s="197"/>
      <c r="D6" s="197">
        <f t="shared" si="5"/>
        <v>21000</v>
      </c>
      <c r="E6" s="196">
        <f t="shared" si="6"/>
        <v>21000</v>
      </c>
      <c r="F6" s="196">
        <f t="shared" si="0"/>
        <v>0</v>
      </c>
      <c r="G6" s="196">
        <f t="shared" si="0"/>
        <v>21000</v>
      </c>
      <c r="H6" s="197">
        <v>0</v>
      </c>
      <c r="I6" s="197"/>
      <c r="J6" s="197">
        <f t="shared" si="7"/>
        <v>0</v>
      </c>
      <c r="K6" s="197">
        <v>0</v>
      </c>
      <c r="L6" s="197"/>
      <c r="M6" s="197">
        <f t="shared" si="8"/>
        <v>0</v>
      </c>
      <c r="N6" s="196">
        <f t="shared" si="9"/>
        <v>0</v>
      </c>
      <c r="O6" s="196">
        <f t="shared" si="1"/>
        <v>0</v>
      </c>
      <c r="P6" s="196">
        <f t="shared" si="1"/>
        <v>0</v>
      </c>
      <c r="Q6" s="196">
        <f t="shared" si="2"/>
        <v>21000</v>
      </c>
      <c r="R6" s="196">
        <f t="shared" si="3"/>
        <v>0</v>
      </c>
      <c r="S6" s="292">
        <f t="shared" si="4"/>
        <v>21000</v>
      </c>
    </row>
    <row r="7" spans="1:19" s="443" customFormat="1" ht="15" customHeight="1" x14ac:dyDescent="0.2">
      <c r="A7" s="376" t="s">
        <v>614</v>
      </c>
      <c r="B7" s="197">
        <v>27500</v>
      </c>
      <c r="C7" s="197"/>
      <c r="D7" s="197">
        <f t="shared" si="5"/>
        <v>27500</v>
      </c>
      <c r="E7" s="196">
        <f t="shared" si="6"/>
        <v>27500</v>
      </c>
      <c r="F7" s="196">
        <f t="shared" si="0"/>
        <v>0</v>
      </c>
      <c r="G7" s="196">
        <f t="shared" si="0"/>
        <v>27500</v>
      </c>
      <c r="H7" s="197">
        <v>0</v>
      </c>
      <c r="I7" s="197"/>
      <c r="J7" s="197">
        <f t="shared" si="7"/>
        <v>0</v>
      </c>
      <c r="K7" s="197">
        <v>0</v>
      </c>
      <c r="L7" s="197"/>
      <c r="M7" s="197">
        <f t="shared" si="8"/>
        <v>0</v>
      </c>
      <c r="N7" s="196">
        <f t="shared" si="9"/>
        <v>0</v>
      </c>
      <c r="O7" s="196">
        <f t="shared" si="1"/>
        <v>0</v>
      </c>
      <c r="P7" s="196">
        <f t="shared" si="1"/>
        <v>0</v>
      </c>
      <c r="Q7" s="196">
        <f t="shared" si="2"/>
        <v>27500</v>
      </c>
      <c r="R7" s="196">
        <f t="shared" si="3"/>
        <v>0</v>
      </c>
      <c r="S7" s="292">
        <f t="shared" si="4"/>
        <v>27500</v>
      </c>
    </row>
    <row r="8" spans="1:19" s="443" customFormat="1" ht="15" customHeight="1" x14ac:dyDescent="0.2">
      <c r="A8" s="376" t="s">
        <v>615</v>
      </c>
      <c r="B8" s="197">
        <v>8000</v>
      </c>
      <c r="C8" s="197"/>
      <c r="D8" s="197">
        <f t="shared" si="5"/>
        <v>8000</v>
      </c>
      <c r="E8" s="196">
        <f t="shared" si="6"/>
        <v>8000</v>
      </c>
      <c r="F8" s="196">
        <f t="shared" si="0"/>
        <v>0</v>
      </c>
      <c r="G8" s="196">
        <f t="shared" si="0"/>
        <v>8000</v>
      </c>
      <c r="H8" s="197">
        <v>0</v>
      </c>
      <c r="I8" s="197"/>
      <c r="J8" s="197">
        <f t="shared" si="7"/>
        <v>0</v>
      </c>
      <c r="K8" s="197">
        <v>0</v>
      </c>
      <c r="L8" s="197"/>
      <c r="M8" s="197">
        <f t="shared" si="8"/>
        <v>0</v>
      </c>
      <c r="N8" s="196">
        <f t="shared" si="9"/>
        <v>0</v>
      </c>
      <c r="O8" s="196">
        <f t="shared" si="1"/>
        <v>0</v>
      </c>
      <c r="P8" s="196">
        <f t="shared" si="1"/>
        <v>0</v>
      </c>
      <c r="Q8" s="196">
        <f t="shared" si="2"/>
        <v>8000</v>
      </c>
      <c r="R8" s="196">
        <f t="shared" si="3"/>
        <v>0</v>
      </c>
      <c r="S8" s="292">
        <f t="shared" si="4"/>
        <v>8000</v>
      </c>
    </row>
    <row r="9" spans="1:19" s="443" customFormat="1" ht="15" customHeight="1" x14ac:dyDescent="0.2">
      <c r="A9" s="376" t="s">
        <v>616</v>
      </c>
      <c r="B9" s="197">
        <v>217300</v>
      </c>
      <c r="C9" s="197"/>
      <c r="D9" s="197">
        <f t="shared" si="5"/>
        <v>217300</v>
      </c>
      <c r="E9" s="196">
        <f t="shared" si="6"/>
        <v>217300</v>
      </c>
      <c r="F9" s="196">
        <f t="shared" si="0"/>
        <v>0</v>
      </c>
      <c r="G9" s="196">
        <f t="shared" si="0"/>
        <v>217300</v>
      </c>
      <c r="H9" s="197">
        <v>0</v>
      </c>
      <c r="I9" s="197"/>
      <c r="J9" s="197">
        <f t="shared" si="7"/>
        <v>0</v>
      </c>
      <c r="K9" s="197">
        <v>0</v>
      </c>
      <c r="L9" s="197"/>
      <c r="M9" s="197">
        <f t="shared" si="8"/>
        <v>0</v>
      </c>
      <c r="N9" s="196">
        <f t="shared" si="9"/>
        <v>0</v>
      </c>
      <c r="O9" s="196">
        <f t="shared" si="1"/>
        <v>0</v>
      </c>
      <c r="P9" s="196">
        <f t="shared" si="1"/>
        <v>0</v>
      </c>
      <c r="Q9" s="196">
        <f>N9+E9</f>
        <v>217300</v>
      </c>
      <c r="R9" s="196">
        <f t="shared" si="3"/>
        <v>0</v>
      </c>
      <c r="S9" s="292">
        <f t="shared" si="4"/>
        <v>217300</v>
      </c>
    </row>
    <row r="10" spans="1:19" s="443" customFormat="1" ht="15" customHeight="1" x14ac:dyDescent="0.2">
      <c r="A10" s="376" t="s">
        <v>617</v>
      </c>
      <c r="B10" s="197">
        <f>650000+50000</f>
        <v>700000</v>
      </c>
      <c r="C10" s="197"/>
      <c r="D10" s="197">
        <f t="shared" si="5"/>
        <v>700000</v>
      </c>
      <c r="E10" s="196">
        <f t="shared" si="6"/>
        <v>700000</v>
      </c>
      <c r="F10" s="196">
        <f t="shared" si="0"/>
        <v>0</v>
      </c>
      <c r="G10" s="196">
        <f t="shared" si="0"/>
        <v>700000</v>
      </c>
      <c r="H10" s="197">
        <v>0</v>
      </c>
      <c r="I10" s="197"/>
      <c r="J10" s="197">
        <f t="shared" si="7"/>
        <v>0</v>
      </c>
      <c r="K10" s="197">
        <v>0</v>
      </c>
      <c r="L10" s="197"/>
      <c r="M10" s="197">
        <f t="shared" si="8"/>
        <v>0</v>
      </c>
      <c r="N10" s="196">
        <f t="shared" si="9"/>
        <v>0</v>
      </c>
      <c r="O10" s="196">
        <f t="shared" si="1"/>
        <v>0</v>
      </c>
      <c r="P10" s="196">
        <f t="shared" si="1"/>
        <v>0</v>
      </c>
      <c r="Q10" s="196">
        <f t="shared" si="2"/>
        <v>700000</v>
      </c>
      <c r="R10" s="196">
        <f t="shared" si="3"/>
        <v>0</v>
      </c>
      <c r="S10" s="292">
        <f t="shared" si="4"/>
        <v>700000</v>
      </c>
    </row>
    <row r="11" spans="1:19" s="443" customFormat="1" ht="15" customHeight="1" x14ac:dyDescent="0.2">
      <c r="A11" s="376" t="s">
        <v>618</v>
      </c>
      <c r="B11" s="197">
        <v>12000</v>
      </c>
      <c r="C11" s="197"/>
      <c r="D11" s="197">
        <f t="shared" si="5"/>
        <v>12000</v>
      </c>
      <c r="E11" s="196">
        <f t="shared" si="6"/>
        <v>12000</v>
      </c>
      <c r="F11" s="196">
        <f t="shared" si="0"/>
        <v>0</v>
      </c>
      <c r="G11" s="196">
        <f t="shared" si="0"/>
        <v>12000</v>
      </c>
      <c r="H11" s="197">
        <v>0</v>
      </c>
      <c r="I11" s="197"/>
      <c r="J11" s="197">
        <f t="shared" si="7"/>
        <v>0</v>
      </c>
      <c r="K11" s="197">
        <v>0</v>
      </c>
      <c r="L11" s="197"/>
      <c r="M11" s="197">
        <f t="shared" si="8"/>
        <v>0</v>
      </c>
      <c r="N11" s="196">
        <f t="shared" si="9"/>
        <v>0</v>
      </c>
      <c r="O11" s="196">
        <f t="shared" si="1"/>
        <v>0</v>
      </c>
      <c r="P11" s="196">
        <f t="shared" si="1"/>
        <v>0</v>
      </c>
      <c r="Q11" s="196">
        <f t="shared" si="2"/>
        <v>12000</v>
      </c>
      <c r="R11" s="196">
        <f t="shared" si="3"/>
        <v>0</v>
      </c>
      <c r="S11" s="292">
        <f t="shared" si="4"/>
        <v>12000</v>
      </c>
    </row>
    <row r="12" spans="1:19" s="443" customFormat="1" ht="15" customHeight="1" x14ac:dyDescent="0.2">
      <c r="A12" s="376" t="s">
        <v>619</v>
      </c>
      <c r="B12" s="197">
        <v>23000</v>
      </c>
      <c r="C12" s="197"/>
      <c r="D12" s="197">
        <f t="shared" si="5"/>
        <v>23000</v>
      </c>
      <c r="E12" s="196">
        <f t="shared" si="6"/>
        <v>23000</v>
      </c>
      <c r="F12" s="196">
        <f t="shared" si="0"/>
        <v>0</v>
      </c>
      <c r="G12" s="196">
        <f t="shared" si="0"/>
        <v>23000</v>
      </c>
      <c r="H12" s="197">
        <v>0</v>
      </c>
      <c r="I12" s="197"/>
      <c r="J12" s="197">
        <f t="shared" si="7"/>
        <v>0</v>
      </c>
      <c r="K12" s="197">
        <v>0</v>
      </c>
      <c r="L12" s="197"/>
      <c r="M12" s="197">
        <f t="shared" si="8"/>
        <v>0</v>
      </c>
      <c r="N12" s="196">
        <f t="shared" si="9"/>
        <v>0</v>
      </c>
      <c r="O12" s="196">
        <f t="shared" si="1"/>
        <v>0</v>
      </c>
      <c r="P12" s="196">
        <f t="shared" si="1"/>
        <v>0</v>
      </c>
      <c r="Q12" s="196">
        <f t="shared" si="2"/>
        <v>23000</v>
      </c>
      <c r="R12" s="196">
        <f t="shared" si="3"/>
        <v>0</v>
      </c>
      <c r="S12" s="292">
        <f t="shared" si="4"/>
        <v>23000</v>
      </c>
    </row>
    <row r="13" spans="1:19" s="443" customFormat="1" ht="15" customHeight="1" x14ac:dyDescent="0.2">
      <c r="A13" s="376" t="s">
        <v>620</v>
      </c>
      <c r="B13" s="197">
        <v>12000</v>
      </c>
      <c r="C13" s="197"/>
      <c r="D13" s="197">
        <f t="shared" si="5"/>
        <v>12000</v>
      </c>
      <c r="E13" s="196">
        <f t="shared" si="6"/>
        <v>12000</v>
      </c>
      <c r="F13" s="196">
        <f t="shared" si="0"/>
        <v>0</v>
      </c>
      <c r="G13" s="196">
        <f t="shared" si="0"/>
        <v>12000</v>
      </c>
      <c r="H13" s="197">
        <v>0</v>
      </c>
      <c r="I13" s="197"/>
      <c r="J13" s="197">
        <f t="shared" si="7"/>
        <v>0</v>
      </c>
      <c r="K13" s="197">
        <v>0</v>
      </c>
      <c r="L13" s="197"/>
      <c r="M13" s="197">
        <f t="shared" si="8"/>
        <v>0</v>
      </c>
      <c r="N13" s="196">
        <f t="shared" si="9"/>
        <v>0</v>
      </c>
      <c r="O13" s="196">
        <f t="shared" si="1"/>
        <v>0</v>
      </c>
      <c r="P13" s="196">
        <f t="shared" si="1"/>
        <v>0</v>
      </c>
      <c r="Q13" s="196">
        <f t="shared" si="2"/>
        <v>12000</v>
      </c>
      <c r="R13" s="196">
        <f t="shared" si="3"/>
        <v>0</v>
      </c>
      <c r="S13" s="292">
        <f t="shared" si="4"/>
        <v>12000</v>
      </c>
    </row>
    <row r="14" spans="1:19" s="443" customFormat="1" ht="15" customHeight="1" x14ac:dyDescent="0.2">
      <c r="A14" s="376" t="s">
        <v>621</v>
      </c>
      <c r="B14" s="197">
        <v>12500</v>
      </c>
      <c r="C14" s="197"/>
      <c r="D14" s="197">
        <f t="shared" si="5"/>
        <v>12500</v>
      </c>
      <c r="E14" s="196">
        <f t="shared" si="6"/>
        <v>12500</v>
      </c>
      <c r="F14" s="196">
        <f t="shared" si="0"/>
        <v>0</v>
      </c>
      <c r="G14" s="196">
        <f t="shared" si="0"/>
        <v>12500</v>
      </c>
      <c r="H14" s="197">
        <v>0</v>
      </c>
      <c r="I14" s="197"/>
      <c r="J14" s="197">
        <f t="shared" si="7"/>
        <v>0</v>
      </c>
      <c r="K14" s="197">
        <v>0</v>
      </c>
      <c r="L14" s="197"/>
      <c r="M14" s="197">
        <f t="shared" si="8"/>
        <v>0</v>
      </c>
      <c r="N14" s="196">
        <f t="shared" si="9"/>
        <v>0</v>
      </c>
      <c r="O14" s="196">
        <f t="shared" si="1"/>
        <v>0</v>
      </c>
      <c r="P14" s="196">
        <f t="shared" si="1"/>
        <v>0</v>
      </c>
      <c r="Q14" s="196">
        <f t="shared" si="2"/>
        <v>12500</v>
      </c>
      <c r="R14" s="196">
        <f t="shared" si="3"/>
        <v>0</v>
      </c>
      <c r="S14" s="292">
        <f t="shared" si="4"/>
        <v>12500</v>
      </c>
    </row>
    <row r="15" spans="1:19" s="443" customFormat="1" ht="15" customHeight="1" x14ac:dyDescent="0.2">
      <c r="A15" s="376" t="s">
        <v>622</v>
      </c>
      <c r="B15" s="197">
        <v>2200</v>
      </c>
      <c r="C15" s="197"/>
      <c r="D15" s="197">
        <f t="shared" si="5"/>
        <v>2200</v>
      </c>
      <c r="E15" s="196">
        <f t="shared" si="6"/>
        <v>2200</v>
      </c>
      <c r="F15" s="196">
        <f t="shared" si="0"/>
        <v>0</v>
      </c>
      <c r="G15" s="196">
        <f t="shared" si="0"/>
        <v>2200</v>
      </c>
      <c r="H15" s="197">
        <v>0</v>
      </c>
      <c r="I15" s="197"/>
      <c r="J15" s="197">
        <f t="shared" si="7"/>
        <v>0</v>
      </c>
      <c r="K15" s="197">
        <v>0</v>
      </c>
      <c r="L15" s="197"/>
      <c r="M15" s="197">
        <f t="shared" si="8"/>
        <v>0</v>
      </c>
      <c r="N15" s="196">
        <f t="shared" si="9"/>
        <v>0</v>
      </c>
      <c r="O15" s="196">
        <f t="shared" si="1"/>
        <v>0</v>
      </c>
      <c r="P15" s="196">
        <f t="shared" si="1"/>
        <v>0</v>
      </c>
      <c r="Q15" s="196">
        <f t="shared" si="2"/>
        <v>2200</v>
      </c>
      <c r="R15" s="196">
        <f t="shared" si="3"/>
        <v>0</v>
      </c>
      <c r="S15" s="292">
        <f t="shared" si="4"/>
        <v>2200</v>
      </c>
    </row>
    <row r="16" spans="1:19" s="443" customFormat="1" ht="15" customHeight="1" x14ac:dyDescent="0.2">
      <c r="A16" s="376" t="s">
        <v>623</v>
      </c>
      <c r="B16" s="197">
        <v>5500</v>
      </c>
      <c r="C16" s="197"/>
      <c r="D16" s="197">
        <f t="shared" si="5"/>
        <v>5500</v>
      </c>
      <c r="E16" s="196">
        <f t="shared" si="6"/>
        <v>5500</v>
      </c>
      <c r="F16" s="196">
        <f t="shared" si="0"/>
        <v>0</v>
      </c>
      <c r="G16" s="196">
        <f t="shared" si="0"/>
        <v>5500</v>
      </c>
      <c r="H16" s="197">
        <v>0</v>
      </c>
      <c r="I16" s="197"/>
      <c r="J16" s="197">
        <f t="shared" si="7"/>
        <v>0</v>
      </c>
      <c r="K16" s="197">
        <v>0</v>
      </c>
      <c r="L16" s="197"/>
      <c r="M16" s="197">
        <f t="shared" si="8"/>
        <v>0</v>
      </c>
      <c r="N16" s="196">
        <f t="shared" si="9"/>
        <v>0</v>
      </c>
      <c r="O16" s="196">
        <f t="shared" si="1"/>
        <v>0</v>
      </c>
      <c r="P16" s="196">
        <f t="shared" si="1"/>
        <v>0</v>
      </c>
      <c r="Q16" s="196">
        <f>N16+E16</f>
        <v>5500</v>
      </c>
      <c r="R16" s="196">
        <f t="shared" si="3"/>
        <v>0</v>
      </c>
      <c r="S16" s="292">
        <f t="shared" si="4"/>
        <v>5500</v>
      </c>
    </row>
    <row r="17" spans="1:19" s="443" customFormat="1" ht="15" customHeight="1" x14ac:dyDescent="0.2">
      <c r="A17" s="376" t="s">
        <v>624</v>
      </c>
      <c r="B17" s="197">
        <v>2500</v>
      </c>
      <c r="C17" s="197"/>
      <c r="D17" s="197">
        <f t="shared" si="5"/>
        <v>2500</v>
      </c>
      <c r="E17" s="196">
        <f t="shared" si="6"/>
        <v>2500</v>
      </c>
      <c r="F17" s="196">
        <f t="shared" si="0"/>
        <v>0</v>
      </c>
      <c r="G17" s="196">
        <f t="shared" si="0"/>
        <v>2500</v>
      </c>
      <c r="H17" s="197">
        <v>0</v>
      </c>
      <c r="I17" s="197"/>
      <c r="J17" s="197">
        <f t="shared" si="7"/>
        <v>0</v>
      </c>
      <c r="K17" s="197">
        <v>0</v>
      </c>
      <c r="L17" s="197"/>
      <c r="M17" s="197">
        <f t="shared" si="8"/>
        <v>0</v>
      </c>
      <c r="N17" s="196">
        <f t="shared" si="9"/>
        <v>0</v>
      </c>
      <c r="O17" s="196">
        <f t="shared" si="1"/>
        <v>0</v>
      </c>
      <c r="P17" s="196">
        <f t="shared" si="1"/>
        <v>0</v>
      </c>
      <c r="Q17" s="196">
        <f t="shared" si="2"/>
        <v>2500</v>
      </c>
      <c r="R17" s="196">
        <f t="shared" si="3"/>
        <v>0</v>
      </c>
      <c r="S17" s="292">
        <f t="shared" si="4"/>
        <v>2500</v>
      </c>
    </row>
    <row r="18" spans="1:19" s="443" customFormat="1" ht="15" customHeight="1" x14ac:dyDescent="0.2">
      <c r="A18" s="414" t="s">
        <v>625</v>
      </c>
      <c r="B18" s="200">
        <v>30000</v>
      </c>
      <c r="C18" s="200"/>
      <c r="D18" s="197">
        <f t="shared" si="5"/>
        <v>30000</v>
      </c>
      <c r="E18" s="196">
        <f t="shared" si="6"/>
        <v>30000</v>
      </c>
      <c r="F18" s="196">
        <f t="shared" si="0"/>
        <v>0</v>
      </c>
      <c r="G18" s="196">
        <f t="shared" si="0"/>
        <v>30000</v>
      </c>
      <c r="H18" s="197">
        <v>0</v>
      </c>
      <c r="I18" s="200"/>
      <c r="J18" s="197">
        <f t="shared" si="7"/>
        <v>0</v>
      </c>
      <c r="K18" s="197">
        <v>0</v>
      </c>
      <c r="L18" s="200"/>
      <c r="M18" s="197">
        <f t="shared" si="8"/>
        <v>0</v>
      </c>
      <c r="N18" s="196">
        <f t="shared" si="9"/>
        <v>0</v>
      </c>
      <c r="O18" s="196">
        <f t="shared" si="1"/>
        <v>0</v>
      </c>
      <c r="P18" s="196">
        <f t="shared" si="1"/>
        <v>0</v>
      </c>
      <c r="Q18" s="196">
        <f t="shared" si="2"/>
        <v>30000</v>
      </c>
      <c r="R18" s="196">
        <f t="shared" si="3"/>
        <v>0</v>
      </c>
      <c r="S18" s="292">
        <f t="shared" si="4"/>
        <v>30000</v>
      </c>
    </row>
    <row r="19" spans="1:19" s="443" customFormat="1" ht="15" customHeight="1" x14ac:dyDescent="0.2">
      <c r="A19" s="376" t="s">
        <v>626</v>
      </c>
      <c r="B19" s="197">
        <v>1000</v>
      </c>
      <c r="C19" s="200"/>
      <c r="D19" s="197">
        <f t="shared" si="5"/>
        <v>1000</v>
      </c>
      <c r="E19" s="196">
        <f t="shared" si="6"/>
        <v>1000</v>
      </c>
      <c r="F19" s="196">
        <f t="shared" ref="F19:F22" si="10">SUM(C19)</f>
        <v>0</v>
      </c>
      <c r="G19" s="196">
        <f t="shared" ref="G19:G22" si="11">SUM(D19)</f>
        <v>1000</v>
      </c>
      <c r="H19" s="197">
        <v>0</v>
      </c>
      <c r="I19" s="197"/>
      <c r="J19" s="197">
        <f t="shared" si="7"/>
        <v>0</v>
      </c>
      <c r="K19" s="197">
        <v>0</v>
      </c>
      <c r="L19" s="200"/>
      <c r="M19" s="197">
        <f t="shared" si="8"/>
        <v>0</v>
      </c>
      <c r="N19" s="196">
        <f t="shared" si="9"/>
        <v>0</v>
      </c>
      <c r="O19" s="196">
        <f t="shared" ref="O19:O22" si="12">I19+L19</f>
        <v>0</v>
      </c>
      <c r="P19" s="196">
        <f t="shared" ref="P19:P22" si="13">J19+M19</f>
        <v>0</v>
      </c>
      <c r="Q19" s="196">
        <f t="shared" si="2"/>
        <v>1000</v>
      </c>
      <c r="R19" s="196">
        <f t="shared" si="3"/>
        <v>0</v>
      </c>
      <c r="S19" s="292">
        <f t="shared" si="4"/>
        <v>1000</v>
      </c>
    </row>
    <row r="20" spans="1:19" s="443" customFormat="1" ht="15" customHeight="1" x14ac:dyDescent="0.2">
      <c r="A20" s="376" t="s">
        <v>627</v>
      </c>
      <c r="B20" s="197">
        <v>1000</v>
      </c>
      <c r="C20" s="200"/>
      <c r="D20" s="197">
        <f t="shared" si="5"/>
        <v>1000</v>
      </c>
      <c r="E20" s="196">
        <f t="shared" si="6"/>
        <v>1000</v>
      </c>
      <c r="F20" s="196"/>
      <c r="G20" s="196">
        <f t="shared" si="11"/>
        <v>1000</v>
      </c>
      <c r="H20" s="197"/>
      <c r="I20" s="197"/>
      <c r="J20" s="197"/>
      <c r="K20" s="197"/>
      <c r="L20" s="200"/>
      <c r="M20" s="197"/>
      <c r="N20" s="196">
        <f t="shared" ref="N20" si="14">H20+K20</f>
        <v>0</v>
      </c>
      <c r="O20" s="196">
        <f t="shared" ref="O20" si="15">I20+L20</f>
        <v>0</v>
      </c>
      <c r="P20" s="196">
        <f t="shared" ref="P20" si="16">J20+M20</f>
        <v>0</v>
      </c>
      <c r="Q20" s="196">
        <f t="shared" ref="Q20" si="17">N20+E20</f>
        <v>1000</v>
      </c>
      <c r="R20" s="196">
        <f t="shared" ref="R20" si="18">O20+F20</f>
        <v>0</v>
      </c>
      <c r="S20" s="292">
        <f t="shared" ref="S20" si="19">P20+G20</f>
        <v>1000</v>
      </c>
    </row>
    <row r="21" spans="1:19" s="443" customFormat="1" ht="15" customHeight="1" x14ac:dyDescent="0.2">
      <c r="A21" s="376" t="s">
        <v>1160</v>
      </c>
      <c r="B21" s="197"/>
      <c r="C21" s="200">
        <v>62556</v>
      </c>
      <c r="D21" s="197">
        <f t="shared" si="5"/>
        <v>62556</v>
      </c>
      <c r="E21" s="196">
        <f t="shared" ref="E21" si="20">SUM(B21)</f>
        <v>0</v>
      </c>
      <c r="F21" s="196"/>
      <c r="G21" s="196">
        <f t="shared" ref="G21" si="21">SUM(D21)</f>
        <v>62556</v>
      </c>
      <c r="H21" s="197"/>
      <c r="I21" s="197"/>
      <c r="J21" s="197"/>
      <c r="K21" s="197"/>
      <c r="L21" s="200"/>
      <c r="M21" s="197"/>
      <c r="N21" s="196">
        <f t="shared" ref="N21" si="22">H21+K21</f>
        <v>0</v>
      </c>
      <c r="O21" s="196">
        <f t="shared" ref="O21" si="23">I21+L21</f>
        <v>0</v>
      </c>
      <c r="P21" s="196">
        <f t="shared" ref="P21" si="24">J21+M21</f>
        <v>0</v>
      </c>
      <c r="Q21" s="196">
        <f t="shared" ref="Q21" si="25">N21+E21</f>
        <v>0</v>
      </c>
      <c r="R21" s="196">
        <f t="shared" ref="R21" si="26">O21+F21</f>
        <v>0</v>
      </c>
      <c r="S21" s="292">
        <f t="shared" ref="S21" si="27">P21+G21</f>
        <v>62556</v>
      </c>
    </row>
    <row r="22" spans="1:19" s="443" customFormat="1" ht="15" customHeight="1" thickBot="1" x14ac:dyDescent="0.25">
      <c r="A22" s="376" t="s">
        <v>1158</v>
      </c>
      <c r="B22" s="197">
        <v>0</v>
      </c>
      <c r="C22" s="200">
        <v>220000</v>
      </c>
      <c r="D22" s="197">
        <f t="shared" si="5"/>
        <v>220000</v>
      </c>
      <c r="E22" s="196">
        <f t="shared" si="6"/>
        <v>0</v>
      </c>
      <c r="F22" s="196">
        <f t="shared" si="10"/>
        <v>220000</v>
      </c>
      <c r="G22" s="196">
        <f t="shared" si="11"/>
        <v>220000</v>
      </c>
      <c r="H22" s="197">
        <v>0</v>
      </c>
      <c r="I22" s="197"/>
      <c r="J22" s="197">
        <f t="shared" si="7"/>
        <v>0</v>
      </c>
      <c r="K22" s="197">
        <v>0</v>
      </c>
      <c r="L22" s="200"/>
      <c r="M22" s="197">
        <f t="shared" si="8"/>
        <v>0</v>
      </c>
      <c r="N22" s="196">
        <f t="shared" si="9"/>
        <v>0</v>
      </c>
      <c r="O22" s="196">
        <f t="shared" si="12"/>
        <v>0</v>
      </c>
      <c r="P22" s="196">
        <f t="shared" si="13"/>
        <v>0</v>
      </c>
      <c r="Q22" s="212">
        <f t="shared" si="2"/>
        <v>0</v>
      </c>
      <c r="R22" s="212">
        <f t="shared" si="3"/>
        <v>220000</v>
      </c>
      <c r="S22" s="654">
        <f t="shared" si="4"/>
        <v>220000</v>
      </c>
    </row>
    <row r="23" spans="1:19" s="90" customFormat="1" ht="15" customHeight="1" thickBot="1" x14ac:dyDescent="0.25">
      <c r="A23" s="415" t="s">
        <v>588</v>
      </c>
      <c r="B23" s="203">
        <f t="shared" ref="B23:S23" si="28">SUM(B3:B22)</f>
        <v>1833500</v>
      </c>
      <c r="C23" s="203">
        <f t="shared" si="28"/>
        <v>282556</v>
      </c>
      <c r="D23" s="203">
        <f t="shared" si="28"/>
        <v>2116056</v>
      </c>
      <c r="E23" s="203">
        <f t="shared" si="28"/>
        <v>1833500</v>
      </c>
      <c r="F23" s="203">
        <f t="shared" si="28"/>
        <v>220000</v>
      </c>
      <c r="G23" s="203">
        <f t="shared" si="28"/>
        <v>2116056</v>
      </c>
      <c r="H23" s="203">
        <f t="shared" si="28"/>
        <v>0</v>
      </c>
      <c r="I23" s="203">
        <f t="shared" si="28"/>
        <v>0</v>
      </c>
      <c r="J23" s="203">
        <f t="shared" si="28"/>
        <v>0</v>
      </c>
      <c r="K23" s="203">
        <f t="shared" si="28"/>
        <v>0</v>
      </c>
      <c r="L23" s="203">
        <f t="shared" si="28"/>
        <v>0</v>
      </c>
      <c r="M23" s="203">
        <f t="shared" si="28"/>
        <v>0</v>
      </c>
      <c r="N23" s="203">
        <f t="shared" si="28"/>
        <v>0</v>
      </c>
      <c r="O23" s="203">
        <f t="shared" si="28"/>
        <v>0</v>
      </c>
      <c r="P23" s="203">
        <f t="shared" si="28"/>
        <v>0</v>
      </c>
      <c r="Q23" s="203">
        <f t="shared" si="28"/>
        <v>1833500</v>
      </c>
      <c r="R23" s="203">
        <f t="shared" si="28"/>
        <v>220000</v>
      </c>
      <c r="S23" s="639">
        <f t="shared" si="28"/>
        <v>2116056</v>
      </c>
    </row>
    <row r="24" spans="1:19" s="443" customFormat="1" ht="15" customHeight="1" x14ac:dyDescent="0.2">
      <c r="A24" s="416" t="s">
        <v>589</v>
      </c>
      <c r="B24" s="239"/>
      <c r="C24" s="239"/>
      <c r="D24" s="239"/>
      <c r="E24" s="195"/>
      <c r="F24" s="195"/>
      <c r="G24" s="195"/>
      <c r="H24" s="207"/>
      <c r="I24" s="239"/>
      <c r="J24" s="239"/>
      <c r="K24" s="239"/>
      <c r="L24" s="239"/>
      <c r="M24" s="239"/>
      <c r="N24" s="195"/>
      <c r="O24" s="195"/>
      <c r="P24" s="195"/>
      <c r="Q24" s="195"/>
      <c r="R24" s="652"/>
      <c r="S24" s="653"/>
    </row>
    <row r="25" spans="1:19" s="443" customFormat="1" ht="15" customHeight="1" x14ac:dyDescent="0.2">
      <c r="A25" s="376" t="s">
        <v>628</v>
      </c>
      <c r="B25" s="197">
        <v>0</v>
      </c>
      <c r="C25" s="197"/>
      <c r="D25" s="197">
        <f t="shared" ref="D25:D45" si="29">B25+C25</f>
        <v>0</v>
      </c>
      <c r="E25" s="196">
        <f>SUM(B25)</f>
        <v>0</v>
      </c>
      <c r="F25" s="196">
        <f t="shared" ref="F25:G41" si="30">SUM(C25)</f>
        <v>0</v>
      </c>
      <c r="G25" s="196">
        <f t="shared" si="30"/>
        <v>0</v>
      </c>
      <c r="H25" s="197">
        <v>0</v>
      </c>
      <c r="I25" s="197"/>
      <c r="J25" s="197">
        <f t="shared" ref="J25:J45" si="31">H25+I25</f>
        <v>0</v>
      </c>
      <c r="K25" s="197">
        <v>40000</v>
      </c>
      <c r="L25" s="197"/>
      <c r="M25" s="197">
        <f>K25+L25</f>
        <v>40000</v>
      </c>
      <c r="N25" s="196">
        <f t="shared" ref="N25" si="32">H25+K25</f>
        <v>40000</v>
      </c>
      <c r="O25" s="196">
        <f t="shared" ref="O25:O45" si="33">I25+L25</f>
        <v>0</v>
      </c>
      <c r="P25" s="196">
        <f t="shared" ref="P25:P45" si="34">J25+M25</f>
        <v>40000</v>
      </c>
      <c r="Q25" s="196">
        <f>N25+E25</f>
        <v>40000</v>
      </c>
      <c r="R25" s="196">
        <f t="shared" ref="R25:S40" si="35">O25+F25</f>
        <v>0</v>
      </c>
      <c r="S25" s="196">
        <f t="shared" si="35"/>
        <v>40000</v>
      </c>
    </row>
    <row r="26" spans="1:19" s="443" customFormat="1" ht="15" customHeight="1" x14ac:dyDescent="0.2">
      <c r="A26" s="376" t="s">
        <v>629</v>
      </c>
      <c r="B26" s="197">
        <v>0</v>
      </c>
      <c r="C26" s="197"/>
      <c r="D26" s="197">
        <f t="shared" si="29"/>
        <v>0</v>
      </c>
      <c r="E26" s="196">
        <f t="shared" ref="E26:F45" si="36">SUM(B26)</f>
        <v>0</v>
      </c>
      <c r="F26" s="196">
        <f t="shared" si="30"/>
        <v>0</v>
      </c>
      <c r="G26" s="196">
        <f t="shared" si="30"/>
        <v>0</v>
      </c>
      <c r="H26" s="197">
        <v>0</v>
      </c>
      <c r="I26" s="197"/>
      <c r="J26" s="197">
        <f t="shared" si="31"/>
        <v>0</v>
      </c>
      <c r="K26" s="197">
        <v>50000</v>
      </c>
      <c r="L26" s="197"/>
      <c r="M26" s="197">
        <f t="shared" ref="M26:M45" si="37">K26+L26</f>
        <v>50000</v>
      </c>
      <c r="N26" s="196">
        <f t="shared" ref="N26:N45" si="38">H26+K26</f>
        <v>50000</v>
      </c>
      <c r="O26" s="196">
        <f t="shared" si="33"/>
        <v>0</v>
      </c>
      <c r="P26" s="196">
        <f t="shared" si="34"/>
        <v>50000</v>
      </c>
      <c r="Q26" s="196">
        <f t="shared" si="2"/>
        <v>50000</v>
      </c>
      <c r="R26" s="196">
        <f t="shared" si="35"/>
        <v>0</v>
      </c>
      <c r="S26" s="196">
        <f t="shared" si="35"/>
        <v>50000</v>
      </c>
    </row>
    <row r="27" spans="1:19" s="443" customFormat="1" ht="15" customHeight="1" x14ac:dyDescent="0.2">
      <c r="A27" s="376" t="s">
        <v>630</v>
      </c>
      <c r="B27" s="197">
        <v>10000</v>
      </c>
      <c r="C27" s="197"/>
      <c r="D27" s="197">
        <f t="shared" si="29"/>
        <v>10000</v>
      </c>
      <c r="E27" s="196">
        <f t="shared" si="36"/>
        <v>10000</v>
      </c>
      <c r="F27" s="196">
        <f t="shared" si="30"/>
        <v>0</v>
      </c>
      <c r="G27" s="196">
        <f t="shared" si="30"/>
        <v>10000</v>
      </c>
      <c r="H27" s="197">
        <v>0</v>
      </c>
      <c r="I27" s="197"/>
      <c r="J27" s="197">
        <f t="shared" si="31"/>
        <v>0</v>
      </c>
      <c r="K27" s="197"/>
      <c r="L27" s="197"/>
      <c r="M27" s="197">
        <f t="shared" si="37"/>
        <v>0</v>
      </c>
      <c r="N27" s="196">
        <f t="shared" si="38"/>
        <v>0</v>
      </c>
      <c r="O27" s="196">
        <f t="shared" si="33"/>
        <v>0</v>
      </c>
      <c r="P27" s="196">
        <f t="shared" si="34"/>
        <v>0</v>
      </c>
      <c r="Q27" s="196">
        <f t="shared" si="2"/>
        <v>10000</v>
      </c>
      <c r="R27" s="196">
        <f t="shared" si="35"/>
        <v>0</v>
      </c>
      <c r="S27" s="196">
        <f t="shared" si="35"/>
        <v>10000</v>
      </c>
    </row>
    <row r="28" spans="1:19" s="443" customFormat="1" ht="15" customHeight="1" x14ac:dyDescent="0.2">
      <c r="A28" s="376" t="s">
        <v>631</v>
      </c>
      <c r="B28" s="197">
        <v>0</v>
      </c>
      <c r="C28" s="197"/>
      <c r="D28" s="197">
        <f t="shared" si="29"/>
        <v>0</v>
      </c>
      <c r="E28" s="196">
        <f t="shared" si="36"/>
        <v>0</v>
      </c>
      <c r="F28" s="196">
        <f t="shared" si="30"/>
        <v>0</v>
      </c>
      <c r="G28" s="196">
        <f t="shared" si="30"/>
        <v>0</v>
      </c>
      <c r="H28" s="197">
        <v>0</v>
      </c>
      <c r="I28" s="197"/>
      <c r="J28" s="197">
        <f t="shared" si="31"/>
        <v>0</v>
      </c>
      <c r="K28" s="197">
        <v>110000</v>
      </c>
      <c r="L28" s="197"/>
      <c r="M28" s="197">
        <f t="shared" si="37"/>
        <v>110000</v>
      </c>
      <c r="N28" s="196">
        <f t="shared" si="38"/>
        <v>110000</v>
      </c>
      <c r="O28" s="196">
        <f t="shared" si="33"/>
        <v>0</v>
      </c>
      <c r="P28" s="196">
        <f t="shared" si="34"/>
        <v>110000</v>
      </c>
      <c r="Q28" s="196">
        <f t="shared" si="2"/>
        <v>110000</v>
      </c>
      <c r="R28" s="196">
        <f t="shared" si="35"/>
        <v>0</v>
      </c>
      <c r="S28" s="196">
        <f t="shared" si="35"/>
        <v>110000</v>
      </c>
    </row>
    <row r="29" spans="1:19" s="443" customFormat="1" ht="15" customHeight="1" x14ac:dyDescent="0.2">
      <c r="A29" s="376" t="s">
        <v>632</v>
      </c>
      <c r="B29" s="197">
        <v>0</v>
      </c>
      <c r="C29" s="197"/>
      <c r="D29" s="197">
        <f t="shared" si="29"/>
        <v>0</v>
      </c>
      <c r="E29" s="196">
        <f t="shared" si="36"/>
        <v>0</v>
      </c>
      <c r="F29" s="196">
        <f t="shared" si="30"/>
        <v>0</v>
      </c>
      <c r="G29" s="196">
        <f t="shared" si="30"/>
        <v>0</v>
      </c>
      <c r="H29" s="197">
        <v>0</v>
      </c>
      <c r="I29" s="197"/>
      <c r="J29" s="197">
        <f t="shared" si="31"/>
        <v>0</v>
      </c>
      <c r="K29" s="197">
        <v>180000</v>
      </c>
      <c r="L29" s="197"/>
      <c r="M29" s="197">
        <f t="shared" si="37"/>
        <v>180000</v>
      </c>
      <c r="N29" s="196">
        <f t="shared" si="38"/>
        <v>180000</v>
      </c>
      <c r="O29" s="196">
        <f t="shared" si="33"/>
        <v>0</v>
      </c>
      <c r="P29" s="196">
        <f t="shared" si="34"/>
        <v>180000</v>
      </c>
      <c r="Q29" s="196">
        <f t="shared" si="2"/>
        <v>180000</v>
      </c>
      <c r="R29" s="196">
        <f t="shared" si="35"/>
        <v>0</v>
      </c>
      <c r="S29" s="196">
        <f t="shared" si="35"/>
        <v>180000</v>
      </c>
    </row>
    <row r="30" spans="1:19" s="443" customFormat="1" ht="15" customHeight="1" x14ac:dyDescent="0.2">
      <c r="A30" s="376" t="s">
        <v>633</v>
      </c>
      <c r="B30" s="197">
        <v>0</v>
      </c>
      <c r="C30" s="197"/>
      <c r="D30" s="197">
        <f t="shared" si="29"/>
        <v>0</v>
      </c>
      <c r="E30" s="196">
        <f t="shared" si="36"/>
        <v>0</v>
      </c>
      <c r="F30" s="196">
        <f t="shared" si="30"/>
        <v>0</v>
      </c>
      <c r="G30" s="196">
        <f t="shared" si="30"/>
        <v>0</v>
      </c>
      <c r="H30" s="197">
        <v>0</v>
      </c>
      <c r="I30" s="197"/>
      <c r="J30" s="197">
        <f t="shared" si="31"/>
        <v>0</v>
      </c>
      <c r="K30" s="197">
        <v>110000</v>
      </c>
      <c r="L30" s="197"/>
      <c r="M30" s="197">
        <f t="shared" si="37"/>
        <v>110000</v>
      </c>
      <c r="N30" s="196">
        <f t="shared" si="38"/>
        <v>110000</v>
      </c>
      <c r="O30" s="196">
        <f t="shared" si="33"/>
        <v>0</v>
      </c>
      <c r="P30" s="196">
        <f t="shared" si="34"/>
        <v>110000</v>
      </c>
      <c r="Q30" s="196">
        <f t="shared" si="2"/>
        <v>110000</v>
      </c>
      <c r="R30" s="196">
        <f t="shared" si="35"/>
        <v>0</v>
      </c>
      <c r="S30" s="196">
        <f t="shared" si="35"/>
        <v>110000</v>
      </c>
    </row>
    <row r="31" spans="1:19" s="443" customFormat="1" ht="15" customHeight="1" x14ac:dyDescent="0.2">
      <c r="A31" s="376" t="s">
        <v>634</v>
      </c>
      <c r="B31" s="197">
        <v>12000</v>
      </c>
      <c r="C31" s="197"/>
      <c r="D31" s="197">
        <f t="shared" si="29"/>
        <v>12000</v>
      </c>
      <c r="E31" s="196">
        <f t="shared" si="36"/>
        <v>12000</v>
      </c>
      <c r="F31" s="196">
        <f t="shared" si="30"/>
        <v>0</v>
      </c>
      <c r="G31" s="196">
        <f t="shared" si="30"/>
        <v>12000</v>
      </c>
      <c r="H31" s="197">
        <v>0</v>
      </c>
      <c r="I31" s="197"/>
      <c r="J31" s="197">
        <f t="shared" si="31"/>
        <v>0</v>
      </c>
      <c r="K31" s="197"/>
      <c r="L31" s="197"/>
      <c r="M31" s="197">
        <f t="shared" si="37"/>
        <v>0</v>
      </c>
      <c r="N31" s="196">
        <f t="shared" si="38"/>
        <v>0</v>
      </c>
      <c r="O31" s="196">
        <f t="shared" si="33"/>
        <v>0</v>
      </c>
      <c r="P31" s="196">
        <f t="shared" si="34"/>
        <v>0</v>
      </c>
      <c r="Q31" s="196">
        <f t="shared" si="2"/>
        <v>12000</v>
      </c>
      <c r="R31" s="196">
        <f t="shared" si="35"/>
        <v>0</v>
      </c>
      <c r="S31" s="196">
        <f t="shared" si="35"/>
        <v>12000</v>
      </c>
    </row>
    <row r="32" spans="1:19" s="443" customFormat="1" ht="15" customHeight="1" x14ac:dyDescent="0.2">
      <c r="A32" s="376" t="s">
        <v>635</v>
      </c>
      <c r="B32" s="197">
        <v>0</v>
      </c>
      <c r="C32" s="197"/>
      <c r="D32" s="197">
        <f t="shared" si="29"/>
        <v>0</v>
      </c>
      <c r="E32" s="196">
        <f t="shared" si="36"/>
        <v>0</v>
      </c>
      <c r="F32" s="196">
        <f t="shared" si="30"/>
        <v>0</v>
      </c>
      <c r="G32" s="196">
        <f t="shared" si="30"/>
        <v>0</v>
      </c>
      <c r="H32" s="197">
        <v>0</v>
      </c>
      <c r="I32" s="197"/>
      <c r="J32" s="197">
        <f t="shared" si="31"/>
        <v>0</v>
      </c>
      <c r="K32" s="197">
        <v>150000</v>
      </c>
      <c r="L32" s="197"/>
      <c r="M32" s="197">
        <f t="shared" si="37"/>
        <v>150000</v>
      </c>
      <c r="N32" s="196">
        <f t="shared" si="38"/>
        <v>150000</v>
      </c>
      <c r="O32" s="196">
        <f t="shared" si="33"/>
        <v>0</v>
      </c>
      <c r="P32" s="196">
        <f t="shared" si="34"/>
        <v>150000</v>
      </c>
      <c r="Q32" s="196">
        <f t="shared" si="2"/>
        <v>150000</v>
      </c>
      <c r="R32" s="196">
        <f t="shared" si="35"/>
        <v>0</v>
      </c>
      <c r="S32" s="196">
        <f t="shared" si="35"/>
        <v>150000</v>
      </c>
    </row>
    <row r="33" spans="1:19" s="443" customFormat="1" ht="15" customHeight="1" x14ac:dyDescent="0.2">
      <c r="A33" s="376" t="s">
        <v>636</v>
      </c>
      <c r="B33" s="197">
        <v>0</v>
      </c>
      <c r="C33" s="197"/>
      <c r="D33" s="197">
        <f t="shared" si="29"/>
        <v>0</v>
      </c>
      <c r="E33" s="196">
        <f t="shared" si="36"/>
        <v>0</v>
      </c>
      <c r="F33" s="196">
        <f t="shared" si="30"/>
        <v>0</v>
      </c>
      <c r="G33" s="196">
        <f t="shared" si="30"/>
        <v>0</v>
      </c>
      <c r="H33" s="197">
        <v>0</v>
      </c>
      <c r="I33" s="197"/>
      <c r="J33" s="197">
        <f t="shared" si="31"/>
        <v>0</v>
      </c>
      <c r="K33" s="197">
        <v>3000</v>
      </c>
      <c r="L33" s="197"/>
      <c r="M33" s="197">
        <f t="shared" si="37"/>
        <v>3000</v>
      </c>
      <c r="N33" s="196">
        <f t="shared" si="38"/>
        <v>3000</v>
      </c>
      <c r="O33" s="196">
        <f t="shared" si="33"/>
        <v>0</v>
      </c>
      <c r="P33" s="196">
        <f t="shared" si="34"/>
        <v>3000</v>
      </c>
      <c r="Q33" s="196">
        <f t="shared" si="2"/>
        <v>3000</v>
      </c>
      <c r="R33" s="196">
        <f t="shared" si="35"/>
        <v>0</v>
      </c>
      <c r="S33" s="196">
        <f t="shared" si="35"/>
        <v>3000</v>
      </c>
    </row>
    <row r="34" spans="1:19" s="443" customFormat="1" ht="15" customHeight="1" x14ac:dyDescent="0.2">
      <c r="A34" s="376" t="s">
        <v>637</v>
      </c>
      <c r="B34" s="197">
        <v>1200</v>
      </c>
      <c r="C34" s="197"/>
      <c r="D34" s="197">
        <f t="shared" si="29"/>
        <v>1200</v>
      </c>
      <c r="E34" s="196">
        <f t="shared" si="36"/>
        <v>1200</v>
      </c>
      <c r="F34" s="196">
        <f t="shared" si="30"/>
        <v>0</v>
      </c>
      <c r="G34" s="196">
        <f t="shared" si="30"/>
        <v>1200</v>
      </c>
      <c r="H34" s="197">
        <v>0</v>
      </c>
      <c r="I34" s="197"/>
      <c r="J34" s="197">
        <f t="shared" si="31"/>
        <v>0</v>
      </c>
      <c r="K34" s="197"/>
      <c r="L34" s="197"/>
      <c r="M34" s="197">
        <f t="shared" si="37"/>
        <v>0</v>
      </c>
      <c r="N34" s="196">
        <f t="shared" si="38"/>
        <v>0</v>
      </c>
      <c r="O34" s="196">
        <f t="shared" si="33"/>
        <v>0</v>
      </c>
      <c r="P34" s="196">
        <f t="shared" si="34"/>
        <v>0</v>
      </c>
      <c r="Q34" s="196">
        <f t="shared" si="2"/>
        <v>1200</v>
      </c>
      <c r="R34" s="196">
        <f t="shared" si="35"/>
        <v>0</v>
      </c>
      <c r="S34" s="196">
        <f t="shared" si="35"/>
        <v>1200</v>
      </c>
    </row>
    <row r="35" spans="1:19" s="443" customFormat="1" ht="15" customHeight="1" x14ac:dyDescent="0.2">
      <c r="A35" s="376" t="s">
        <v>638</v>
      </c>
      <c r="B35" s="197">
        <f>5000+15000</f>
        <v>20000</v>
      </c>
      <c r="C35" s="197"/>
      <c r="D35" s="197">
        <f t="shared" si="29"/>
        <v>20000</v>
      </c>
      <c r="E35" s="196">
        <f t="shared" si="36"/>
        <v>20000</v>
      </c>
      <c r="F35" s="196">
        <f t="shared" si="30"/>
        <v>0</v>
      </c>
      <c r="G35" s="196">
        <f t="shared" si="30"/>
        <v>20000</v>
      </c>
      <c r="H35" s="197">
        <v>0</v>
      </c>
      <c r="I35" s="197"/>
      <c r="J35" s="197">
        <f t="shared" si="31"/>
        <v>0</v>
      </c>
      <c r="K35" s="197"/>
      <c r="L35" s="197"/>
      <c r="M35" s="197">
        <f t="shared" si="37"/>
        <v>0</v>
      </c>
      <c r="N35" s="196">
        <f t="shared" si="38"/>
        <v>0</v>
      </c>
      <c r="O35" s="196">
        <f t="shared" si="33"/>
        <v>0</v>
      </c>
      <c r="P35" s="196">
        <f t="shared" si="34"/>
        <v>0</v>
      </c>
      <c r="Q35" s="196">
        <f t="shared" si="2"/>
        <v>20000</v>
      </c>
      <c r="R35" s="196">
        <f t="shared" si="35"/>
        <v>0</v>
      </c>
      <c r="S35" s="196">
        <f t="shared" si="35"/>
        <v>20000</v>
      </c>
    </row>
    <row r="36" spans="1:19" s="443" customFormat="1" ht="15" customHeight="1" x14ac:dyDescent="0.2">
      <c r="A36" s="376" t="s">
        <v>639</v>
      </c>
      <c r="B36" s="197">
        <v>47890</v>
      </c>
      <c r="C36" s="197"/>
      <c r="D36" s="197">
        <f t="shared" si="29"/>
        <v>47890</v>
      </c>
      <c r="E36" s="196">
        <f t="shared" si="36"/>
        <v>47890</v>
      </c>
      <c r="F36" s="196">
        <f t="shared" si="30"/>
        <v>0</v>
      </c>
      <c r="G36" s="196">
        <f t="shared" si="30"/>
        <v>47890</v>
      </c>
      <c r="H36" s="197">
        <v>0</v>
      </c>
      <c r="I36" s="197"/>
      <c r="J36" s="197">
        <f t="shared" si="31"/>
        <v>0</v>
      </c>
      <c r="K36" s="197">
        <v>177370</v>
      </c>
      <c r="L36" s="197"/>
      <c r="M36" s="197">
        <f t="shared" si="37"/>
        <v>177370</v>
      </c>
      <c r="N36" s="196">
        <f t="shared" si="38"/>
        <v>177370</v>
      </c>
      <c r="O36" s="196">
        <f t="shared" si="33"/>
        <v>0</v>
      </c>
      <c r="P36" s="196">
        <f t="shared" si="34"/>
        <v>177370</v>
      </c>
      <c r="Q36" s="196">
        <f>N36+E36</f>
        <v>225260</v>
      </c>
      <c r="R36" s="196">
        <f t="shared" si="35"/>
        <v>0</v>
      </c>
      <c r="S36" s="196">
        <f t="shared" si="35"/>
        <v>225260</v>
      </c>
    </row>
    <row r="37" spans="1:19" s="443" customFormat="1" ht="24.95" customHeight="1" x14ac:dyDescent="0.2">
      <c r="A37" s="376" t="s">
        <v>686</v>
      </c>
      <c r="B37" s="197">
        <v>144720</v>
      </c>
      <c r="C37" s="197"/>
      <c r="D37" s="197">
        <f t="shared" si="29"/>
        <v>144720</v>
      </c>
      <c r="E37" s="196">
        <f t="shared" si="36"/>
        <v>144720</v>
      </c>
      <c r="F37" s="196">
        <f t="shared" si="30"/>
        <v>0</v>
      </c>
      <c r="G37" s="196">
        <f t="shared" si="30"/>
        <v>144720</v>
      </c>
      <c r="H37" s="197">
        <v>0</v>
      </c>
      <c r="I37" s="197"/>
      <c r="J37" s="197">
        <f t="shared" si="31"/>
        <v>0</v>
      </c>
      <c r="K37" s="197">
        <v>536000</v>
      </c>
      <c r="L37" s="197"/>
      <c r="M37" s="197">
        <f t="shared" si="37"/>
        <v>536000</v>
      </c>
      <c r="N37" s="196">
        <f t="shared" si="38"/>
        <v>536000</v>
      </c>
      <c r="O37" s="196">
        <f t="shared" si="33"/>
        <v>0</v>
      </c>
      <c r="P37" s="196">
        <f t="shared" si="34"/>
        <v>536000</v>
      </c>
      <c r="Q37" s="196">
        <f t="shared" si="2"/>
        <v>680720</v>
      </c>
      <c r="R37" s="196">
        <f t="shared" si="35"/>
        <v>0</v>
      </c>
      <c r="S37" s="196">
        <f t="shared" si="35"/>
        <v>680720</v>
      </c>
    </row>
    <row r="38" spans="1:19" s="443" customFormat="1" ht="15" customHeight="1" x14ac:dyDescent="0.2">
      <c r="A38" s="376" t="s">
        <v>640</v>
      </c>
      <c r="B38" s="197">
        <v>43200</v>
      </c>
      <c r="C38" s="197"/>
      <c r="D38" s="197">
        <f t="shared" si="29"/>
        <v>43200</v>
      </c>
      <c r="E38" s="196">
        <f t="shared" si="36"/>
        <v>43200</v>
      </c>
      <c r="F38" s="196">
        <f t="shared" si="30"/>
        <v>0</v>
      </c>
      <c r="G38" s="196">
        <f t="shared" si="30"/>
        <v>43200</v>
      </c>
      <c r="H38" s="197">
        <v>0</v>
      </c>
      <c r="I38" s="197"/>
      <c r="J38" s="197">
        <f t="shared" si="31"/>
        <v>0</v>
      </c>
      <c r="K38" s="197">
        <v>160000</v>
      </c>
      <c r="L38" s="197"/>
      <c r="M38" s="197">
        <f t="shared" si="37"/>
        <v>160000</v>
      </c>
      <c r="N38" s="196">
        <f t="shared" si="38"/>
        <v>160000</v>
      </c>
      <c r="O38" s="196">
        <f t="shared" si="33"/>
        <v>0</v>
      </c>
      <c r="P38" s="196">
        <f t="shared" si="34"/>
        <v>160000</v>
      </c>
      <c r="Q38" s="196">
        <f t="shared" si="2"/>
        <v>203200</v>
      </c>
      <c r="R38" s="196">
        <f t="shared" si="35"/>
        <v>0</v>
      </c>
      <c r="S38" s="196">
        <f t="shared" si="35"/>
        <v>203200</v>
      </c>
    </row>
    <row r="39" spans="1:19" s="443" customFormat="1" ht="15" customHeight="1" x14ac:dyDescent="0.2">
      <c r="A39" s="414" t="s">
        <v>641</v>
      </c>
      <c r="B39" s="200">
        <v>47790</v>
      </c>
      <c r="C39" s="200">
        <v>-47790</v>
      </c>
      <c r="D39" s="197">
        <f t="shared" si="29"/>
        <v>0</v>
      </c>
      <c r="E39" s="196">
        <f t="shared" si="36"/>
        <v>47790</v>
      </c>
      <c r="F39" s="196">
        <f t="shared" si="30"/>
        <v>-47790</v>
      </c>
      <c r="G39" s="196">
        <f t="shared" si="30"/>
        <v>0</v>
      </c>
      <c r="H39" s="197">
        <v>0</v>
      </c>
      <c r="I39" s="200"/>
      <c r="J39" s="197">
        <f t="shared" si="31"/>
        <v>0</v>
      </c>
      <c r="K39" s="197">
        <v>177000</v>
      </c>
      <c r="L39" s="197">
        <v>-177000</v>
      </c>
      <c r="M39" s="197">
        <f t="shared" si="37"/>
        <v>0</v>
      </c>
      <c r="N39" s="196">
        <f t="shared" si="38"/>
        <v>177000</v>
      </c>
      <c r="O39" s="196">
        <f t="shared" si="33"/>
        <v>-177000</v>
      </c>
      <c r="P39" s="196">
        <f t="shared" si="34"/>
        <v>0</v>
      </c>
      <c r="Q39" s="196">
        <f t="shared" si="2"/>
        <v>224790</v>
      </c>
      <c r="R39" s="196">
        <f t="shared" si="35"/>
        <v>-224790</v>
      </c>
      <c r="S39" s="196">
        <f t="shared" si="35"/>
        <v>0</v>
      </c>
    </row>
    <row r="40" spans="1:19" s="443" customFormat="1" ht="15" customHeight="1" x14ac:dyDescent="0.2">
      <c r="A40" s="414" t="s">
        <v>642</v>
      </c>
      <c r="B40" s="200"/>
      <c r="C40" s="200"/>
      <c r="D40" s="197">
        <f t="shared" si="29"/>
        <v>0</v>
      </c>
      <c r="E40" s="196">
        <f t="shared" si="36"/>
        <v>0</v>
      </c>
      <c r="F40" s="196">
        <f t="shared" si="30"/>
        <v>0</v>
      </c>
      <c r="G40" s="196">
        <f t="shared" si="30"/>
        <v>0</v>
      </c>
      <c r="H40" s="197">
        <v>0</v>
      </c>
      <c r="I40" s="200"/>
      <c r="J40" s="197">
        <f t="shared" si="31"/>
        <v>0</v>
      </c>
      <c r="K40" s="197">
        <v>101000</v>
      </c>
      <c r="L40" s="197">
        <v>-101000</v>
      </c>
      <c r="M40" s="197">
        <f t="shared" si="37"/>
        <v>0</v>
      </c>
      <c r="N40" s="196">
        <f t="shared" si="38"/>
        <v>101000</v>
      </c>
      <c r="O40" s="196">
        <f t="shared" si="33"/>
        <v>-101000</v>
      </c>
      <c r="P40" s="196">
        <f t="shared" si="34"/>
        <v>0</v>
      </c>
      <c r="Q40" s="196">
        <f t="shared" si="2"/>
        <v>101000</v>
      </c>
      <c r="R40" s="196">
        <f t="shared" si="35"/>
        <v>-101000</v>
      </c>
      <c r="S40" s="196">
        <f t="shared" si="35"/>
        <v>0</v>
      </c>
    </row>
    <row r="41" spans="1:19" s="443" customFormat="1" ht="15" customHeight="1" x14ac:dyDescent="0.2">
      <c r="A41" s="414" t="s">
        <v>643</v>
      </c>
      <c r="B41" s="200"/>
      <c r="C41" s="200"/>
      <c r="D41" s="197">
        <f t="shared" si="29"/>
        <v>0</v>
      </c>
      <c r="E41" s="196">
        <f t="shared" si="36"/>
        <v>0</v>
      </c>
      <c r="F41" s="196">
        <f t="shared" si="30"/>
        <v>0</v>
      </c>
      <c r="G41" s="196">
        <f t="shared" ref="G41:G45" si="39">SUM(D41)</f>
        <v>0</v>
      </c>
      <c r="H41" s="197">
        <v>0</v>
      </c>
      <c r="I41" s="200"/>
      <c r="J41" s="197">
        <f t="shared" si="31"/>
        <v>0</v>
      </c>
      <c r="K41" s="197">
        <v>85000</v>
      </c>
      <c r="L41" s="197"/>
      <c r="M41" s="197">
        <f t="shared" si="37"/>
        <v>85000</v>
      </c>
      <c r="N41" s="196">
        <f t="shared" si="38"/>
        <v>85000</v>
      </c>
      <c r="O41" s="196">
        <f t="shared" si="33"/>
        <v>0</v>
      </c>
      <c r="P41" s="196">
        <f t="shared" si="34"/>
        <v>85000</v>
      </c>
      <c r="Q41" s="196">
        <f t="shared" si="2"/>
        <v>85000</v>
      </c>
      <c r="R41" s="196">
        <f t="shared" ref="R41:R45" si="40">O41+F41</f>
        <v>0</v>
      </c>
      <c r="S41" s="196">
        <f t="shared" ref="S41:S45" si="41">P41+G41</f>
        <v>85000</v>
      </c>
    </row>
    <row r="42" spans="1:19" s="443" customFormat="1" ht="15" customHeight="1" x14ac:dyDescent="0.2">
      <c r="A42" s="414" t="s">
        <v>644</v>
      </c>
      <c r="B42" s="200"/>
      <c r="C42" s="200"/>
      <c r="D42" s="197">
        <f t="shared" si="29"/>
        <v>0</v>
      </c>
      <c r="E42" s="196">
        <f t="shared" si="36"/>
        <v>0</v>
      </c>
      <c r="F42" s="196">
        <f t="shared" si="36"/>
        <v>0</v>
      </c>
      <c r="G42" s="196">
        <f t="shared" ref="G42:G43" si="42">E42+F42</f>
        <v>0</v>
      </c>
      <c r="H42" s="200">
        <v>0</v>
      </c>
      <c r="I42" s="200"/>
      <c r="J42" s="197">
        <f t="shared" si="31"/>
        <v>0</v>
      </c>
      <c r="K42" s="200">
        <v>619500</v>
      </c>
      <c r="L42" s="200"/>
      <c r="M42" s="197">
        <f t="shared" si="37"/>
        <v>619500</v>
      </c>
      <c r="N42" s="196">
        <f t="shared" ref="N42" si="43">H42+K42</f>
        <v>619500</v>
      </c>
      <c r="O42" s="196">
        <f t="shared" ref="O42" si="44">I42+L42</f>
        <v>0</v>
      </c>
      <c r="P42" s="196">
        <f t="shared" ref="P42" si="45">J42+M42</f>
        <v>619500</v>
      </c>
      <c r="Q42" s="196">
        <f t="shared" ref="Q42" si="46">N42+E42</f>
        <v>619500</v>
      </c>
      <c r="R42" s="196">
        <f t="shared" ref="R42" si="47">O42+F42</f>
        <v>0</v>
      </c>
      <c r="S42" s="196">
        <f t="shared" ref="S42" si="48">P42+G42</f>
        <v>619500</v>
      </c>
    </row>
    <row r="43" spans="1:19" s="443" customFormat="1" ht="15" customHeight="1" x14ac:dyDescent="0.2">
      <c r="A43" s="414" t="s">
        <v>1161</v>
      </c>
      <c r="B43" s="200"/>
      <c r="C43" s="200"/>
      <c r="D43" s="197">
        <f t="shared" si="29"/>
        <v>0</v>
      </c>
      <c r="E43" s="196">
        <f t="shared" si="36"/>
        <v>0</v>
      </c>
      <c r="F43" s="196">
        <f t="shared" si="36"/>
        <v>0</v>
      </c>
      <c r="G43" s="196">
        <f t="shared" si="42"/>
        <v>0</v>
      </c>
      <c r="H43" s="200">
        <v>0</v>
      </c>
      <c r="I43" s="200"/>
      <c r="J43" s="197">
        <f t="shared" si="31"/>
        <v>0</v>
      </c>
      <c r="K43" s="200">
        <v>0</v>
      </c>
      <c r="L43" s="200">
        <f>471945-1</f>
        <v>471944</v>
      </c>
      <c r="M43" s="197">
        <f t="shared" si="37"/>
        <v>471944</v>
      </c>
      <c r="N43" s="196">
        <f t="shared" ref="N43" si="49">H43+K43</f>
        <v>0</v>
      </c>
      <c r="O43" s="196">
        <f t="shared" ref="O43" si="50">I43+L43</f>
        <v>471944</v>
      </c>
      <c r="P43" s="196">
        <f t="shared" ref="P43" si="51">J43+M43</f>
        <v>471944</v>
      </c>
      <c r="Q43" s="196">
        <f t="shared" ref="Q43" si="52">N43+E43</f>
        <v>0</v>
      </c>
      <c r="R43" s="196">
        <f t="shared" ref="R43" si="53">O43+F43</f>
        <v>471944</v>
      </c>
      <c r="S43" s="196">
        <f t="shared" ref="S43" si="54">P43+G43</f>
        <v>471944</v>
      </c>
    </row>
    <row r="44" spans="1:19" s="443" customFormat="1" ht="30" customHeight="1" x14ac:dyDescent="0.2">
      <c r="A44" s="414" t="s">
        <v>1162</v>
      </c>
      <c r="B44" s="200"/>
      <c r="C44" s="200">
        <v>34818</v>
      </c>
      <c r="D44" s="197">
        <f t="shared" si="29"/>
        <v>34818</v>
      </c>
      <c r="E44" s="196">
        <f t="shared" si="36"/>
        <v>0</v>
      </c>
      <c r="F44" s="196">
        <f t="shared" si="36"/>
        <v>34818</v>
      </c>
      <c r="G44" s="196">
        <f t="shared" ref="G44" si="55">E44+F44</f>
        <v>34818</v>
      </c>
      <c r="H44" s="200">
        <v>0</v>
      </c>
      <c r="I44" s="200"/>
      <c r="J44" s="197">
        <f t="shared" si="31"/>
        <v>0</v>
      </c>
      <c r="K44" s="200">
        <v>0</v>
      </c>
      <c r="L44" s="200"/>
      <c r="M44" s="197">
        <f t="shared" si="37"/>
        <v>0</v>
      </c>
      <c r="N44" s="196">
        <f t="shared" ref="N44" si="56">H44+K44</f>
        <v>0</v>
      </c>
      <c r="O44" s="196">
        <f t="shared" ref="O44" si="57">I44+L44</f>
        <v>0</v>
      </c>
      <c r="P44" s="196">
        <f t="shared" ref="P44" si="58">J44+M44</f>
        <v>0</v>
      </c>
      <c r="Q44" s="196">
        <f t="shared" ref="Q44" si="59">N44+E44</f>
        <v>0</v>
      </c>
      <c r="R44" s="196">
        <f t="shared" ref="R44" si="60">O44+F44</f>
        <v>34818</v>
      </c>
      <c r="S44" s="196">
        <f t="shared" ref="S44" si="61">P44+G44</f>
        <v>34818</v>
      </c>
    </row>
    <row r="45" spans="1:19" s="443" customFormat="1" ht="15" customHeight="1" thickBot="1" x14ac:dyDescent="0.25">
      <c r="A45" s="376" t="s">
        <v>1158</v>
      </c>
      <c r="B45" s="200">
        <v>0</v>
      </c>
      <c r="C45" s="200">
        <v>38473</v>
      </c>
      <c r="D45" s="197">
        <f t="shared" si="29"/>
        <v>38473</v>
      </c>
      <c r="E45" s="196">
        <f t="shared" si="36"/>
        <v>0</v>
      </c>
      <c r="F45" s="196">
        <f t="shared" ref="F45" si="62">SUM(C45)</f>
        <v>38473</v>
      </c>
      <c r="G45" s="196">
        <f t="shared" si="39"/>
        <v>38473</v>
      </c>
      <c r="H45" s="213">
        <v>0</v>
      </c>
      <c r="I45" s="200"/>
      <c r="J45" s="197">
        <f t="shared" si="31"/>
        <v>0</v>
      </c>
      <c r="K45" s="200">
        <v>0</v>
      </c>
      <c r="L45" s="200"/>
      <c r="M45" s="197">
        <f t="shared" si="37"/>
        <v>0</v>
      </c>
      <c r="N45" s="196">
        <f t="shared" si="38"/>
        <v>0</v>
      </c>
      <c r="O45" s="196">
        <f t="shared" si="33"/>
        <v>0</v>
      </c>
      <c r="P45" s="196">
        <f t="shared" si="34"/>
        <v>0</v>
      </c>
      <c r="Q45" s="199">
        <f t="shared" si="2"/>
        <v>0</v>
      </c>
      <c r="R45" s="199">
        <f t="shared" si="40"/>
        <v>38473</v>
      </c>
      <c r="S45" s="199">
        <f t="shared" si="41"/>
        <v>38473</v>
      </c>
    </row>
    <row r="46" spans="1:19" s="90" customFormat="1" ht="15" customHeight="1" thickBot="1" x14ac:dyDescent="0.25">
      <c r="A46" s="415" t="s">
        <v>592</v>
      </c>
      <c r="B46" s="203">
        <f t="shared" ref="B46:Q46" si="63">SUM(B25:B45)</f>
        <v>326800</v>
      </c>
      <c r="C46" s="203">
        <f t="shared" ref="C46:D46" si="64">SUM(C25:C45)</f>
        <v>25501</v>
      </c>
      <c r="D46" s="203">
        <f t="shared" si="64"/>
        <v>352301</v>
      </c>
      <c r="E46" s="202">
        <f t="shared" si="63"/>
        <v>326800</v>
      </c>
      <c r="F46" s="202">
        <f t="shared" ref="F46:G46" si="65">SUM(F25:F45)</f>
        <v>25501</v>
      </c>
      <c r="G46" s="202">
        <f t="shared" si="65"/>
        <v>352301</v>
      </c>
      <c r="H46" s="202">
        <f t="shared" si="63"/>
        <v>0</v>
      </c>
      <c r="I46" s="202">
        <f t="shared" ref="I46:J46" si="66">SUM(I25:I45)</f>
        <v>0</v>
      </c>
      <c r="J46" s="202">
        <f t="shared" si="66"/>
        <v>0</v>
      </c>
      <c r="K46" s="202">
        <f t="shared" si="63"/>
        <v>2498870</v>
      </c>
      <c r="L46" s="202">
        <f t="shared" ref="L46:M46" si="67">SUM(L25:L45)</f>
        <v>193944</v>
      </c>
      <c r="M46" s="202">
        <f t="shared" si="67"/>
        <v>2692814</v>
      </c>
      <c r="N46" s="202">
        <f t="shared" si="63"/>
        <v>2498870</v>
      </c>
      <c r="O46" s="202">
        <f t="shared" ref="O46:P46" si="68">SUM(O25:O45)</f>
        <v>193944</v>
      </c>
      <c r="P46" s="202">
        <f t="shared" si="68"/>
        <v>2692814</v>
      </c>
      <c r="Q46" s="203">
        <f t="shared" si="63"/>
        <v>2825670</v>
      </c>
      <c r="R46" s="203">
        <f t="shared" ref="R46:S46" si="69">SUM(R25:R45)</f>
        <v>219445</v>
      </c>
      <c r="S46" s="203">
        <f t="shared" si="69"/>
        <v>3045115</v>
      </c>
    </row>
    <row r="47" spans="1:19" s="242" customFormat="1" ht="15" customHeight="1" thickBot="1" x14ac:dyDescent="0.25">
      <c r="A47" s="417" t="s">
        <v>593</v>
      </c>
      <c r="B47" s="418">
        <f t="shared" ref="B47:Q47" si="70">B46+B23</f>
        <v>2160300</v>
      </c>
      <c r="C47" s="418">
        <f t="shared" ref="C47:D47" si="71">C46+C23</f>
        <v>308057</v>
      </c>
      <c r="D47" s="418">
        <f t="shared" si="71"/>
        <v>2468357</v>
      </c>
      <c r="E47" s="241">
        <f t="shared" si="70"/>
        <v>2160300</v>
      </c>
      <c r="F47" s="241">
        <f t="shared" ref="F47:G47" si="72">F46+F23</f>
        <v>245501</v>
      </c>
      <c r="G47" s="241">
        <f t="shared" si="72"/>
        <v>2468357</v>
      </c>
      <c r="H47" s="241">
        <f t="shared" si="70"/>
        <v>0</v>
      </c>
      <c r="I47" s="241">
        <f t="shared" ref="I47:J47" si="73">I46+I23</f>
        <v>0</v>
      </c>
      <c r="J47" s="241">
        <f t="shared" si="73"/>
        <v>0</v>
      </c>
      <c r="K47" s="241">
        <f t="shared" si="70"/>
        <v>2498870</v>
      </c>
      <c r="L47" s="241">
        <f t="shared" ref="L47:M47" si="74">L46+L23</f>
        <v>193944</v>
      </c>
      <c r="M47" s="241">
        <f t="shared" si="74"/>
        <v>2692814</v>
      </c>
      <c r="N47" s="241">
        <f t="shared" si="70"/>
        <v>2498870</v>
      </c>
      <c r="O47" s="241">
        <f t="shared" ref="O47:P47" si="75">O46+O23</f>
        <v>193944</v>
      </c>
      <c r="P47" s="241">
        <f t="shared" si="75"/>
        <v>2692814</v>
      </c>
      <c r="Q47" s="418">
        <f t="shared" si="70"/>
        <v>4659170</v>
      </c>
      <c r="R47" s="418">
        <f t="shared" ref="R47:S47" si="76">R46+R23</f>
        <v>439445</v>
      </c>
      <c r="S47" s="418">
        <f t="shared" si="76"/>
        <v>5161171</v>
      </c>
    </row>
    <row r="48" spans="1:19" x14ac:dyDescent="0.2">
      <c r="A48" s="2"/>
      <c r="B48" s="216"/>
      <c r="C48" s="216"/>
      <c r="D48" s="216"/>
    </row>
    <row r="49" spans="1:4" x14ac:dyDescent="0.2">
      <c r="A49" s="2"/>
      <c r="B49" s="216"/>
      <c r="C49" s="216"/>
      <c r="D49" s="216"/>
    </row>
    <row r="50" spans="1:4" x14ac:dyDescent="0.2">
      <c r="A50" s="17"/>
      <c r="B50" s="216"/>
      <c r="C50" s="216"/>
      <c r="D50" s="216"/>
    </row>
    <row r="51" spans="1:4" x14ac:dyDescent="0.2">
      <c r="A51" s="17"/>
      <c r="B51" s="216"/>
      <c r="C51" s="216"/>
      <c r="D51" s="216"/>
    </row>
    <row r="52" spans="1:4" x14ac:dyDescent="0.2">
      <c r="A52" s="17"/>
      <c r="B52" s="216"/>
      <c r="C52" s="216"/>
      <c r="D52" s="216"/>
    </row>
    <row r="53" spans="1:4" x14ac:dyDescent="0.2">
      <c r="A53" s="17"/>
      <c r="B53" s="216"/>
      <c r="C53" s="216"/>
      <c r="D53" s="216"/>
    </row>
    <row r="54" spans="1:4" x14ac:dyDescent="0.2">
      <c r="A54" s="17"/>
      <c r="B54" s="216"/>
      <c r="C54" s="216"/>
      <c r="D54" s="216"/>
    </row>
    <row r="55" spans="1:4" x14ac:dyDescent="0.2">
      <c r="A55" s="218"/>
      <c r="B55" s="216"/>
      <c r="C55" s="216"/>
      <c r="D55" s="216"/>
    </row>
    <row r="56" spans="1:4" x14ac:dyDescent="0.2">
      <c r="A56" s="218"/>
      <c r="B56" s="216"/>
      <c r="C56" s="216"/>
      <c r="D56" s="216"/>
    </row>
    <row r="57" spans="1:4" x14ac:dyDescent="0.2">
      <c r="A57" s="218"/>
      <c r="B57" s="216"/>
      <c r="C57" s="216"/>
      <c r="D57" s="216"/>
    </row>
    <row r="58" spans="1:4" x14ac:dyDescent="0.2">
      <c r="A58" s="218"/>
      <c r="B58" s="216"/>
      <c r="C58" s="216"/>
      <c r="D58" s="216"/>
    </row>
    <row r="59" spans="1:4" x14ac:dyDescent="0.2">
      <c r="A59" s="219"/>
      <c r="B59" s="109"/>
      <c r="C59" s="599"/>
      <c r="D59" s="599"/>
    </row>
    <row r="60" spans="1:4" x14ac:dyDescent="0.2">
      <c r="A60" s="219"/>
      <c r="B60" s="109"/>
      <c r="C60" s="599"/>
      <c r="D60" s="599"/>
    </row>
    <row r="61" spans="1:4" x14ac:dyDescent="0.2">
      <c r="A61" s="219"/>
      <c r="B61" s="109"/>
      <c r="C61" s="599"/>
      <c r="D61" s="599"/>
    </row>
    <row r="62" spans="1:4" x14ac:dyDescent="0.2">
      <c r="A62" s="219"/>
      <c r="B62" s="109"/>
      <c r="C62" s="599"/>
      <c r="D62" s="599"/>
    </row>
    <row r="63" spans="1:4" x14ac:dyDescent="0.2">
      <c r="A63" s="219"/>
      <c r="B63" s="109"/>
      <c r="C63" s="599"/>
      <c r="D63" s="599"/>
    </row>
    <row r="64" spans="1:4" x14ac:dyDescent="0.2">
      <c r="A64" s="219"/>
      <c r="B64" s="109"/>
      <c r="C64" s="599"/>
      <c r="D64" s="599"/>
    </row>
    <row r="65" spans="1:4" x14ac:dyDescent="0.2">
      <c r="A65" s="219"/>
      <c r="B65" s="109"/>
      <c r="C65" s="599"/>
      <c r="D65" s="599"/>
    </row>
    <row r="66" spans="1:4" x14ac:dyDescent="0.2">
      <c r="A66" s="219"/>
      <c r="B66" s="109"/>
      <c r="C66" s="599"/>
      <c r="D66" s="599"/>
    </row>
    <row r="67" spans="1:4" x14ac:dyDescent="0.2">
      <c r="A67" s="219"/>
      <c r="B67" s="109"/>
      <c r="C67" s="599"/>
      <c r="D67" s="599"/>
    </row>
    <row r="68" spans="1:4" x14ac:dyDescent="0.2">
      <c r="A68" s="219"/>
      <c r="B68" s="109"/>
      <c r="C68" s="599"/>
      <c r="D68" s="599"/>
    </row>
    <row r="69" spans="1:4" x14ac:dyDescent="0.2">
      <c r="A69" s="219"/>
      <c r="B69" s="109"/>
      <c r="C69" s="599"/>
      <c r="D69" s="599"/>
    </row>
    <row r="70" spans="1:4" x14ac:dyDescent="0.2">
      <c r="A70" s="219"/>
      <c r="B70" s="109"/>
      <c r="C70" s="599"/>
      <c r="D70" s="599"/>
    </row>
    <row r="71" spans="1:4" x14ac:dyDescent="0.2">
      <c r="A71" s="219"/>
      <c r="B71" s="109"/>
      <c r="C71" s="599"/>
      <c r="D71" s="599"/>
    </row>
    <row r="72" spans="1:4" x14ac:dyDescent="0.2">
      <c r="A72" s="219"/>
      <c r="B72" s="109"/>
      <c r="C72" s="599"/>
      <c r="D72" s="599"/>
    </row>
    <row r="73" spans="1:4" x14ac:dyDescent="0.2">
      <c r="A73" s="219"/>
      <c r="B73" s="109"/>
      <c r="C73" s="599"/>
      <c r="D73" s="599"/>
    </row>
    <row r="74" spans="1:4" x14ac:dyDescent="0.2">
      <c r="A74" s="219"/>
      <c r="B74" s="109"/>
      <c r="C74" s="599"/>
      <c r="D74" s="599"/>
    </row>
    <row r="75" spans="1:4" x14ac:dyDescent="0.2">
      <c r="A75" s="219"/>
      <c r="B75" s="109"/>
      <c r="C75" s="599"/>
      <c r="D75" s="599"/>
    </row>
    <row r="76" spans="1:4" x14ac:dyDescent="0.2">
      <c r="A76" s="219"/>
      <c r="B76" s="109"/>
      <c r="C76" s="599"/>
      <c r="D76" s="599"/>
    </row>
    <row r="77" spans="1:4" x14ac:dyDescent="0.2">
      <c r="A77" s="219"/>
      <c r="B77" s="109"/>
      <c r="C77" s="599"/>
      <c r="D77" s="599"/>
    </row>
    <row r="78" spans="1:4" x14ac:dyDescent="0.2">
      <c r="A78" s="219"/>
      <c r="B78" s="109"/>
      <c r="C78" s="599"/>
      <c r="D78" s="599"/>
    </row>
    <row r="79" spans="1:4" x14ac:dyDescent="0.2">
      <c r="A79" s="219"/>
      <c r="B79" s="109"/>
      <c r="C79" s="599"/>
      <c r="D79" s="599"/>
    </row>
    <row r="80" spans="1:4" x14ac:dyDescent="0.2">
      <c r="A80" s="219"/>
      <c r="B80" s="109"/>
      <c r="C80" s="599"/>
      <c r="D80" s="599"/>
    </row>
    <row r="81" spans="1:4" x14ac:dyDescent="0.2">
      <c r="A81" s="219"/>
      <c r="B81" s="109"/>
      <c r="C81" s="599"/>
      <c r="D81" s="599"/>
    </row>
    <row r="82" spans="1:4" x14ac:dyDescent="0.2">
      <c r="A82" s="219"/>
      <c r="B82" s="109"/>
      <c r="C82" s="599"/>
      <c r="D82" s="599"/>
    </row>
    <row r="83" spans="1:4" x14ac:dyDescent="0.2">
      <c r="A83" s="219"/>
      <c r="B83" s="109"/>
      <c r="C83" s="599"/>
      <c r="D83" s="599"/>
    </row>
    <row r="84" spans="1:4" x14ac:dyDescent="0.2">
      <c r="A84" s="219"/>
      <c r="B84" s="109"/>
      <c r="C84" s="599"/>
      <c r="D84" s="599"/>
    </row>
    <row r="85" spans="1:4" x14ac:dyDescent="0.2">
      <c r="A85" s="219"/>
      <c r="B85" s="109"/>
      <c r="C85" s="599"/>
      <c r="D85" s="599"/>
    </row>
    <row r="86" spans="1:4" x14ac:dyDescent="0.2">
      <c r="A86" s="859"/>
      <c r="B86" s="859"/>
      <c r="C86" s="600"/>
      <c r="D86" s="600"/>
    </row>
    <row r="87" spans="1:4" x14ac:dyDescent="0.2">
      <c r="A87" s="3"/>
      <c r="B87" s="109"/>
      <c r="C87" s="599"/>
      <c r="D87" s="599"/>
    </row>
    <row r="88" spans="1:4" x14ac:dyDescent="0.2">
      <c r="A88" s="17"/>
      <c r="B88" s="216"/>
      <c r="C88" s="216"/>
      <c r="D88" s="216"/>
    </row>
    <row r="89" spans="1:4" x14ac:dyDescent="0.2">
      <c r="A89" s="17"/>
      <c r="B89" s="216"/>
      <c r="C89" s="216"/>
      <c r="D89" s="216"/>
    </row>
    <row r="90" spans="1:4" x14ac:dyDescent="0.2">
      <c r="A90" s="17"/>
      <c r="B90" s="216"/>
      <c r="C90" s="216"/>
      <c r="D90" s="216"/>
    </row>
    <row r="91" spans="1:4" x14ac:dyDescent="0.2">
      <c r="A91" s="17"/>
      <c r="B91" s="216"/>
      <c r="C91" s="216"/>
      <c r="D91" s="216"/>
    </row>
    <row r="92" spans="1:4" x14ac:dyDescent="0.2">
      <c r="A92" s="21"/>
      <c r="B92" s="216"/>
      <c r="C92" s="216"/>
      <c r="D92" s="216"/>
    </row>
    <row r="93" spans="1:4" ht="56.25" customHeight="1" x14ac:dyDescent="0.2">
      <c r="A93" s="17"/>
      <c r="B93" s="216"/>
      <c r="C93" s="216"/>
      <c r="D93" s="216"/>
    </row>
    <row r="94" spans="1:4" x14ac:dyDescent="0.2">
      <c r="A94" s="17"/>
      <c r="B94" s="216"/>
      <c r="C94" s="216"/>
      <c r="D94" s="216"/>
    </row>
    <row r="95" spans="1:4" x14ac:dyDescent="0.2">
      <c r="A95" s="17"/>
      <c r="B95" s="216"/>
      <c r="C95" s="216"/>
      <c r="D95" s="216"/>
    </row>
    <row r="96" spans="1:4" x14ac:dyDescent="0.2">
      <c r="A96" s="17"/>
      <c r="B96" s="216"/>
      <c r="C96" s="216"/>
      <c r="D96" s="216"/>
    </row>
    <row r="97" spans="1:4" x14ac:dyDescent="0.2">
      <c r="A97" s="17"/>
      <c r="B97" s="216"/>
      <c r="C97" s="216"/>
      <c r="D97" s="216"/>
    </row>
    <row r="98" spans="1:4" x14ac:dyDescent="0.2">
      <c r="A98" s="17"/>
      <c r="B98" s="216"/>
      <c r="C98" s="216"/>
      <c r="D98" s="216"/>
    </row>
    <row r="99" spans="1:4" x14ac:dyDescent="0.2">
      <c r="A99" s="17"/>
      <c r="B99" s="216"/>
      <c r="C99" s="216"/>
      <c r="D99" s="216"/>
    </row>
    <row r="100" spans="1:4" x14ac:dyDescent="0.2">
      <c r="A100" s="17"/>
      <c r="B100" s="216"/>
      <c r="C100" s="216"/>
      <c r="D100" s="216"/>
    </row>
    <row r="101" spans="1:4" x14ac:dyDescent="0.2">
      <c r="A101" s="21"/>
      <c r="B101" s="216"/>
      <c r="C101" s="216"/>
      <c r="D101" s="216"/>
    </row>
    <row r="102" spans="1:4" x14ac:dyDescent="0.2">
      <c r="A102" s="17"/>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2"/>
      <c r="B110" s="216"/>
      <c r="C110" s="216"/>
      <c r="D110" s="216"/>
    </row>
    <row r="111" spans="1:4" x14ac:dyDescent="0.2">
      <c r="A111" s="2"/>
      <c r="B111" s="216"/>
      <c r="C111" s="216"/>
      <c r="D111" s="216"/>
    </row>
    <row r="112" spans="1:4" x14ac:dyDescent="0.2">
      <c r="A112" s="2"/>
      <c r="B112" s="216"/>
      <c r="C112" s="216"/>
      <c r="D112" s="216"/>
    </row>
    <row r="113" spans="1:4" x14ac:dyDescent="0.2">
      <c r="A113" s="2"/>
      <c r="B113" s="216"/>
      <c r="C113" s="216"/>
      <c r="D113" s="216"/>
    </row>
    <row r="114" spans="1:4" x14ac:dyDescent="0.2">
      <c r="A114" s="2"/>
      <c r="B114" s="216"/>
      <c r="C114" s="216"/>
      <c r="D114" s="216"/>
    </row>
    <row r="115" spans="1:4" x14ac:dyDescent="0.2">
      <c r="A115" s="2"/>
      <c r="B115" s="216"/>
      <c r="C115" s="216"/>
      <c r="D115" s="216"/>
    </row>
    <row r="116" spans="1:4" x14ac:dyDescent="0.2">
      <c r="A116" s="2"/>
      <c r="B116" s="216"/>
      <c r="C116" s="216"/>
      <c r="D116" s="216"/>
    </row>
    <row r="117" spans="1:4" x14ac:dyDescent="0.2">
      <c r="A117" s="2"/>
      <c r="B117" s="216"/>
      <c r="C117" s="216"/>
      <c r="D117" s="216"/>
    </row>
    <row r="118" spans="1:4" x14ac:dyDescent="0.2">
      <c r="A118" s="2"/>
      <c r="B118" s="216"/>
      <c r="C118" s="216"/>
      <c r="D118" s="216"/>
    </row>
    <row r="119" spans="1:4" x14ac:dyDescent="0.2">
      <c r="A119" s="2"/>
      <c r="B119" s="216"/>
      <c r="C119" s="216"/>
      <c r="D119" s="216"/>
    </row>
    <row r="120" spans="1:4" x14ac:dyDescent="0.2">
      <c r="A120" s="2"/>
      <c r="B120" s="216"/>
      <c r="C120" s="216"/>
      <c r="D120" s="216"/>
    </row>
    <row r="121" spans="1:4" x14ac:dyDescent="0.2">
      <c r="A121" s="2"/>
      <c r="B121" s="216"/>
      <c r="C121" s="216"/>
      <c r="D121" s="216"/>
    </row>
    <row r="122" spans="1:4" x14ac:dyDescent="0.2">
      <c r="A122" s="2"/>
      <c r="B122" s="216"/>
      <c r="C122" s="216"/>
      <c r="D122" s="216"/>
    </row>
    <row r="123" spans="1:4" x14ac:dyDescent="0.2">
      <c r="A123" s="2"/>
      <c r="B123" s="216"/>
      <c r="C123" s="216"/>
      <c r="D123" s="216"/>
    </row>
    <row r="124" spans="1:4" x14ac:dyDescent="0.2">
      <c r="A124" s="2"/>
      <c r="B124" s="216"/>
      <c r="C124" s="216"/>
      <c r="D124" s="216"/>
    </row>
    <row r="125" spans="1:4" x14ac:dyDescent="0.2">
      <c r="A125" s="2"/>
      <c r="B125" s="216"/>
      <c r="C125" s="216"/>
      <c r="D125" s="216"/>
    </row>
    <row r="126" spans="1:4" x14ac:dyDescent="0.2">
      <c r="A126" s="2"/>
      <c r="B126" s="216"/>
      <c r="C126" s="216"/>
      <c r="D126" s="216"/>
    </row>
    <row r="127" spans="1:4" x14ac:dyDescent="0.2">
      <c r="A127" s="2"/>
      <c r="B127" s="216"/>
      <c r="C127" s="216"/>
      <c r="D127" s="216"/>
    </row>
    <row r="128" spans="1:4" x14ac:dyDescent="0.2">
      <c r="A128" s="2"/>
      <c r="B128" s="216"/>
      <c r="C128" s="216"/>
      <c r="D128" s="216"/>
    </row>
    <row r="129" spans="1:4" x14ac:dyDescent="0.2">
      <c r="A129" s="2"/>
      <c r="B129" s="216"/>
      <c r="C129" s="216"/>
      <c r="D129" s="216"/>
    </row>
    <row r="130" spans="1:4" x14ac:dyDescent="0.2">
      <c r="A130" s="2"/>
      <c r="B130" s="216"/>
      <c r="C130" s="216"/>
      <c r="D130" s="216"/>
    </row>
    <row r="131" spans="1:4" x14ac:dyDescent="0.2">
      <c r="A131" s="2"/>
      <c r="B131" s="216"/>
      <c r="C131" s="216"/>
      <c r="D131" s="216"/>
    </row>
    <row r="132" spans="1:4" x14ac:dyDescent="0.2">
      <c r="A132" s="2"/>
      <c r="B132" s="216"/>
      <c r="C132" s="216"/>
      <c r="D132" s="216"/>
    </row>
    <row r="133" spans="1:4" x14ac:dyDescent="0.2">
      <c r="A133" s="2"/>
      <c r="B133" s="216"/>
      <c r="C133" s="216"/>
      <c r="D133" s="216"/>
    </row>
    <row r="134" spans="1:4" x14ac:dyDescent="0.2">
      <c r="A134" s="2"/>
      <c r="B134" s="216"/>
      <c r="C134" s="216"/>
      <c r="D134" s="216"/>
    </row>
    <row r="135" spans="1:4" x14ac:dyDescent="0.2">
      <c r="A135" s="2"/>
      <c r="B135" s="216"/>
      <c r="C135" s="216"/>
      <c r="D135" s="216"/>
    </row>
    <row r="136" spans="1:4" x14ac:dyDescent="0.2">
      <c r="A136" s="2"/>
      <c r="B136" s="216"/>
      <c r="C136" s="216"/>
      <c r="D136" s="216"/>
    </row>
    <row r="137" spans="1:4" x14ac:dyDescent="0.2">
      <c r="A137" s="2"/>
      <c r="B137" s="216"/>
      <c r="C137" s="216"/>
      <c r="D137" s="216"/>
    </row>
    <row r="138" spans="1:4" x14ac:dyDescent="0.2">
      <c r="A138" s="2"/>
      <c r="B138" s="216"/>
      <c r="C138" s="216"/>
      <c r="D138" s="216"/>
    </row>
    <row r="139" spans="1:4" x14ac:dyDescent="0.2">
      <c r="A139" s="2"/>
      <c r="B139" s="216"/>
      <c r="C139" s="216"/>
      <c r="D139" s="216"/>
    </row>
    <row r="140" spans="1:4" x14ac:dyDescent="0.2">
      <c r="A140" s="2"/>
      <c r="B140" s="216"/>
      <c r="C140" s="216"/>
      <c r="D140" s="216"/>
    </row>
    <row r="141" spans="1:4" x14ac:dyDescent="0.2">
      <c r="A141" s="17"/>
      <c r="B141" s="216"/>
      <c r="C141" s="216"/>
      <c r="D141" s="216"/>
    </row>
    <row r="142" spans="1:4" x14ac:dyDescent="0.2">
      <c r="A142" s="17"/>
      <c r="B142" s="216"/>
      <c r="C142" s="216"/>
      <c r="D142" s="216"/>
    </row>
    <row r="143" spans="1:4" x14ac:dyDescent="0.2">
      <c r="A143" s="17"/>
      <c r="B143" s="216"/>
      <c r="C143" s="216"/>
      <c r="D143" s="216"/>
    </row>
    <row r="144" spans="1:4" x14ac:dyDescent="0.2">
      <c r="A144" s="17"/>
      <c r="B144" s="216"/>
      <c r="C144" s="216"/>
      <c r="D144" s="216"/>
    </row>
    <row r="145" spans="1:4" x14ac:dyDescent="0.2">
      <c r="A145" s="17"/>
      <c r="B145" s="216"/>
      <c r="C145" s="216"/>
      <c r="D145" s="216"/>
    </row>
    <row r="146" spans="1:4" x14ac:dyDescent="0.2">
      <c r="A146" s="17"/>
      <c r="B146" s="216"/>
      <c r="C146" s="216"/>
      <c r="D146" s="216"/>
    </row>
    <row r="147" spans="1:4" x14ac:dyDescent="0.2">
      <c r="A147" s="17"/>
      <c r="B147" s="216"/>
      <c r="C147" s="216"/>
      <c r="D147" s="216"/>
    </row>
    <row r="148" spans="1:4" x14ac:dyDescent="0.2">
      <c r="A148" s="17"/>
      <c r="B148" s="216"/>
      <c r="C148" s="216"/>
      <c r="D148" s="216"/>
    </row>
    <row r="149" spans="1:4" x14ac:dyDescent="0.2">
      <c r="A149" s="17"/>
      <c r="B149" s="216"/>
      <c r="C149" s="216"/>
      <c r="D149" s="216"/>
    </row>
    <row r="150" spans="1:4" x14ac:dyDescent="0.2">
      <c r="A150" s="17"/>
      <c r="B150" s="216"/>
      <c r="C150" s="216"/>
      <c r="D150" s="216"/>
    </row>
    <row r="151" spans="1:4" x14ac:dyDescent="0.2">
      <c r="A151" s="17"/>
      <c r="B151" s="216"/>
      <c r="C151" s="216"/>
      <c r="D151" s="216"/>
    </row>
    <row r="152" spans="1:4" x14ac:dyDescent="0.2">
      <c r="A152" s="17"/>
      <c r="B152" s="216"/>
      <c r="C152" s="216"/>
      <c r="D152" s="216"/>
    </row>
    <row r="153" spans="1:4" x14ac:dyDescent="0.2">
      <c r="A153" s="17"/>
      <c r="B153" s="216"/>
      <c r="C153" s="216"/>
      <c r="D153" s="216"/>
    </row>
    <row r="154" spans="1:4" x14ac:dyDescent="0.2">
      <c r="A154" s="17"/>
      <c r="B154" s="216"/>
      <c r="C154" s="216"/>
      <c r="D154" s="216"/>
    </row>
    <row r="155" spans="1:4" x14ac:dyDescent="0.2">
      <c r="A155" s="17"/>
      <c r="B155" s="216"/>
      <c r="C155" s="216"/>
      <c r="D155" s="216"/>
    </row>
    <row r="156" spans="1:4" x14ac:dyDescent="0.2">
      <c r="A156" s="17"/>
      <c r="B156" s="216"/>
      <c r="C156" s="216"/>
      <c r="D156" s="216"/>
    </row>
    <row r="157" spans="1:4" x14ac:dyDescent="0.2">
      <c r="A157" s="17"/>
      <c r="B157" s="216"/>
      <c r="C157" s="216"/>
      <c r="D157" s="216"/>
    </row>
    <row r="158" spans="1:4" x14ac:dyDescent="0.2">
      <c r="A158" s="17"/>
      <c r="B158" s="216"/>
      <c r="C158" s="216"/>
      <c r="D158" s="216"/>
    </row>
    <row r="159" spans="1:4" x14ac:dyDescent="0.2">
      <c r="A159" s="17"/>
      <c r="B159" s="216"/>
      <c r="C159" s="216"/>
      <c r="D159" s="216"/>
    </row>
    <row r="160" spans="1:4" x14ac:dyDescent="0.2">
      <c r="A160" s="17"/>
      <c r="B160" s="216"/>
      <c r="C160" s="216"/>
      <c r="D160" s="216"/>
    </row>
    <row r="161" spans="1:4" x14ac:dyDescent="0.2">
      <c r="A161" s="17"/>
      <c r="B161" s="216"/>
      <c r="C161" s="216"/>
      <c r="D161" s="216"/>
    </row>
    <row r="162" spans="1:4" x14ac:dyDescent="0.2">
      <c r="A162" s="17"/>
      <c r="B162" s="216"/>
      <c r="C162" s="216"/>
      <c r="D162" s="216"/>
    </row>
    <row r="163" spans="1:4" x14ac:dyDescent="0.2">
      <c r="A163" s="17"/>
      <c r="B163" s="216"/>
      <c r="C163" s="216"/>
      <c r="D163" s="216"/>
    </row>
    <row r="164" spans="1:4" x14ac:dyDescent="0.2">
      <c r="A164" s="17"/>
      <c r="B164" s="216"/>
      <c r="C164" s="216"/>
      <c r="D164" s="216"/>
    </row>
    <row r="165" spans="1:4" x14ac:dyDescent="0.2">
      <c r="A165" s="17"/>
      <c r="B165" s="216"/>
      <c r="C165" s="216"/>
      <c r="D165" s="216"/>
    </row>
    <row r="166" spans="1:4" x14ac:dyDescent="0.2">
      <c r="A166" s="17"/>
      <c r="B166" s="216"/>
      <c r="C166" s="216"/>
      <c r="D166" s="216"/>
    </row>
    <row r="167" spans="1:4" x14ac:dyDescent="0.2">
      <c r="A167" s="17"/>
      <c r="B167" s="216"/>
      <c r="C167" s="216"/>
      <c r="D167" s="216"/>
    </row>
    <row r="168" spans="1:4" x14ac:dyDescent="0.2">
      <c r="A168" s="17"/>
      <c r="B168" s="216"/>
      <c r="C168" s="216"/>
      <c r="D168" s="216"/>
    </row>
    <row r="169" spans="1:4" x14ac:dyDescent="0.2">
      <c r="A169" s="17"/>
      <c r="B169" s="216"/>
      <c r="C169" s="216"/>
      <c r="D169" s="216"/>
    </row>
    <row r="170" spans="1:4" x14ac:dyDescent="0.2">
      <c r="A170" s="17"/>
      <c r="B170" s="216"/>
      <c r="C170" s="216"/>
      <c r="D170" s="216"/>
    </row>
    <row r="171" spans="1:4" x14ac:dyDescent="0.2">
      <c r="A171" s="17"/>
      <c r="B171" s="216"/>
      <c r="C171" s="216"/>
      <c r="D171" s="216"/>
    </row>
    <row r="172" spans="1:4" x14ac:dyDescent="0.2">
      <c r="A172" s="17"/>
      <c r="B172" s="216"/>
      <c r="C172" s="216"/>
      <c r="D172" s="216"/>
    </row>
    <row r="173" spans="1:4" x14ac:dyDescent="0.2">
      <c r="A173" s="17"/>
      <c r="B173" s="216"/>
      <c r="C173" s="216"/>
      <c r="D173" s="216"/>
    </row>
    <row r="174" spans="1:4" x14ac:dyDescent="0.2">
      <c r="A174" s="17"/>
      <c r="B174" s="216"/>
      <c r="C174" s="216"/>
      <c r="D174" s="216"/>
    </row>
    <row r="175" spans="1:4" x14ac:dyDescent="0.2">
      <c r="A175" s="17"/>
      <c r="B175" s="216"/>
      <c r="C175" s="216"/>
      <c r="D175" s="216"/>
    </row>
    <row r="176" spans="1:4" x14ac:dyDescent="0.2">
      <c r="A176" s="218"/>
      <c r="B176" s="109"/>
      <c r="C176" s="599"/>
      <c r="D176" s="599"/>
    </row>
    <row r="177" spans="1:4" x14ac:dyDescent="0.2">
      <c r="A177" s="218"/>
      <c r="B177" s="220"/>
      <c r="C177" s="220"/>
      <c r="D177" s="220"/>
    </row>
    <row r="178" spans="1:4" x14ac:dyDescent="0.2">
      <c r="A178" s="218"/>
      <c r="B178" s="220"/>
      <c r="C178" s="220"/>
      <c r="D178" s="220"/>
    </row>
    <row r="179" spans="1:4" x14ac:dyDescent="0.2">
      <c r="A179" s="218"/>
      <c r="B179" s="220"/>
      <c r="C179" s="220"/>
      <c r="D179" s="220"/>
    </row>
    <row r="180" spans="1:4" x14ac:dyDescent="0.2">
      <c r="A180" s="221"/>
      <c r="B180" s="220"/>
      <c r="C180" s="220"/>
      <c r="D180" s="220"/>
    </row>
    <row r="181" spans="1:4" x14ac:dyDescent="0.2">
      <c r="A181" s="221"/>
      <c r="B181" s="220"/>
      <c r="C181" s="220"/>
      <c r="D181" s="220"/>
    </row>
    <row r="182" spans="1:4" x14ac:dyDescent="0.2">
      <c r="A182" s="221"/>
      <c r="B182" s="220"/>
      <c r="C182" s="220"/>
      <c r="D182" s="220"/>
    </row>
    <row r="183" spans="1:4" x14ac:dyDescent="0.2">
      <c r="A183" s="221"/>
      <c r="B183" s="220"/>
      <c r="C183" s="220"/>
      <c r="D183" s="220"/>
    </row>
    <row r="184" spans="1:4" x14ac:dyDescent="0.2">
      <c r="A184" s="221"/>
      <c r="B184" s="220"/>
      <c r="C184" s="220"/>
      <c r="D184" s="220"/>
    </row>
    <row r="185" spans="1:4" x14ac:dyDescent="0.2">
      <c r="A185" s="221"/>
      <c r="B185" s="220"/>
      <c r="C185" s="220"/>
      <c r="D185" s="220"/>
    </row>
    <row r="186" spans="1:4" x14ac:dyDescent="0.2">
      <c r="A186" s="221"/>
      <c r="B186" s="220"/>
      <c r="C186" s="220"/>
      <c r="D186" s="220"/>
    </row>
    <row r="187" spans="1:4" x14ac:dyDescent="0.2">
      <c r="A187" s="221"/>
      <c r="B187" s="220"/>
      <c r="C187" s="220"/>
      <c r="D187" s="220"/>
    </row>
    <row r="188" spans="1:4" x14ac:dyDescent="0.2">
      <c r="A188" s="221"/>
      <c r="B188" s="220"/>
      <c r="C188" s="220"/>
      <c r="D188" s="220"/>
    </row>
    <row r="189" spans="1:4" x14ac:dyDescent="0.2">
      <c r="A189" s="221"/>
      <c r="B189" s="220"/>
      <c r="C189" s="220"/>
      <c r="D189" s="220"/>
    </row>
    <row r="190" spans="1:4" x14ac:dyDescent="0.2">
      <c r="A190" s="221"/>
      <c r="B190" s="220"/>
      <c r="C190" s="220"/>
      <c r="D190" s="220"/>
    </row>
    <row r="191" spans="1:4" x14ac:dyDescent="0.2">
      <c r="A191" s="221"/>
      <c r="B191" s="220"/>
      <c r="C191" s="220"/>
      <c r="D191" s="220"/>
    </row>
    <row r="192" spans="1:4" x14ac:dyDescent="0.2">
      <c r="A192" s="221"/>
      <c r="B192" s="220"/>
      <c r="C192" s="220"/>
      <c r="D192" s="220"/>
    </row>
  </sheetData>
  <mergeCells count="7">
    <mergeCell ref="A86:B86"/>
    <mergeCell ref="Q1:S1"/>
    <mergeCell ref="N1:P1"/>
    <mergeCell ref="K1:M1"/>
    <mergeCell ref="B1:D1"/>
    <mergeCell ref="E1:G1"/>
    <mergeCell ref="H1:J1"/>
  </mergeCells>
  <pageMargins left="0.39370078740157483" right="0" top="1.1417322834645669" bottom="0.39370078740157483" header="0.39370078740157483" footer="0.15748031496062992"/>
  <pageSetup paperSize="9" scale="61" orientation="landscape" r:id="rId1"/>
  <headerFooter alignWithMargins="0">
    <oddHeader>&amp;C&amp;"Times New Roman,Félkövér"&amp;8
&amp;10 2018. évi költségvetés JGK Zrt. üzleti vagyonnal kapcsolatos feladatai
11602 cím bevételi előirányzat&amp;R&amp;"Times New Roman,Félkövér dőlt"9. melléklet a 46/2017. (XII.20.)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78"/>
  <sheetViews>
    <sheetView zoomScaleNormal="100" workbookViewId="0">
      <pane xSplit="1" ySplit="2" topLeftCell="L48" activePane="bottomRight" state="frozen"/>
      <selection pane="topRight" activeCell="B1" sqref="B1"/>
      <selection pane="bottomLeft" activeCell="A3" sqref="A3"/>
      <selection pane="bottomRight" activeCell="O45" sqref="O45"/>
    </sheetView>
  </sheetViews>
  <sheetFormatPr defaultColWidth="9.140625" defaultRowHeight="12.75" x14ac:dyDescent="0.2"/>
  <cols>
    <col min="1" max="1" width="34.7109375" style="78" customWidth="1"/>
    <col min="2" max="4" width="10.7109375" style="243" customWidth="1"/>
    <col min="5" max="10" width="10.7109375" style="88" customWidth="1"/>
    <col min="11" max="13" width="10.7109375" style="89" customWidth="1"/>
    <col min="14" max="25" width="10.7109375" style="88" customWidth="1"/>
    <col min="26" max="29" width="10.7109375" style="89" customWidth="1"/>
    <col min="30" max="31" width="10.7109375" style="92" customWidth="1"/>
    <col min="32" max="16384" width="9.140625" style="92"/>
  </cols>
  <sheetData>
    <row r="1" spans="1:31" s="93" customFormat="1" ht="106.15" customHeight="1" thickBot="1" x14ac:dyDescent="0.25">
      <c r="A1" s="164" t="s">
        <v>579</v>
      </c>
      <c r="B1" s="919" t="s">
        <v>645</v>
      </c>
      <c r="C1" s="920"/>
      <c r="D1" s="921"/>
      <c r="E1" s="919" t="s">
        <v>87</v>
      </c>
      <c r="F1" s="920"/>
      <c r="G1" s="921"/>
      <c r="H1" s="919" t="s">
        <v>98</v>
      </c>
      <c r="I1" s="920"/>
      <c r="J1" s="921"/>
      <c r="K1" s="919" t="s">
        <v>594</v>
      </c>
      <c r="L1" s="920"/>
      <c r="M1" s="927"/>
      <c r="N1" s="933" t="s">
        <v>102</v>
      </c>
      <c r="O1" s="920"/>
      <c r="P1" s="921"/>
      <c r="Q1" s="919" t="s">
        <v>104</v>
      </c>
      <c r="R1" s="920"/>
      <c r="S1" s="921"/>
      <c r="T1" s="919" t="s">
        <v>109</v>
      </c>
      <c r="U1" s="920"/>
      <c r="V1" s="921"/>
      <c r="W1" s="919" t="s">
        <v>110</v>
      </c>
      <c r="X1" s="920"/>
      <c r="Y1" s="927"/>
      <c r="Z1" s="920" t="s">
        <v>595</v>
      </c>
      <c r="AA1" s="920"/>
      <c r="AB1" s="921"/>
      <c r="AC1" s="931" t="s">
        <v>596</v>
      </c>
      <c r="AD1" s="931"/>
      <c r="AE1" s="932"/>
    </row>
    <row r="2" spans="1:31" ht="25.15" customHeight="1" x14ac:dyDescent="0.2">
      <c r="A2" s="773" t="s">
        <v>180</v>
      </c>
      <c r="B2" s="657" t="s">
        <v>929</v>
      </c>
      <c r="C2" s="657" t="s">
        <v>930</v>
      </c>
      <c r="D2" s="657" t="s">
        <v>931</v>
      </c>
      <c r="E2" s="658" t="s">
        <v>929</v>
      </c>
      <c r="F2" s="658" t="s">
        <v>930</v>
      </c>
      <c r="G2" s="658" t="s">
        <v>931</v>
      </c>
      <c r="H2" s="658" t="s">
        <v>929</v>
      </c>
      <c r="I2" s="658" t="s">
        <v>930</v>
      </c>
      <c r="J2" s="658" t="s">
        <v>931</v>
      </c>
      <c r="K2" s="658" t="s">
        <v>929</v>
      </c>
      <c r="L2" s="658" t="s">
        <v>930</v>
      </c>
      <c r="M2" s="659" t="s">
        <v>931</v>
      </c>
      <c r="N2" s="780" t="s">
        <v>929</v>
      </c>
      <c r="O2" s="658" t="s">
        <v>930</v>
      </c>
      <c r="P2" s="658" t="s">
        <v>931</v>
      </c>
      <c r="Q2" s="658" t="s">
        <v>929</v>
      </c>
      <c r="R2" s="658" t="s">
        <v>930</v>
      </c>
      <c r="S2" s="658" t="s">
        <v>931</v>
      </c>
      <c r="T2" s="658" t="s">
        <v>929</v>
      </c>
      <c r="U2" s="658" t="s">
        <v>930</v>
      </c>
      <c r="V2" s="658" t="s">
        <v>931</v>
      </c>
      <c r="W2" s="658" t="s">
        <v>929</v>
      </c>
      <c r="X2" s="658" t="s">
        <v>930</v>
      </c>
      <c r="Y2" s="659" t="s">
        <v>931</v>
      </c>
      <c r="Z2" s="766" t="s">
        <v>929</v>
      </c>
      <c r="AA2" s="658" t="s">
        <v>930</v>
      </c>
      <c r="AB2" s="658" t="s">
        <v>931</v>
      </c>
      <c r="AC2" s="658" t="s">
        <v>929</v>
      </c>
      <c r="AD2" s="658" t="s">
        <v>930</v>
      </c>
      <c r="AE2" s="659" t="s">
        <v>931</v>
      </c>
    </row>
    <row r="3" spans="1:31" x14ac:dyDescent="0.2">
      <c r="A3" s="246" t="s">
        <v>646</v>
      </c>
      <c r="B3" s="423"/>
      <c r="C3" s="423"/>
      <c r="D3" s="423"/>
      <c r="E3" s="26">
        <v>8000</v>
      </c>
      <c r="F3" s="26">
        <v>1515</v>
      </c>
      <c r="G3" s="26">
        <f>E3+F3</f>
        <v>9515</v>
      </c>
      <c r="H3" s="26"/>
      <c r="I3" s="26"/>
      <c r="J3" s="26">
        <f>H3+I3</f>
        <v>0</v>
      </c>
      <c r="K3" s="100">
        <f>B3+E3+H3</f>
        <v>8000</v>
      </c>
      <c r="L3" s="100">
        <f t="shared" ref="L3:M18" si="0">C3+F3+I3</f>
        <v>1515</v>
      </c>
      <c r="M3" s="646">
        <f t="shared" si="0"/>
        <v>9515</v>
      </c>
      <c r="N3" s="742"/>
      <c r="O3" s="26"/>
      <c r="P3" s="26"/>
      <c r="Q3" s="26"/>
      <c r="R3" s="26"/>
      <c r="S3" s="26"/>
      <c r="T3" s="26"/>
      <c r="U3" s="26"/>
      <c r="V3" s="26"/>
      <c r="W3" s="26"/>
      <c r="X3" s="26"/>
      <c r="Y3" s="310"/>
      <c r="Z3" s="650">
        <f>N3+Q3+T3+W3</f>
        <v>0</v>
      </c>
      <c r="AA3" s="100">
        <f t="shared" ref="AA3:AB19" si="1">O3+R3+U3+X3</f>
        <v>0</v>
      </c>
      <c r="AB3" s="100">
        <f t="shared" si="1"/>
        <v>0</v>
      </c>
      <c r="AC3" s="100">
        <f t="shared" ref="AC3:AC21" si="2">Z3+K3</f>
        <v>8000</v>
      </c>
      <c r="AD3" s="100">
        <f t="shared" ref="AD3" si="3">AA3+L3</f>
        <v>1515</v>
      </c>
      <c r="AE3" s="646">
        <f t="shared" ref="AE3" si="4">AB3+M3</f>
        <v>9515</v>
      </c>
    </row>
    <row r="4" spans="1:31" ht="25.5" x14ac:dyDescent="0.2">
      <c r="A4" s="246" t="s">
        <v>647</v>
      </c>
      <c r="B4" s="423"/>
      <c r="C4" s="423"/>
      <c r="D4" s="423"/>
      <c r="E4" s="26"/>
      <c r="F4" s="26"/>
      <c r="G4" s="26"/>
      <c r="H4" s="26"/>
      <c r="I4" s="26"/>
      <c r="J4" s="26">
        <f t="shared" ref="J4:J21" si="5">H4+I4</f>
        <v>0</v>
      </c>
      <c r="K4" s="100">
        <f t="shared" ref="K4:K56" si="6">B4+E4+H4</f>
        <v>0</v>
      </c>
      <c r="L4" s="100">
        <f t="shared" si="0"/>
        <v>0</v>
      </c>
      <c r="M4" s="646">
        <f t="shared" si="0"/>
        <v>0</v>
      </c>
      <c r="N4" s="742"/>
      <c r="O4" s="26"/>
      <c r="P4" s="26"/>
      <c r="Q4" s="26"/>
      <c r="R4" s="26"/>
      <c r="S4" s="26"/>
      <c r="T4" s="26">
        <v>15300</v>
      </c>
      <c r="U4" s="26"/>
      <c r="V4" s="26">
        <f>T4+U4</f>
        <v>15300</v>
      </c>
      <c r="W4" s="26"/>
      <c r="X4" s="26"/>
      <c r="Y4" s="310"/>
      <c r="Z4" s="650">
        <f t="shared" ref="Z4:Z21" si="7">N4+Q4+T4+W4</f>
        <v>15300</v>
      </c>
      <c r="AA4" s="100">
        <f t="shared" si="1"/>
        <v>0</v>
      </c>
      <c r="AB4" s="100">
        <f t="shared" si="1"/>
        <v>15300</v>
      </c>
      <c r="AC4" s="100">
        <f t="shared" si="2"/>
        <v>15300</v>
      </c>
      <c r="AD4" s="100">
        <f t="shared" ref="AD4:AD21" si="8">AA4+L4</f>
        <v>0</v>
      </c>
      <c r="AE4" s="646">
        <f t="shared" ref="AE4:AE21" si="9">AB4+M4</f>
        <v>15300</v>
      </c>
    </row>
    <row r="5" spans="1:31" x14ac:dyDescent="0.2">
      <c r="A5" s="246" t="s">
        <v>648</v>
      </c>
      <c r="B5" s="423"/>
      <c r="C5" s="423"/>
      <c r="D5" s="423"/>
      <c r="E5" s="26">
        <f>560000-10000</f>
        <v>550000</v>
      </c>
      <c r="F5" s="26"/>
      <c r="G5" s="26">
        <f t="shared" ref="G5:G21" si="10">E5+F5</f>
        <v>550000</v>
      </c>
      <c r="H5" s="26"/>
      <c r="I5" s="26"/>
      <c r="J5" s="26">
        <f t="shared" si="5"/>
        <v>0</v>
      </c>
      <c r="K5" s="100">
        <f t="shared" si="6"/>
        <v>550000</v>
      </c>
      <c r="L5" s="100">
        <f t="shared" si="0"/>
        <v>0</v>
      </c>
      <c r="M5" s="646">
        <f t="shared" si="0"/>
        <v>550000</v>
      </c>
      <c r="N5" s="742"/>
      <c r="O5" s="26"/>
      <c r="P5" s="26"/>
      <c r="Q5" s="26"/>
      <c r="R5" s="26"/>
      <c r="S5" s="26"/>
      <c r="T5" s="26"/>
      <c r="U5" s="26"/>
      <c r="V5" s="26"/>
      <c r="W5" s="26">
        <v>72000</v>
      </c>
      <c r="X5" s="26"/>
      <c r="Y5" s="310">
        <f>W5+X5</f>
        <v>72000</v>
      </c>
      <c r="Z5" s="650">
        <f t="shared" si="7"/>
        <v>72000</v>
      </c>
      <c r="AA5" s="100">
        <f t="shared" si="1"/>
        <v>0</v>
      </c>
      <c r="AB5" s="100">
        <f t="shared" si="1"/>
        <v>72000</v>
      </c>
      <c r="AC5" s="100">
        <f t="shared" si="2"/>
        <v>622000</v>
      </c>
      <c r="AD5" s="100">
        <f t="shared" si="8"/>
        <v>0</v>
      </c>
      <c r="AE5" s="646">
        <f t="shared" si="9"/>
        <v>622000</v>
      </c>
    </row>
    <row r="6" spans="1:31" ht="38.25" x14ac:dyDescent="0.2">
      <c r="A6" s="246" t="s">
        <v>1049</v>
      </c>
      <c r="B6" s="423"/>
      <c r="C6" s="423"/>
      <c r="D6" s="423"/>
      <c r="E6" s="26">
        <f>534456-200000</f>
        <v>334456</v>
      </c>
      <c r="F6" s="26">
        <f>38584+81895+200000</f>
        <v>320479</v>
      </c>
      <c r="G6" s="26">
        <f t="shared" si="10"/>
        <v>654935</v>
      </c>
      <c r="H6" s="26"/>
      <c r="I6" s="26"/>
      <c r="J6" s="26">
        <f t="shared" si="5"/>
        <v>0</v>
      </c>
      <c r="K6" s="100">
        <f t="shared" si="6"/>
        <v>334456</v>
      </c>
      <c r="L6" s="100">
        <f t="shared" si="0"/>
        <v>320479</v>
      </c>
      <c r="M6" s="646">
        <f t="shared" si="0"/>
        <v>654935</v>
      </c>
      <c r="N6" s="742"/>
      <c r="O6" s="26"/>
      <c r="P6" s="26"/>
      <c r="Q6" s="26"/>
      <c r="R6" s="26"/>
      <c r="S6" s="26"/>
      <c r="T6" s="26"/>
      <c r="U6" s="26"/>
      <c r="V6" s="26"/>
      <c r="W6" s="26"/>
      <c r="X6" s="26"/>
      <c r="Y6" s="310"/>
      <c r="Z6" s="650">
        <f t="shared" si="7"/>
        <v>0</v>
      </c>
      <c r="AA6" s="100">
        <f t="shared" si="1"/>
        <v>0</v>
      </c>
      <c r="AB6" s="100">
        <f t="shared" si="1"/>
        <v>0</v>
      </c>
      <c r="AC6" s="100">
        <f t="shared" si="2"/>
        <v>334456</v>
      </c>
      <c r="AD6" s="100">
        <f t="shared" si="8"/>
        <v>320479</v>
      </c>
      <c r="AE6" s="646">
        <f t="shared" si="9"/>
        <v>654935</v>
      </c>
    </row>
    <row r="7" spans="1:31" x14ac:dyDescent="0.2">
      <c r="A7" s="246" t="s">
        <v>649</v>
      </c>
      <c r="B7" s="423"/>
      <c r="C7" s="423"/>
      <c r="D7" s="423"/>
      <c r="E7" s="26">
        <v>217300</v>
      </c>
      <c r="F7" s="26">
        <v>38473</v>
      </c>
      <c r="G7" s="26">
        <f t="shared" si="10"/>
        <v>255773</v>
      </c>
      <c r="H7" s="26"/>
      <c r="I7" s="26"/>
      <c r="J7" s="26">
        <f t="shared" si="5"/>
        <v>0</v>
      </c>
      <c r="K7" s="100">
        <f t="shared" si="6"/>
        <v>217300</v>
      </c>
      <c r="L7" s="100">
        <f t="shared" si="0"/>
        <v>38473</v>
      </c>
      <c r="M7" s="646">
        <f t="shared" si="0"/>
        <v>255773</v>
      </c>
      <c r="N7" s="742"/>
      <c r="O7" s="26"/>
      <c r="P7" s="26"/>
      <c r="Q7" s="26"/>
      <c r="R7" s="26"/>
      <c r="S7" s="26"/>
      <c r="T7" s="26"/>
      <c r="U7" s="26"/>
      <c r="V7" s="26"/>
      <c r="W7" s="26"/>
      <c r="X7" s="26"/>
      <c r="Y7" s="310"/>
      <c r="Z7" s="650">
        <f t="shared" si="7"/>
        <v>0</v>
      </c>
      <c r="AA7" s="100">
        <f t="shared" si="1"/>
        <v>0</v>
      </c>
      <c r="AB7" s="100">
        <f t="shared" si="1"/>
        <v>0</v>
      </c>
      <c r="AC7" s="100">
        <f t="shared" si="2"/>
        <v>217300</v>
      </c>
      <c r="AD7" s="100">
        <f t="shared" si="8"/>
        <v>38473</v>
      </c>
      <c r="AE7" s="646">
        <f t="shared" si="9"/>
        <v>255773</v>
      </c>
    </row>
    <row r="8" spans="1:31" ht="25.5" x14ac:dyDescent="0.2">
      <c r="A8" s="246" t="s">
        <v>1021</v>
      </c>
      <c r="B8" s="423"/>
      <c r="C8" s="423"/>
      <c r="D8" s="423"/>
      <c r="E8" s="26">
        <v>30000</v>
      </c>
      <c r="F8" s="26">
        <v>62556</v>
      </c>
      <c r="G8" s="26">
        <f t="shared" si="10"/>
        <v>92556</v>
      </c>
      <c r="H8" s="26"/>
      <c r="I8" s="26"/>
      <c r="J8" s="26">
        <f t="shared" si="5"/>
        <v>0</v>
      </c>
      <c r="K8" s="100">
        <f t="shared" si="6"/>
        <v>30000</v>
      </c>
      <c r="L8" s="100">
        <f t="shared" si="0"/>
        <v>62556</v>
      </c>
      <c r="M8" s="646">
        <f t="shared" si="0"/>
        <v>92556</v>
      </c>
      <c r="N8" s="742"/>
      <c r="O8" s="26"/>
      <c r="P8" s="26"/>
      <c r="Q8" s="26"/>
      <c r="R8" s="26"/>
      <c r="S8" s="26"/>
      <c r="T8" s="26"/>
      <c r="U8" s="26"/>
      <c r="V8" s="26"/>
      <c r="W8" s="26"/>
      <c r="X8" s="26"/>
      <c r="Y8" s="310"/>
      <c r="Z8" s="650">
        <f t="shared" si="7"/>
        <v>0</v>
      </c>
      <c r="AA8" s="100">
        <f t="shared" si="1"/>
        <v>0</v>
      </c>
      <c r="AB8" s="100">
        <f t="shared" si="1"/>
        <v>0</v>
      </c>
      <c r="AC8" s="100">
        <f t="shared" si="2"/>
        <v>30000</v>
      </c>
      <c r="AD8" s="100">
        <f t="shared" si="8"/>
        <v>62556</v>
      </c>
      <c r="AE8" s="646">
        <f t="shared" si="9"/>
        <v>92556</v>
      </c>
    </row>
    <row r="9" spans="1:31" ht="25.5" x14ac:dyDescent="0.2">
      <c r="A9" s="246" t="s">
        <v>1024</v>
      </c>
      <c r="B9" s="423"/>
      <c r="C9" s="423"/>
      <c r="D9" s="423"/>
      <c r="E9" s="26"/>
      <c r="F9" s="26"/>
      <c r="G9" s="26"/>
      <c r="H9" s="26"/>
      <c r="I9" s="26"/>
      <c r="J9" s="26">
        <f t="shared" si="5"/>
        <v>0</v>
      </c>
      <c r="K9" s="100">
        <f t="shared" si="6"/>
        <v>0</v>
      </c>
      <c r="L9" s="100">
        <f t="shared" si="0"/>
        <v>0</v>
      </c>
      <c r="M9" s="646">
        <f t="shared" si="0"/>
        <v>0</v>
      </c>
      <c r="N9" s="742"/>
      <c r="O9" s="26"/>
      <c r="P9" s="26"/>
      <c r="Q9" s="26"/>
      <c r="R9" s="26">
        <v>6778</v>
      </c>
      <c r="S9" s="26">
        <f>Q9+R9</f>
        <v>6778</v>
      </c>
      <c r="T9" s="26"/>
      <c r="U9" s="26"/>
      <c r="V9" s="26"/>
      <c r="W9" s="26"/>
      <c r="X9" s="26"/>
      <c r="Y9" s="310"/>
      <c r="Z9" s="650">
        <f t="shared" ref="Z9" si="11">N9+Q9+T9+W9</f>
        <v>0</v>
      </c>
      <c r="AA9" s="100">
        <f t="shared" ref="AA9" si="12">O9+R9+U9+X9</f>
        <v>6778</v>
      </c>
      <c r="AB9" s="100">
        <f t="shared" ref="AB9" si="13">P9+S9+V9+Y9</f>
        <v>6778</v>
      </c>
      <c r="AC9" s="100">
        <f t="shared" ref="AC9" si="14">Z9+K9</f>
        <v>0</v>
      </c>
      <c r="AD9" s="100">
        <f t="shared" ref="AD9" si="15">AA9+L9</f>
        <v>6778</v>
      </c>
      <c r="AE9" s="646">
        <f t="shared" ref="AE9" si="16">AB9+M9</f>
        <v>6778</v>
      </c>
    </row>
    <row r="10" spans="1:31" x14ac:dyDescent="0.2">
      <c r="A10" s="246" t="s">
        <v>650</v>
      </c>
      <c r="B10" s="423"/>
      <c r="C10" s="423"/>
      <c r="D10" s="423"/>
      <c r="E10" s="26">
        <v>30000</v>
      </c>
      <c r="F10" s="26">
        <v>5299</v>
      </c>
      <c r="G10" s="26">
        <f t="shared" si="10"/>
        <v>35299</v>
      </c>
      <c r="H10" s="26"/>
      <c r="I10" s="26"/>
      <c r="J10" s="26">
        <f t="shared" si="5"/>
        <v>0</v>
      </c>
      <c r="K10" s="100">
        <f t="shared" si="6"/>
        <v>30000</v>
      </c>
      <c r="L10" s="100">
        <f t="shared" si="0"/>
        <v>5299</v>
      </c>
      <c r="M10" s="646">
        <f t="shared" si="0"/>
        <v>35299</v>
      </c>
      <c r="N10" s="742"/>
      <c r="O10" s="26"/>
      <c r="P10" s="26"/>
      <c r="Q10" s="26"/>
      <c r="R10" s="26"/>
      <c r="S10" s="26"/>
      <c r="T10" s="26"/>
      <c r="U10" s="26"/>
      <c r="V10" s="26"/>
      <c r="W10" s="26"/>
      <c r="X10" s="26"/>
      <c r="Y10" s="310"/>
      <c r="Z10" s="650">
        <f t="shared" si="7"/>
        <v>0</v>
      </c>
      <c r="AA10" s="100">
        <f t="shared" si="1"/>
        <v>0</v>
      </c>
      <c r="AB10" s="100">
        <f t="shared" si="1"/>
        <v>0</v>
      </c>
      <c r="AC10" s="100">
        <f t="shared" si="2"/>
        <v>30000</v>
      </c>
      <c r="AD10" s="100">
        <f t="shared" si="8"/>
        <v>5299</v>
      </c>
      <c r="AE10" s="646">
        <f t="shared" si="9"/>
        <v>35299</v>
      </c>
    </row>
    <row r="11" spans="1:31" x14ac:dyDescent="0.2">
      <c r="A11" s="246" t="s">
        <v>651</v>
      </c>
      <c r="B11" s="423"/>
      <c r="C11" s="423"/>
      <c r="D11" s="423"/>
      <c r="E11" s="26">
        <f>118320-8320</f>
        <v>110000</v>
      </c>
      <c r="F11" s="26">
        <v>17200</v>
      </c>
      <c r="G11" s="26">
        <f t="shared" si="10"/>
        <v>127200</v>
      </c>
      <c r="H11" s="26"/>
      <c r="I11" s="26"/>
      <c r="J11" s="26">
        <f t="shared" si="5"/>
        <v>0</v>
      </c>
      <c r="K11" s="100">
        <f t="shared" si="6"/>
        <v>110000</v>
      </c>
      <c r="L11" s="100">
        <f t="shared" si="0"/>
        <v>17200</v>
      </c>
      <c r="M11" s="646">
        <f t="shared" si="0"/>
        <v>127200</v>
      </c>
      <c r="N11" s="742"/>
      <c r="O11" s="26"/>
      <c r="P11" s="26"/>
      <c r="Q11" s="26"/>
      <c r="R11" s="26"/>
      <c r="S11" s="26"/>
      <c r="T11" s="26"/>
      <c r="U11" s="26"/>
      <c r="V11" s="26"/>
      <c r="W11" s="26"/>
      <c r="X11" s="26"/>
      <c r="Y11" s="310"/>
      <c r="Z11" s="650">
        <f t="shared" si="7"/>
        <v>0</v>
      </c>
      <c r="AA11" s="100">
        <f t="shared" si="1"/>
        <v>0</v>
      </c>
      <c r="AB11" s="100">
        <f t="shared" si="1"/>
        <v>0</v>
      </c>
      <c r="AC11" s="100">
        <f t="shared" si="2"/>
        <v>110000</v>
      </c>
      <c r="AD11" s="100">
        <f t="shared" si="8"/>
        <v>17200</v>
      </c>
      <c r="AE11" s="646">
        <f t="shared" si="9"/>
        <v>127200</v>
      </c>
    </row>
    <row r="12" spans="1:31" x14ac:dyDescent="0.2">
      <c r="A12" s="246" t="s">
        <v>652</v>
      </c>
      <c r="B12" s="423"/>
      <c r="C12" s="423"/>
      <c r="D12" s="423"/>
      <c r="E12" s="26">
        <f>91000-13000</f>
        <v>78000</v>
      </c>
      <c r="F12" s="26">
        <v>30287</v>
      </c>
      <c r="G12" s="26">
        <f t="shared" si="10"/>
        <v>108287</v>
      </c>
      <c r="H12" s="26"/>
      <c r="I12" s="26"/>
      <c r="J12" s="26">
        <f t="shared" si="5"/>
        <v>0</v>
      </c>
      <c r="K12" s="100">
        <f t="shared" si="6"/>
        <v>78000</v>
      </c>
      <c r="L12" s="100">
        <f t="shared" si="0"/>
        <v>30287</v>
      </c>
      <c r="M12" s="646">
        <f t="shared" si="0"/>
        <v>108287</v>
      </c>
      <c r="N12" s="742"/>
      <c r="O12" s="26"/>
      <c r="P12" s="26"/>
      <c r="Q12" s="26"/>
      <c r="R12" s="26"/>
      <c r="S12" s="26"/>
      <c r="T12" s="26"/>
      <c r="U12" s="26"/>
      <c r="V12" s="26"/>
      <c r="W12" s="26"/>
      <c r="X12" s="26"/>
      <c r="Y12" s="310"/>
      <c r="Z12" s="650">
        <f t="shared" si="7"/>
        <v>0</v>
      </c>
      <c r="AA12" s="100">
        <f t="shared" si="1"/>
        <v>0</v>
      </c>
      <c r="AB12" s="100">
        <f t="shared" si="1"/>
        <v>0</v>
      </c>
      <c r="AC12" s="100">
        <f t="shared" si="2"/>
        <v>78000</v>
      </c>
      <c r="AD12" s="100">
        <f t="shared" si="8"/>
        <v>30287</v>
      </c>
      <c r="AE12" s="646">
        <f t="shared" si="9"/>
        <v>108287</v>
      </c>
    </row>
    <row r="13" spans="1:31" x14ac:dyDescent="0.2">
      <c r="A13" s="246" t="s">
        <v>653</v>
      </c>
      <c r="B13" s="423"/>
      <c r="C13" s="423"/>
      <c r="D13" s="423"/>
      <c r="E13" s="26">
        <f>59890-1890</f>
        <v>58000</v>
      </c>
      <c r="F13" s="26">
        <v>1923</v>
      </c>
      <c r="G13" s="26">
        <f t="shared" si="10"/>
        <v>59923</v>
      </c>
      <c r="H13" s="26"/>
      <c r="I13" s="26"/>
      <c r="J13" s="26">
        <f t="shared" si="5"/>
        <v>0</v>
      </c>
      <c r="K13" s="100">
        <f t="shared" si="6"/>
        <v>58000</v>
      </c>
      <c r="L13" s="100">
        <f t="shared" si="0"/>
        <v>1923</v>
      </c>
      <c r="M13" s="646">
        <f t="shared" si="0"/>
        <v>59923</v>
      </c>
      <c r="N13" s="742"/>
      <c r="O13" s="26"/>
      <c r="P13" s="26"/>
      <c r="Q13" s="26"/>
      <c r="R13" s="26"/>
      <c r="S13" s="26"/>
      <c r="T13" s="26"/>
      <c r="U13" s="26"/>
      <c r="V13" s="26"/>
      <c r="W13" s="26"/>
      <c r="X13" s="26"/>
      <c r="Y13" s="310"/>
      <c r="Z13" s="650">
        <f t="shared" si="7"/>
        <v>0</v>
      </c>
      <c r="AA13" s="100">
        <f t="shared" si="1"/>
        <v>0</v>
      </c>
      <c r="AB13" s="100">
        <f t="shared" si="1"/>
        <v>0</v>
      </c>
      <c r="AC13" s="100">
        <f t="shared" si="2"/>
        <v>58000</v>
      </c>
      <c r="AD13" s="100">
        <f t="shared" si="8"/>
        <v>1923</v>
      </c>
      <c r="AE13" s="646">
        <f t="shared" si="9"/>
        <v>59923</v>
      </c>
    </row>
    <row r="14" spans="1:31" x14ac:dyDescent="0.2">
      <c r="A14" s="246" t="s">
        <v>654</v>
      </c>
      <c r="B14" s="423"/>
      <c r="C14" s="423"/>
      <c r="D14" s="423"/>
      <c r="E14" s="26">
        <f>25750-750</f>
        <v>25000</v>
      </c>
      <c r="F14" s="26">
        <v>8135</v>
      </c>
      <c r="G14" s="26">
        <f t="shared" si="10"/>
        <v>33135</v>
      </c>
      <c r="H14" s="26"/>
      <c r="I14" s="26"/>
      <c r="J14" s="26">
        <f t="shared" si="5"/>
        <v>0</v>
      </c>
      <c r="K14" s="100">
        <f t="shared" si="6"/>
        <v>25000</v>
      </c>
      <c r="L14" s="100">
        <f t="shared" si="0"/>
        <v>8135</v>
      </c>
      <c r="M14" s="646">
        <f t="shared" si="0"/>
        <v>33135</v>
      </c>
      <c r="N14" s="742"/>
      <c r="O14" s="26"/>
      <c r="P14" s="26"/>
      <c r="Q14" s="26"/>
      <c r="R14" s="26"/>
      <c r="S14" s="26"/>
      <c r="T14" s="26"/>
      <c r="U14" s="26"/>
      <c r="V14" s="26"/>
      <c r="W14" s="26"/>
      <c r="X14" s="26"/>
      <c r="Y14" s="310"/>
      <c r="Z14" s="650">
        <f t="shared" si="7"/>
        <v>0</v>
      </c>
      <c r="AA14" s="100">
        <f t="shared" si="1"/>
        <v>0</v>
      </c>
      <c r="AB14" s="100">
        <f t="shared" si="1"/>
        <v>0</v>
      </c>
      <c r="AC14" s="100">
        <f t="shared" si="2"/>
        <v>25000</v>
      </c>
      <c r="AD14" s="100">
        <f t="shared" si="8"/>
        <v>8135</v>
      </c>
      <c r="AE14" s="646">
        <f t="shared" si="9"/>
        <v>33135</v>
      </c>
    </row>
    <row r="15" spans="1:31" x14ac:dyDescent="0.2">
      <c r="A15" s="741" t="s">
        <v>1018</v>
      </c>
      <c r="B15" s="423"/>
      <c r="C15" s="423"/>
      <c r="D15" s="423"/>
      <c r="E15" s="26"/>
      <c r="F15" s="26"/>
      <c r="G15" s="26"/>
      <c r="H15" s="26"/>
      <c r="I15" s="26"/>
      <c r="J15" s="26">
        <f t="shared" si="5"/>
        <v>0</v>
      </c>
      <c r="K15" s="100">
        <f t="shared" si="6"/>
        <v>0</v>
      </c>
      <c r="L15" s="100">
        <f t="shared" si="0"/>
        <v>0</v>
      </c>
      <c r="M15" s="646">
        <f t="shared" si="0"/>
        <v>0</v>
      </c>
      <c r="N15" s="742"/>
      <c r="O15" s="26"/>
      <c r="P15" s="26"/>
      <c r="Q15" s="26"/>
      <c r="R15" s="26"/>
      <c r="S15" s="26"/>
      <c r="T15" s="26"/>
      <c r="U15" s="26"/>
      <c r="V15" s="26"/>
      <c r="W15" s="26">
        <v>60000</v>
      </c>
      <c r="X15" s="26">
        <v>8411</v>
      </c>
      <c r="Y15" s="310">
        <f t="shared" ref="Y15:Y16" si="17">W15+X15</f>
        <v>68411</v>
      </c>
      <c r="Z15" s="650">
        <f t="shared" si="7"/>
        <v>60000</v>
      </c>
      <c r="AA15" s="100">
        <f t="shared" si="1"/>
        <v>8411</v>
      </c>
      <c r="AB15" s="100">
        <f t="shared" si="1"/>
        <v>68411</v>
      </c>
      <c r="AC15" s="100">
        <f t="shared" si="2"/>
        <v>60000</v>
      </c>
      <c r="AD15" s="100">
        <f t="shared" si="8"/>
        <v>8411</v>
      </c>
      <c r="AE15" s="646">
        <f t="shared" si="9"/>
        <v>68411</v>
      </c>
    </row>
    <row r="16" spans="1:31" x14ac:dyDescent="0.2">
      <c r="A16" s="741" t="s">
        <v>1019</v>
      </c>
      <c r="B16" s="423"/>
      <c r="C16" s="423"/>
      <c r="D16" s="423"/>
      <c r="E16" s="26"/>
      <c r="F16" s="26"/>
      <c r="G16" s="26"/>
      <c r="H16" s="26"/>
      <c r="I16" s="26"/>
      <c r="J16" s="26">
        <f t="shared" si="5"/>
        <v>0</v>
      </c>
      <c r="K16" s="100">
        <f t="shared" si="6"/>
        <v>0</v>
      </c>
      <c r="L16" s="100">
        <f t="shared" si="0"/>
        <v>0</v>
      </c>
      <c r="M16" s="646">
        <f t="shared" si="0"/>
        <v>0</v>
      </c>
      <c r="N16" s="742"/>
      <c r="O16" s="26"/>
      <c r="P16" s="26"/>
      <c r="Q16" s="26"/>
      <c r="R16" s="26"/>
      <c r="S16" s="26"/>
      <c r="T16" s="26"/>
      <c r="U16" s="26"/>
      <c r="V16" s="26"/>
      <c r="W16" s="26">
        <v>10000</v>
      </c>
      <c r="X16" s="26">
        <v>10166</v>
      </c>
      <c r="Y16" s="310">
        <f t="shared" si="17"/>
        <v>20166</v>
      </c>
      <c r="Z16" s="650">
        <f t="shared" si="7"/>
        <v>10000</v>
      </c>
      <c r="AA16" s="100">
        <f t="shared" si="1"/>
        <v>10166</v>
      </c>
      <c r="AB16" s="100">
        <f t="shared" si="1"/>
        <v>20166</v>
      </c>
      <c r="AC16" s="100">
        <f t="shared" si="2"/>
        <v>10000</v>
      </c>
      <c r="AD16" s="100">
        <f t="shared" si="8"/>
        <v>10166</v>
      </c>
      <c r="AE16" s="646">
        <f t="shared" si="9"/>
        <v>20166</v>
      </c>
    </row>
    <row r="17" spans="1:31" ht="38.25" x14ac:dyDescent="0.2">
      <c r="A17" s="741" t="s">
        <v>655</v>
      </c>
      <c r="B17" s="424">
        <v>1000</v>
      </c>
      <c r="C17" s="424">
        <v>164</v>
      </c>
      <c r="D17" s="424">
        <f>B17+C17</f>
        <v>1164</v>
      </c>
      <c r="E17" s="26"/>
      <c r="F17" s="26"/>
      <c r="G17" s="26"/>
      <c r="H17" s="26"/>
      <c r="I17" s="26"/>
      <c r="J17" s="26">
        <f t="shared" si="5"/>
        <v>0</v>
      </c>
      <c r="K17" s="100">
        <f t="shared" si="6"/>
        <v>1000</v>
      </c>
      <c r="L17" s="100">
        <f t="shared" si="0"/>
        <v>164</v>
      </c>
      <c r="M17" s="646">
        <f t="shared" si="0"/>
        <v>1164</v>
      </c>
      <c r="N17" s="742"/>
      <c r="O17" s="26"/>
      <c r="P17" s="26"/>
      <c r="Q17" s="26"/>
      <c r="R17" s="26"/>
      <c r="S17" s="26"/>
      <c r="T17" s="26"/>
      <c r="U17" s="26"/>
      <c r="V17" s="26"/>
      <c r="W17" s="26"/>
      <c r="X17" s="26"/>
      <c r="Y17" s="310"/>
      <c r="Z17" s="650">
        <f t="shared" si="7"/>
        <v>0</v>
      </c>
      <c r="AA17" s="100">
        <f t="shared" si="1"/>
        <v>0</v>
      </c>
      <c r="AB17" s="100">
        <f t="shared" si="1"/>
        <v>0</v>
      </c>
      <c r="AC17" s="100">
        <f t="shared" si="2"/>
        <v>1000</v>
      </c>
      <c r="AD17" s="100">
        <f t="shared" si="8"/>
        <v>164</v>
      </c>
      <c r="AE17" s="646">
        <f t="shared" si="9"/>
        <v>1164</v>
      </c>
    </row>
    <row r="18" spans="1:31" x14ac:dyDescent="0.2">
      <c r="A18" s="771" t="s">
        <v>656</v>
      </c>
      <c r="B18" s="425"/>
      <c r="C18" s="425"/>
      <c r="D18" s="425"/>
      <c r="E18" s="235">
        <f>80000+20000</f>
        <v>100000</v>
      </c>
      <c r="F18" s="235"/>
      <c r="G18" s="26">
        <f t="shared" si="10"/>
        <v>100000</v>
      </c>
      <c r="H18" s="26"/>
      <c r="I18" s="26"/>
      <c r="J18" s="26">
        <f t="shared" si="5"/>
        <v>0</v>
      </c>
      <c r="K18" s="100">
        <f t="shared" si="6"/>
        <v>100000</v>
      </c>
      <c r="L18" s="100">
        <f t="shared" si="0"/>
        <v>0</v>
      </c>
      <c r="M18" s="646">
        <f t="shared" si="0"/>
        <v>100000</v>
      </c>
      <c r="N18" s="742"/>
      <c r="O18" s="26"/>
      <c r="P18" s="26"/>
      <c r="Q18" s="26"/>
      <c r="R18" s="26"/>
      <c r="S18" s="26"/>
      <c r="T18" s="26"/>
      <c r="U18" s="26"/>
      <c r="V18" s="26"/>
      <c r="W18" s="26"/>
      <c r="X18" s="26"/>
      <c r="Y18" s="310"/>
      <c r="Z18" s="650">
        <f t="shared" si="7"/>
        <v>0</v>
      </c>
      <c r="AA18" s="100">
        <f t="shared" si="1"/>
        <v>0</v>
      </c>
      <c r="AB18" s="100">
        <f t="shared" si="1"/>
        <v>0</v>
      </c>
      <c r="AC18" s="100">
        <f t="shared" si="2"/>
        <v>100000</v>
      </c>
      <c r="AD18" s="100">
        <f t="shared" si="8"/>
        <v>0</v>
      </c>
      <c r="AE18" s="646">
        <f t="shared" si="9"/>
        <v>100000</v>
      </c>
    </row>
    <row r="19" spans="1:31" x14ac:dyDescent="0.2">
      <c r="A19" s="771" t="s">
        <v>657</v>
      </c>
      <c r="B19" s="425"/>
      <c r="C19" s="425"/>
      <c r="D19" s="425"/>
      <c r="E19" s="235">
        <v>50000</v>
      </c>
      <c r="F19" s="235"/>
      <c r="G19" s="26">
        <f t="shared" si="10"/>
        <v>50000</v>
      </c>
      <c r="H19" s="26"/>
      <c r="I19" s="26"/>
      <c r="J19" s="26">
        <f t="shared" si="5"/>
        <v>0</v>
      </c>
      <c r="K19" s="100">
        <f t="shared" si="6"/>
        <v>50000</v>
      </c>
      <c r="L19" s="100">
        <f t="shared" ref="L19:L56" si="18">C19+F19+I19</f>
        <v>0</v>
      </c>
      <c r="M19" s="646">
        <f t="shared" ref="M19:M56" si="19">D19+G19+J19</f>
        <v>50000</v>
      </c>
      <c r="N19" s="742"/>
      <c r="O19" s="26"/>
      <c r="P19" s="26"/>
      <c r="Q19" s="26"/>
      <c r="R19" s="26"/>
      <c r="S19" s="26"/>
      <c r="T19" s="26"/>
      <c r="U19" s="26"/>
      <c r="V19" s="26"/>
      <c r="W19" s="26"/>
      <c r="X19" s="26"/>
      <c r="Y19" s="310"/>
      <c r="Z19" s="650">
        <f t="shared" si="7"/>
        <v>0</v>
      </c>
      <c r="AA19" s="100">
        <f t="shared" si="1"/>
        <v>0</v>
      </c>
      <c r="AB19" s="100">
        <f t="shared" si="1"/>
        <v>0</v>
      </c>
      <c r="AC19" s="100">
        <f t="shared" si="2"/>
        <v>50000</v>
      </c>
      <c r="AD19" s="100">
        <f t="shared" si="8"/>
        <v>0</v>
      </c>
      <c r="AE19" s="646">
        <f t="shared" si="9"/>
        <v>50000</v>
      </c>
    </row>
    <row r="20" spans="1:31" x14ac:dyDescent="0.2">
      <c r="A20" s="745" t="s">
        <v>972</v>
      </c>
      <c r="B20" s="425"/>
      <c r="C20" s="425"/>
      <c r="D20" s="425"/>
      <c r="E20" s="235">
        <v>0</v>
      </c>
      <c r="F20" s="235">
        <v>250745</v>
      </c>
      <c r="G20" s="26">
        <f t="shared" ref="G20" si="20">E20+F20</f>
        <v>250745</v>
      </c>
      <c r="H20" s="26"/>
      <c r="I20" s="26"/>
      <c r="J20" s="26">
        <f t="shared" si="5"/>
        <v>0</v>
      </c>
      <c r="K20" s="100">
        <f t="shared" si="6"/>
        <v>0</v>
      </c>
      <c r="L20" s="100">
        <f t="shared" si="18"/>
        <v>250745</v>
      </c>
      <c r="M20" s="646">
        <f t="shared" si="19"/>
        <v>250745</v>
      </c>
      <c r="N20" s="742"/>
      <c r="O20" s="26"/>
      <c r="P20" s="26"/>
      <c r="Q20" s="26"/>
      <c r="R20" s="26"/>
      <c r="S20" s="26"/>
      <c r="T20" s="26"/>
      <c r="U20" s="26"/>
      <c r="V20" s="26"/>
      <c r="W20" s="26"/>
      <c r="X20" s="26"/>
      <c r="Y20" s="310"/>
      <c r="Z20" s="650">
        <f t="shared" ref="Z20" si="21">N20+Q20+T20+W20</f>
        <v>0</v>
      </c>
      <c r="AA20" s="100">
        <f t="shared" ref="AA20" si="22">O20+R20+U20+X20</f>
        <v>0</v>
      </c>
      <c r="AB20" s="100">
        <f t="shared" ref="AB20" si="23">P20+S20+V20+Y20</f>
        <v>0</v>
      </c>
      <c r="AC20" s="100">
        <f t="shared" ref="AC20" si="24">Z20+K20</f>
        <v>0</v>
      </c>
      <c r="AD20" s="100">
        <f t="shared" ref="AD20" si="25">AA20+L20</f>
        <v>250745</v>
      </c>
      <c r="AE20" s="646">
        <f t="shared" ref="AE20" si="26">AB20+M20</f>
        <v>250745</v>
      </c>
    </row>
    <row r="21" spans="1:31" ht="39" thickBot="1" x14ac:dyDescent="0.25">
      <c r="A21" s="308" t="s">
        <v>658</v>
      </c>
      <c r="B21" s="423"/>
      <c r="C21" s="655"/>
      <c r="D21" s="655"/>
      <c r="E21" s="231">
        <v>969640</v>
      </c>
      <c r="F21" s="231"/>
      <c r="G21" s="26">
        <f t="shared" si="10"/>
        <v>969640</v>
      </c>
      <c r="H21" s="26"/>
      <c r="I21" s="26">
        <f>88925-5000</f>
        <v>83925</v>
      </c>
      <c r="J21" s="26">
        <f t="shared" si="5"/>
        <v>83925</v>
      </c>
      <c r="K21" s="244">
        <f t="shared" si="6"/>
        <v>969640</v>
      </c>
      <c r="L21" s="244">
        <f t="shared" si="18"/>
        <v>83925</v>
      </c>
      <c r="M21" s="647">
        <f t="shared" si="19"/>
        <v>1053565</v>
      </c>
      <c r="N21" s="781"/>
      <c r="O21" s="231"/>
      <c r="P21" s="231"/>
      <c r="Q21" s="231"/>
      <c r="R21" s="231"/>
      <c r="S21" s="231"/>
      <c r="T21" s="26">
        <v>0</v>
      </c>
      <c r="U21" s="26"/>
      <c r="V21" s="26"/>
      <c r="W21" s="26">
        <v>0</v>
      </c>
      <c r="X21" s="231">
        <v>9500</v>
      </c>
      <c r="Y21" s="310">
        <f t="shared" ref="Y21" si="27">W21+X21</f>
        <v>9500</v>
      </c>
      <c r="Z21" s="650">
        <f t="shared" si="7"/>
        <v>0</v>
      </c>
      <c r="AA21" s="100">
        <f t="shared" ref="AA21" si="28">O21+R21+U21+X21</f>
        <v>9500</v>
      </c>
      <c r="AB21" s="100">
        <f t="shared" ref="AB21" si="29">P21+S21+V21+Y21</f>
        <v>9500</v>
      </c>
      <c r="AC21" s="249">
        <f t="shared" si="2"/>
        <v>969640</v>
      </c>
      <c r="AD21" s="249">
        <f t="shared" si="8"/>
        <v>93425</v>
      </c>
      <c r="AE21" s="311">
        <f t="shared" si="9"/>
        <v>1063065</v>
      </c>
    </row>
    <row r="22" spans="1:31" s="93" customFormat="1" ht="13.5" thickBot="1" x14ac:dyDescent="0.25">
      <c r="A22" s="774" t="s">
        <v>598</v>
      </c>
      <c r="B22" s="245">
        <f t="shared" ref="B22:AE22" si="30">SUM(B3:B21)</f>
        <v>1000</v>
      </c>
      <c r="C22" s="245">
        <f t="shared" si="30"/>
        <v>164</v>
      </c>
      <c r="D22" s="245">
        <f t="shared" si="30"/>
        <v>1164</v>
      </c>
      <c r="E22" s="245">
        <f t="shared" si="30"/>
        <v>2560396</v>
      </c>
      <c r="F22" s="245">
        <f t="shared" si="30"/>
        <v>736612</v>
      </c>
      <c r="G22" s="245">
        <f t="shared" si="30"/>
        <v>3297008</v>
      </c>
      <c r="H22" s="245">
        <f t="shared" si="30"/>
        <v>0</v>
      </c>
      <c r="I22" s="245">
        <f t="shared" si="30"/>
        <v>83925</v>
      </c>
      <c r="J22" s="245">
        <f t="shared" si="30"/>
        <v>83925</v>
      </c>
      <c r="K22" s="227">
        <f t="shared" si="6"/>
        <v>2561396</v>
      </c>
      <c r="L22" s="227">
        <f t="shared" si="18"/>
        <v>820701</v>
      </c>
      <c r="M22" s="354">
        <f t="shared" si="19"/>
        <v>3382097</v>
      </c>
      <c r="N22" s="782">
        <f t="shared" si="30"/>
        <v>0</v>
      </c>
      <c r="O22" s="245">
        <f t="shared" si="30"/>
        <v>0</v>
      </c>
      <c r="P22" s="245">
        <f t="shared" si="30"/>
        <v>0</v>
      </c>
      <c r="Q22" s="245">
        <f t="shared" si="30"/>
        <v>0</v>
      </c>
      <c r="R22" s="245">
        <f t="shared" si="30"/>
        <v>6778</v>
      </c>
      <c r="S22" s="245">
        <f t="shared" si="30"/>
        <v>6778</v>
      </c>
      <c r="T22" s="245">
        <f t="shared" si="30"/>
        <v>15300</v>
      </c>
      <c r="U22" s="245">
        <f t="shared" si="30"/>
        <v>0</v>
      </c>
      <c r="V22" s="245">
        <f t="shared" si="30"/>
        <v>15300</v>
      </c>
      <c r="W22" s="245">
        <f t="shared" si="30"/>
        <v>142000</v>
      </c>
      <c r="X22" s="245">
        <f t="shared" si="30"/>
        <v>28077</v>
      </c>
      <c r="Y22" s="656">
        <f t="shared" si="30"/>
        <v>170077</v>
      </c>
      <c r="Z22" s="778">
        <f t="shared" si="30"/>
        <v>157300</v>
      </c>
      <c r="AA22" s="245">
        <f t="shared" si="30"/>
        <v>34855</v>
      </c>
      <c r="AB22" s="245">
        <f t="shared" si="30"/>
        <v>192155</v>
      </c>
      <c r="AC22" s="245">
        <f t="shared" si="30"/>
        <v>2718696</v>
      </c>
      <c r="AD22" s="245">
        <f t="shared" si="30"/>
        <v>855556</v>
      </c>
      <c r="AE22" s="656">
        <f t="shared" si="30"/>
        <v>3574252</v>
      </c>
    </row>
    <row r="23" spans="1:31" x14ac:dyDescent="0.2">
      <c r="A23" s="773" t="s">
        <v>589</v>
      </c>
      <c r="B23" s="422"/>
      <c r="C23" s="422"/>
      <c r="D23" s="422"/>
      <c r="E23" s="225"/>
      <c r="F23" s="225"/>
      <c r="G23" s="225"/>
      <c r="H23" s="225"/>
      <c r="I23" s="225"/>
      <c r="J23" s="225"/>
      <c r="K23" s="224">
        <f t="shared" si="6"/>
        <v>0</v>
      </c>
      <c r="L23" s="224">
        <f t="shared" si="18"/>
        <v>0</v>
      </c>
      <c r="M23" s="355">
        <f t="shared" si="19"/>
        <v>0</v>
      </c>
      <c r="N23" s="783"/>
      <c r="O23" s="225"/>
      <c r="P23" s="225"/>
      <c r="Q23" s="225"/>
      <c r="R23" s="225"/>
      <c r="S23" s="225"/>
      <c r="T23" s="225"/>
      <c r="U23" s="225"/>
      <c r="V23" s="225"/>
      <c r="W23" s="225"/>
      <c r="X23" s="225"/>
      <c r="Y23" s="313"/>
      <c r="Z23" s="303"/>
      <c r="AA23" s="314"/>
      <c r="AB23" s="642"/>
      <c r="AC23" s="224"/>
      <c r="AD23" s="785"/>
      <c r="AE23" s="645"/>
    </row>
    <row r="24" spans="1:31" ht="38.25" x14ac:dyDescent="0.2">
      <c r="A24" s="308" t="s">
        <v>659</v>
      </c>
      <c r="B24" s="423"/>
      <c r="C24" s="423"/>
      <c r="D24" s="423"/>
      <c r="E24" s="26">
        <v>116708</v>
      </c>
      <c r="F24" s="26"/>
      <c r="G24" s="26">
        <f>E24+F24</f>
        <v>116708</v>
      </c>
      <c r="H24" s="26"/>
      <c r="I24" s="26"/>
      <c r="J24" s="26">
        <f t="shared" ref="J24:J54" si="31">H24+I24</f>
        <v>0</v>
      </c>
      <c r="K24" s="100">
        <f t="shared" si="6"/>
        <v>116708</v>
      </c>
      <c r="L24" s="100">
        <f t="shared" si="18"/>
        <v>0</v>
      </c>
      <c r="M24" s="646">
        <f t="shared" si="19"/>
        <v>116708</v>
      </c>
      <c r="N24" s="742"/>
      <c r="O24" s="26"/>
      <c r="P24" s="26"/>
      <c r="Q24" s="26"/>
      <c r="R24" s="26"/>
      <c r="S24" s="26"/>
      <c r="T24" s="26"/>
      <c r="U24" s="26"/>
      <c r="V24" s="26"/>
      <c r="W24" s="26"/>
      <c r="X24" s="26"/>
      <c r="Y24" s="310"/>
      <c r="Z24" s="650">
        <f t="shared" ref="Z24:Z54" si="32">N24+Q24+T24+W24</f>
        <v>0</v>
      </c>
      <c r="AA24" s="100">
        <f t="shared" ref="AA24:AA54" si="33">O24+R24+U24+X24</f>
        <v>0</v>
      </c>
      <c r="AB24" s="100">
        <f t="shared" ref="AB24:AB54" si="34">P24+S24+V24+Y24</f>
        <v>0</v>
      </c>
      <c r="AC24" s="100">
        <f t="shared" ref="AC24:AC54" si="35">Z24+K24</f>
        <v>116708</v>
      </c>
      <c r="AD24" s="100">
        <f t="shared" ref="AD24:AD54" si="36">AA24+L24</f>
        <v>0</v>
      </c>
      <c r="AE24" s="646">
        <f t="shared" ref="AE24:AE54" si="37">AB24+M24</f>
        <v>116708</v>
      </c>
    </row>
    <row r="25" spans="1:31" ht="38.25" x14ac:dyDescent="0.2">
      <c r="A25" s="308" t="s">
        <v>658</v>
      </c>
      <c r="B25" s="423"/>
      <c r="C25" s="423"/>
      <c r="D25" s="423"/>
      <c r="E25" s="26">
        <v>37246</v>
      </c>
      <c r="F25" s="26"/>
      <c r="G25" s="26">
        <f t="shared" ref="G25:G54" si="38">E25+F25</f>
        <v>37246</v>
      </c>
      <c r="H25" s="26"/>
      <c r="I25" s="26">
        <v>1270</v>
      </c>
      <c r="J25" s="26">
        <f t="shared" si="31"/>
        <v>1270</v>
      </c>
      <c r="K25" s="100">
        <f t="shared" si="6"/>
        <v>37246</v>
      </c>
      <c r="L25" s="100">
        <f t="shared" si="18"/>
        <v>1270</v>
      </c>
      <c r="M25" s="646">
        <f t="shared" si="19"/>
        <v>38516</v>
      </c>
      <c r="N25" s="742"/>
      <c r="O25" s="26"/>
      <c r="P25" s="26"/>
      <c r="Q25" s="26"/>
      <c r="R25" s="26"/>
      <c r="S25" s="26"/>
      <c r="T25" s="26"/>
      <c r="U25" s="26"/>
      <c r="V25" s="26"/>
      <c r="W25" s="26"/>
      <c r="X25" s="26"/>
      <c r="Y25" s="310"/>
      <c r="Z25" s="650">
        <f t="shared" si="32"/>
        <v>0</v>
      </c>
      <c r="AA25" s="100">
        <f t="shared" si="33"/>
        <v>0</v>
      </c>
      <c r="AB25" s="100">
        <f t="shared" si="34"/>
        <v>0</v>
      </c>
      <c r="AC25" s="100">
        <f t="shared" si="35"/>
        <v>37246</v>
      </c>
      <c r="AD25" s="100">
        <f t="shared" si="36"/>
        <v>1270</v>
      </c>
      <c r="AE25" s="646">
        <f t="shared" si="37"/>
        <v>38516</v>
      </c>
    </row>
    <row r="26" spans="1:31" x14ac:dyDescent="0.2">
      <c r="A26" s="251" t="s">
        <v>660</v>
      </c>
      <c r="B26" s="423"/>
      <c r="C26" s="423"/>
      <c r="D26" s="423"/>
      <c r="E26" s="26">
        <f>1200+47890+43200+47790+144720</f>
        <v>284800</v>
      </c>
      <c r="F26" s="26">
        <f>136014-47790</f>
        <v>88224</v>
      </c>
      <c r="G26" s="26">
        <f t="shared" si="38"/>
        <v>373024</v>
      </c>
      <c r="H26" s="26"/>
      <c r="I26" s="26"/>
      <c r="J26" s="26">
        <f t="shared" si="31"/>
        <v>0</v>
      </c>
      <c r="K26" s="100">
        <f t="shared" si="6"/>
        <v>284800</v>
      </c>
      <c r="L26" s="100">
        <f t="shared" si="18"/>
        <v>88224</v>
      </c>
      <c r="M26" s="646">
        <f t="shared" si="19"/>
        <v>373024</v>
      </c>
      <c r="N26" s="742"/>
      <c r="O26" s="26"/>
      <c r="P26" s="26"/>
      <c r="Q26" s="26"/>
      <c r="R26" s="26"/>
      <c r="S26" s="26"/>
      <c r="T26" s="26"/>
      <c r="U26" s="26"/>
      <c r="V26" s="26"/>
      <c r="W26" s="26"/>
      <c r="X26" s="26"/>
      <c r="Y26" s="310"/>
      <c r="Z26" s="650">
        <f t="shared" si="32"/>
        <v>0</v>
      </c>
      <c r="AA26" s="100">
        <f t="shared" si="33"/>
        <v>0</v>
      </c>
      <c r="AB26" s="100">
        <f t="shared" si="34"/>
        <v>0</v>
      </c>
      <c r="AC26" s="100">
        <f t="shared" si="35"/>
        <v>284800</v>
      </c>
      <c r="AD26" s="100">
        <f t="shared" si="36"/>
        <v>88224</v>
      </c>
      <c r="AE26" s="646">
        <f t="shared" si="37"/>
        <v>373024</v>
      </c>
    </row>
    <row r="27" spans="1:31" x14ac:dyDescent="0.2">
      <c r="A27" s="246" t="s">
        <v>661</v>
      </c>
      <c r="B27" s="423"/>
      <c r="C27" s="423"/>
      <c r="D27" s="423"/>
      <c r="E27" s="26"/>
      <c r="F27" s="26"/>
      <c r="G27" s="26"/>
      <c r="H27" s="26"/>
      <c r="I27" s="26"/>
      <c r="J27" s="26">
        <f t="shared" si="31"/>
        <v>0</v>
      </c>
      <c r="K27" s="100">
        <f t="shared" si="6"/>
        <v>0</v>
      </c>
      <c r="L27" s="100">
        <f t="shared" si="18"/>
        <v>0</v>
      </c>
      <c r="M27" s="646">
        <f t="shared" si="19"/>
        <v>0</v>
      </c>
      <c r="N27" s="742">
        <v>7500</v>
      </c>
      <c r="O27" s="26">
        <v>1357</v>
      </c>
      <c r="P27" s="26">
        <f>N27+O27</f>
        <v>8857</v>
      </c>
      <c r="Q27" s="26"/>
      <c r="R27" s="26"/>
      <c r="S27" s="26"/>
      <c r="T27" s="26"/>
      <c r="U27" s="26"/>
      <c r="V27" s="26"/>
      <c r="W27" s="26"/>
      <c r="X27" s="26"/>
      <c r="Y27" s="310"/>
      <c r="Z27" s="650">
        <f t="shared" si="32"/>
        <v>7500</v>
      </c>
      <c r="AA27" s="100">
        <f t="shared" si="33"/>
        <v>1357</v>
      </c>
      <c r="AB27" s="100">
        <f t="shared" si="34"/>
        <v>8857</v>
      </c>
      <c r="AC27" s="100">
        <f t="shared" si="35"/>
        <v>7500</v>
      </c>
      <c r="AD27" s="100">
        <f t="shared" si="36"/>
        <v>1357</v>
      </c>
      <c r="AE27" s="646">
        <f t="shared" si="37"/>
        <v>8857</v>
      </c>
    </row>
    <row r="28" spans="1:31" ht="15" customHeight="1" x14ac:dyDescent="0.2">
      <c r="A28" s="246" t="s">
        <v>662</v>
      </c>
      <c r="B28" s="423"/>
      <c r="C28" s="423"/>
      <c r="D28" s="423"/>
      <c r="E28" s="26">
        <v>102000</v>
      </c>
      <c r="F28" s="26"/>
      <c r="G28" s="26">
        <f t="shared" si="38"/>
        <v>102000</v>
      </c>
      <c r="H28" s="26"/>
      <c r="I28" s="26"/>
      <c r="J28" s="26">
        <f t="shared" si="31"/>
        <v>0</v>
      </c>
      <c r="K28" s="100">
        <f t="shared" si="6"/>
        <v>102000</v>
      </c>
      <c r="L28" s="100">
        <f t="shared" si="18"/>
        <v>0</v>
      </c>
      <c r="M28" s="646">
        <f t="shared" si="19"/>
        <v>102000</v>
      </c>
      <c r="N28" s="742"/>
      <c r="O28" s="26"/>
      <c r="P28" s="26"/>
      <c r="Q28" s="26"/>
      <c r="R28" s="26"/>
      <c r="S28" s="26"/>
      <c r="T28" s="26"/>
      <c r="U28" s="26"/>
      <c r="V28" s="26"/>
      <c r="W28" s="26"/>
      <c r="X28" s="26"/>
      <c r="Y28" s="310"/>
      <c r="Z28" s="650">
        <f t="shared" si="32"/>
        <v>0</v>
      </c>
      <c r="AA28" s="100">
        <f t="shared" si="33"/>
        <v>0</v>
      </c>
      <c r="AB28" s="100">
        <f t="shared" si="34"/>
        <v>0</v>
      </c>
      <c r="AC28" s="100">
        <f t="shared" si="35"/>
        <v>102000</v>
      </c>
      <c r="AD28" s="100">
        <f t="shared" si="36"/>
        <v>0</v>
      </c>
      <c r="AE28" s="646">
        <f t="shared" si="37"/>
        <v>102000</v>
      </c>
    </row>
    <row r="29" spans="1:31" x14ac:dyDescent="0.2">
      <c r="A29" s="246" t="s">
        <v>881</v>
      </c>
      <c r="B29" s="423"/>
      <c r="C29" s="423"/>
      <c r="D29" s="423"/>
      <c r="E29" s="26"/>
      <c r="F29" s="26"/>
      <c r="G29" s="26"/>
      <c r="H29" s="26"/>
      <c r="I29" s="26"/>
      <c r="J29" s="26">
        <f t="shared" si="31"/>
        <v>0</v>
      </c>
      <c r="K29" s="100">
        <f t="shared" si="6"/>
        <v>0</v>
      </c>
      <c r="L29" s="100">
        <f t="shared" si="18"/>
        <v>0</v>
      </c>
      <c r="M29" s="646">
        <f t="shared" si="19"/>
        <v>0</v>
      </c>
      <c r="N29" s="742"/>
      <c r="O29" s="26"/>
      <c r="P29" s="26"/>
      <c r="Q29" s="26">
        <f>35671+41164-76335</f>
        <v>500</v>
      </c>
      <c r="R29" s="26">
        <f>389+60800</f>
        <v>61189</v>
      </c>
      <c r="S29" s="26">
        <f>Q29+R29</f>
        <v>61689</v>
      </c>
      <c r="T29" s="26"/>
      <c r="U29" s="26"/>
      <c r="V29" s="26"/>
      <c r="W29" s="26"/>
      <c r="X29" s="26"/>
      <c r="Y29" s="310"/>
      <c r="Z29" s="650">
        <f t="shared" si="32"/>
        <v>500</v>
      </c>
      <c r="AA29" s="100">
        <f t="shared" si="33"/>
        <v>61189</v>
      </c>
      <c r="AB29" s="100">
        <f t="shared" si="34"/>
        <v>61689</v>
      </c>
      <c r="AC29" s="100">
        <f t="shared" si="35"/>
        <v>500</v>
      </c>
      <c r="AD29" s="100">
        <f t="shared" si="36"/>
        <v>61189</v>
      </c>
      <c r="AE29" s="646">
        <f t="shared" si="37"/>
        <v>61689</v>
      </c>
    </row>
    <row r="30" spans="1:31" x14ac:dyDescent="0.2">
      <c r="A30" s="246" t="s">
        <v>836</v>
      </c>
      <c r="B30" s="423"/>
      <c r="C30" s="423"/>
      <c r="D30" s="423"/>
      <c r="E30" s="26"/>
      <c r="F30" s="26"/>
      <c r="G30" s="26"/>
      <c r="H30" s="26"/>
      <c r="I30" s="26"/>
      <c r="J30" s="26">
        <f t="shared" si="31"/>
        <v>0</v>
      </c>
      <c r="K30" s="100">
        <f t="shared" si="6"/>
        <v>0</v>
      </c>
      <c r="L30" s="100">
        <f t="shared" si="18"/>
        <v>0</v>
      </c>
      <c r="M30" s="646">
        <f t="shared" si="19"/>
        <v>0</v>
      </c>
      <c r="N30" s="742"/>
      <c r="O30" s="26"/>
      <c r="P30" s="26"/>
      <c r="Q30" s="26">
        <f>16335+16050-31885</f>
        <v>500</v>
      </c>
      <c r="R30" s="26">
        <v>-440</v>
      </c>
      <c r="S30" s="26">
        <f t="shared" ref="S30:S38" si="39">Q30+R30</f>
        <v>60</v>
      </c>
      <c r="T30" s="26"/>
      <c r="U30" s="26"/>
      <c r="V30" s="26"/>
      <c r="W30" s="26"/>
      <c r="X30" s="26"/>
      <c r="Y30" s="310"/>
      <c r="Z30" s="650">
        <f t="shared" si="32"/>
        <v>500</v>
      </c>
      <c r="AA30" s="100">
        <f t="shared" si="33"/>
        <v>-440</v>
      </c>
      <c r="AB30" s="100">
        <f t="shared" si="34"/>
        <v>60</v>
      </c>
      <c r="AC30" s="100">
        <f t="shared" si="35"/>
        <v>500</v>
      </c>
      <c r="AD30" s="100">
        <f t="shared" si="36"/>
        <v>-440</v>
      </c>
      <c r="AE30" s="646">
        <f t="shared" si="37"/>
        <v>60</v>
      </c>
    </row>
    <row r="31" spans="1:31" x14ac:dyDescent="0.2">
      <c r="A31" s="246" t="s">
        <v>1035</v>
      </c>
      <c r="B31" s="423"/>
      <c r="C31" s="423"/>
      <c r="D31" s="423"/>
      <c r="E31" s="26"/>
      <c r="F31" s="26"/>
      <c r="G31" s="26"/>
      <c r="H31" s="26"/>
      <c r="I31" s="26"/>
      <c r="J31" s="26">
        <f t="shared" si="31"/>
        <v>0</v>
      </c>
      <c r="K31" s="100">
        <f t="shared" si="6"/>
        <v>0</v>
      </c>
      <c r="L31" s="100">
        <f t="shared" si="18"/>
        <v>0</v>
      </c>
      <c r="M31" s="646">
        <f t="shared" si="19"/>
        <v>0</v>
      </c>
      <c r="N31" s="742"/>
      <c r="O31" s="26"/>
      <c r="P31" s="26"/>
      <c r="Q31" s="26">
        <f>28337+24368-52205</f>
        <v>500</v>
      </c>
      <c r="R31" s="26">
        <f>8+41500</f>
        <v>41508</v>
      </c>
      <c r="S31" s="26">
        <f t="shared" si="39"/>
        <v>42008</v>
      </c>
      <c r="T31" s="26"/>
      <c r="U31" s="26"/>
      <c r="V31" s="26"/>
      <c r="W31" s="26"/>
      <c r="X31" s="26"/>
      <c r="Y31" s="310"/>
      <c r="Z31" s="650">
        <f t="shared" si="32"/>
        <v>500</v>
      </c>
      <c r="AA31" s="100">
        <f t="shared" si="33"/>
        <v>41508</v>
      </c>
      <c r="AB31" s="100">
        <f t="shared" si="34"/>
        <v>42008</v>
      </c>
      <c r="AC31" s="100">
        <f t="shared" si="35"/>
        <v>500</v>
      </c>
      <c r="AD31" s="100">
        <f t="shared" si="36"/>
        <v>41508</v>
      </c>
      <c r="AE31" s="646">
        <f t="shared" si="37"/>
        <v>42008</v>
      </c>
    </row>
    <row r="32" spans="1:31" x14ac:dyDescent="0.2">
      <c r="A32" s="246" t="s">
        <v>835</v>
      </c>
      <c r="B32" s="423"/>
      <c r="C32" s="423"/>
      <c r="D32" s="423"/>
      <c r="E32" s="26"/>
      <c r="F32" s="26"/>
      <c r="G32" s="26"/>
      <c r="H32" s="26"/>
      <c r="I32" s="26"/>
      <c r="J32" s="26">
        <f t="shared" si="31"/>
        <v>0</v>
      </c>
      <c r="K32" s="100">
        <f t="shared" si="6"/>
        <v>0</v>
      </c>
      <c r="L32" s="100">
        <f t="shared" si="18"/>
        <v>0</v>
      </c>
      <c r="M32" s="646">
        <f t="shared" si="19"/>
        <v>0</v>
      </c>
      <c r="N32" s="742"/>
      <c r="O32" s="26"/>
      <c r="P32" s="26"/>
      <c r="Q32" s="26">
        <v>500</v>
      </c>
      <c r="R32" s="26">
        <v>135</v>
      </c>
      <c r="S32" s="26">
        <f t="shared" si="39"/>
        <v>635</v>
      </c>
      <c r="T32" s="26"/>
      <c r="U32" s="26"/>
      <c r="V32" s="26"/>
      <c r="W32" s="26"/>
      <c r="X32" s="26"/>
      <c r="Y32" s="310"/>
      <c r="Z32" s="650">
        <f t="shared" si="32"/>
        <v>500</v>
      </c>
      <c r="AA32" s="100">
        <f t="shared" si="33"/>
        <v>135</v>
      </c>
      <c r="AB32" s="100">
        <f t="shared" si="34"/>
        <v>635</v>
      </c>
      <c r="AC32" s="100">
        <f t="shared" si="35"/>
        <v>500</v>
      </c>
      <c r="AD32" s="100">
        <f t="shared" si="36"/>
        <v>135</v>
      </c>
      <c r="AE32" s="646">
        <f t="shared" si="37"/>
        <v>635</v>
      </c>
    </row>
    <row r="33" spans="1:31" x14ac:dyDescent="0.2">
      <c r="A33" s="246" t="s">
        <v>837</v>
      </c>
      <c r="B33" s="423"/>
      <c r="C33" s="423"/>
      <c r="D33" s="423"/>
      <c r="E33" s="26"/>
      <c r="F33" s="26"/>
      <c r="G33" s="26"/>
      <c r="H33" s="26"/>
      <c r="I33" s="26"/>
      <c r="J33" s="26">
        <f t="shared" si="31"/>
        <v>0</v>
      </c>
      <c r="K33" s="100">
        <f t="shared" si="6"/>
        <v>0</v>
      </c>
      <c r="L33" s="100">
        <f t="shared" si="18"/>
        <v>0</v>
      </c>
      <c r="M33" s="646">
        <f t="shared" si="19"/>
        <v>0</v>
      </c>
      <c r="N33" s="742"/>
      <c r="O33" s="26"/>
      <c r="P33" s="26"/>
      <c r="Q33" s="26">
        <v>600</v>
      </c>
      <c r="R33" s="26">
        <f>-92+65000</f>
        <v>64908</v>
      </c>
      <c r="S33" s="26">
        <f t="shared" si="39"/>
        <v>65508</v>
      </c>
      <c r="T33" s="26"/>
      <c r="U33" s="26"/>
      <c r="V33" s="26"/>
      <c r="W33" s="26"/>
      <c r="X33" s="26"/>
      <c r="Y33" s="310"/>
      <c r="Z33" s="650">
        <f t="shared" si="32"/>
        <v>600</v>
      </c>
      <c r="AA33" s="100">
        <f t="shared" si="33"/>
        <v>64908</v>
      </c>
      <c r="AB33" s="100">
        <f t="shared" si="34"/>
        <v>65508</v>
      </c>
      <c r="AC33" s="100">
        <f t="shared" si="35"/>
        <v>600</v>
      </c>
      <c r="AD33" s="100">
        <f t="shared" si="36"/>
        <v>64908</v>
      </c>
      <c r="AE33" s="646">
        <f t="shared" si="37"/>
        <v>65508</v>
      </c>
    </row>
    <row r="34" spans="1:31" x14ac:dyDescent="0.2">
      <c r="A34" s="775" t="s">
        <v>1079</v>
      </c>
      <c r="B34" s="423"/>
      <c r="C34" s="423"/>
      <c r="D34" s="423"/>
      <c r="E34" s="26"/>
      <c r="F34" s="26"/>
      <c r="G34" s="26"/>
      <c r="H34" s="26"/>
      <c r="I34" s="26"/>
      <c r="J34" s="26"/>
      <c r="K34" s="100"/>
      <c r="L34" s="100"/>
      <c r="M34" s="646"/>
      <c r="N34" s="742"/>
      <c r="O34" s="26"/>
      <c r="P34" s="26"/>
      <c r="Q34" s="26"/>
      <c r="R34" s="26">
        <v>1000</v>
      </c>
      <c r="S34" s="26">
        <f t="shared" si="39"/>
        <v>1000</v>
      </c>
      <c r="T34" s="26"/>
      <c r="U34" s="26"/>
      <c r="V34" s="26"/>
      <c r="W34" s="26"/>
      <c r="X34" s="26"/>
      <c r="Y34" s="310"/>
      <c r="Z34" s="650">
        <f t="shared" ref="Z34" si="40">N34+Q34+T34+W34</f>
        <v>0</v>
      </c>
      <c r="AA34" s="100">
        <f t="shared" ref="AA34" si="41">O34+R34+U34+X34</f>
        <v>1000</v>
      </c>
      <c r="AB34" s="100">
        <f t="shared" ref="AB34" si="42">P34+S34+V34+Y34</f>
        <v>1000</v>
      </c>
      <c r="AC34" s="100">
        <f t="shared" ref="AC34" si="43">Z34+K34</f>
        <v>0</v>
      </c>
      <c r="AD34" s="100">
        <f t="shared" ref="AD34" si="44">AA34+L34</f>
        <v>1000</v>
      </c>
      <c r="AE34" s="646">
        <f t="shared" ref="AE34" si="45">AB34+M34</f>
        <v>1000</v>
      </c>
    </row>
    <row r="35" spans="1:31" x14ac:dyDescent="0.2">
      <c r="A35" s="775" t="s">
        <v>1153</v>
      </c>
      <c r="B35" s="423"/>
      <c r="C35" s="423"/>
      <c r="D35" s="423"/>
      <c r="E35" s="26"/>
      <c r="F35" s="26"/>
      <c r="G35" s="26"/>
      <c r="H35" s="26"/>
      <c r="I35" s="26"/>
      <c r="J35" s="26"/>
      <c r="K35" s="100"/>
      <c r="L35" s="100"/>
      <c r="M35" s="646"/>
      <c r="N35" s="742"/>
      <c r="O35" s="26"/>
      <c r="P35" s="26"/>
      <c r="Q35" s="26"/>
      <c r="R35" s="26">
        <v>5080</v>
      </c>
      <c r="S35" s="26">
        <f t="shared" si="39"/>
        <v>5080</v>
      </c>
      <c r="T35" s="26"/>
      <c r="U35" s="26"/>
      <c r="V35" s="26"/>
      <c r="W35" s="26"/>
      <c r="X35" s="26"/>
      <c r="Y35" s="310"/>
      <c r="Z35" s="650">
        <f t="shared" ref="Z35" si="46">N35+Q35+T35+W35</f>
        <v>0</v>
      </c>
      <c r="AA35" s="100">
        <f t="shared" ref="AA35" si="47">O35+R35+U35+X35</f>
        <v>5080</v>
      </c>
      <c r="AB35" s="100">
        <f t="shared" ref="AB35" si="48">P35+S35+V35+Y35</f>
        <v>5080</v>
      </c>
      <c r="AC35" s="100">
        <f t="shared" ref="AC35" si="49">Z35+K35</f>
        <v>0</v>
      </c>
      <c r="AD35" s="100">
        <f t="shared" ref="AD35" si="50">AA35+L35</f>
        <v>5080</v>
      </c>
      <c r="AE35" s="646">
        <f t="shared" ref="AE35" si="51">AB35+M35</f>
        <v>5080</v>
      </c>
    </row>
    <row r="36" spans="1:31" x14ac:dyDescent="0.2">
      <c r="A36" s="747" t="s">
        <v>1020</v>
      </c>
      <c r="B36" s="423"/>
      <c r="C36" s="423"/>
      <c r="D36" s="423"/>
      <c r="E36" s="26"/>
      <c r="F36" s="26"/>
      <c r="G36" s="26"/>
      <c r="H36" s="26"/>
      <c r="I36" s="26"/>
      <c r="J36" s="26">
        <f t="shared" si="31"/>
        <v>0</v>
      </c>
      <c r="K36" s="100">
        <f t="shared" si="6"/>
        <v>0</v>
      </c>
      <c r="L36" s="100">
        <f t="shared" si="18"/>
        <v>0</v>
      </c>
      <c r="M36" s="646">
        <f t="shared" si="19"/>
        <v>0</v>
      </c>
      <c r="N36" s="742"/>
      <c r="O36" s="26"/>
      <c r="P36" s="26"/>
      <c r="Q36" s="26"/>
      <c r="R36" s="26">
        <v>100000</v>
      </c>
      <c r="S36" s="26">
        <f t="shared" si="39"/>
        <v>100000</v>
      </c>
      <c r="T36" s="26"/>
      <c r="U36" s="26"/>
      <c r="V36" s="26"/>
      <c r="W36" s="26"/>
      <c r="X36" s="26">
        <f>79035+44000</f>
        <v>123035</v>
      </c>
      <c r="Y36" s="310">
        <f>W36+X36</f>
        <v>123035</v>
      </c>
      <c r="Z36" s="650">
        <f t="shared" ref="Z36" si="52">N36+Q36+T36+W36</f>
        <v>0</v>
      </c>
      <c r="AA36" s="100">
        <f t="shared" ref="AA36" si="53">O36+R36+U36+X36</f>
        <v>223035</v>
      </c>
      <c r="AB36" s="100">
        <f t="shared" ref="AB36" si="54">P36+S36+V36+Y36</f>
        <v>223035</v>
      </c>
      <c r="AC36" s="100">
        <f t="shared" ref="AC36" si="55">Z36+K36</f>
        <v>0</v>
      </c>
      <c r="AD36" s="100">
        <f t="shared" ref="AD36" si="56">AA36+L36</f>
        <v>223035</v>
      </c>
      <c r="AE36" s="646">
        <f t="shared" ref="AE36" si="57">AB36+M36</f>
        <v>223035</v>
      </c>
    </row>
    <row r="37" spans="1:31" x14ac:dyDescent="0.2">
      <c r="A37" s="775" t="s">
        <v>1078</v>
      </c>
      <c r="B37" s="423"/>
      <c r="C37" s="423"/>
      <c r="D37" s="423"/>
      <c r="E37" s="26"/>
      <c r="F37" s="26"/>
      <c r="G37" s="26"/>
      <c r="H37" s="26"/>
      <c r="I37" s="26"/>
      <c r="J37" s="26"/>
      <c r="K37" s="100"/>
      <c r="L37" s="100"/>
      <c r="M37" s="646"/>
      <c r="N37" s="742"/>
      <c r="O37" s="26"/>
      <c r="P37" s="26"/>
      <c r="Q37" s="26"/>
      <c r="R37" s="26"/>
      <c r="S37" s="26"/>
      <c r="T37" s="26"/>
      <c r="U37" s="26"/>
      <c r="V37" s="26"/>
      <c r="W37" s="26"/>
      <c r="X37" s="26">
        <v>66000</v>
      </c>
      <c r="Y37" s="310">
        <f>W37+X37</f>
        <v>66000</v>
      </c>
      <c r="Z37" s="650">
        <f t="shared" ref="Z37" si="58">N37+Q37+T37+W37</f>
        <v>0</v>
      </c>
      <c r="AA37" s="100">
        <f t="shared" ref="AA37" si="59">O37+R37+U37+X37</f>
        <v>66000</v>
      </c>
      <c r="AB37" s="100">
        <f t="shared" ref="AB37" si="60">P37+S37+V37+Y37</f>
        <v>66000</v>
      </c>
      <c r="AC37" s="100">
        <f t="shared" ref="AC37" si="61">Z37+K37</f>
        <v>0</v>
      </c>
      <c r="AD37" s="100">
        <f t="shared" ref="AD37" si="62">AA37+L37</f>
        <v>66000</v>
      </c>
      <c r="AE37" s="646">
        <f t="shared" ref="AE37" si="63">AB37+M37</f>
        <v>66000</v>
      </c>
    </row>
    <row r="38" spans="1:31" x14ac:dyDescent="0.2">
      <c r="A38" s="246" t="s">
        <v>1036</v>
      </c>
      <c r="B38" s="423"/>
      <c r="C38" s="423"/>
      <c r="D38" s="423"/>
      <c r="E38" s="26"/>
      <c r="F38" s="26"/>
      <c r="G38" s="26"/>
      <c r="H38" s="26"/>
      <c r="I38" s="26"/>
      <c r="J38" s="26">
        <f t="shared" si="31"/>
        <v>0</v>
      </c>
      <c r="K38" s="100">
        <f t="shared" si="6"/>
        <v>0</v>
      </c>
      <c r="L38" s="100">
        <f t="shared" si="18"/>
        <v>0</v>
      </c>
      <c r="M38" s="646">
        <f t="shared" si="19"/>
        <v>0</v>
      </c>
      <c r="N38" s="742"/>
      <c r="O38" s="26"/>
      <c r="P38" s="26"/>
      <c r="Q38" s="26">
        <v>400000</v>
      </c>
      <c r="R38" s="26"/>
      <c r="S38" s="26">
        <f t="shared" si="39"/>
        <v>400000</v>
      </c>
      <c r="T38" s="26"/>
      <c r="U38" s="26"/>
      <c r="V38" s="26"/>
      <c r="W38" s="26"/>
      <c r="X38" s="26"/>
      <c r="Y38" s="310"/>
      <c r="Z38" s="650">
        <f t="shared" si="32"/>
        <v>400000</v>
      </c>
      <c r="AA38" s="100">
        <f t="shared" si="33"/>
        <v>0</v>
      </c>
      <c r="AB38" s="100">
        <f t="shared" si="34"/>
        <v>400000</v>
      </c>
      <c r="AC38" s="100">
        <f t="shared" si="35"/>
        <v>400000</v>
      </c>
      <c r="AD38" s="100">
        <f t="shared" si="36"/>
        <v>0</v>
      </c>
      <c r="AE38" s="646">
        <f t="shared" si="37"/>
        <v>400000</v>
      </c>
    </row>
    <row r="39" spans="1:31" ht="25.5" x14ac:dyDescent="0.2">
      <c r="A39" s="246" t="s">
        <v>663</v>
      </c>
      <c r="B39" s="423"/>
      <c r="C39" s="423"/>
      <c r="D39" s="423"/>
      <c r="E39" s="26"/>
      <c r="F39" s="26"/>
      <c r="G39" s="26"/>
      <c r="H39" s="26"/>
      <c r="I39" s="26"/>
      <c r="J39" s="26">
        <f t="shared" si="31"/>
        <v>0</v>
      </c>
      <c r="K39" s="100">
        <f t="shared" si="6"/>
        <v>0</v>
      </c>
      <c r="L39" s="100">
        <f t="shared" si="18"/>
        <v>0</v>
      </c>
      <c r="M39" s="646">
        <f t="shared" si="19"/>
        <v>0</v>
      </c>
      <c r="N39" s="742"/>
      <c r="O39" s="26"/>
      <c r="P39" s="26"/>
      <c r="Q39" s="26"/>
      <c r="R39" s="26"/>
      <c r="S39" s="26"/>
      <c r="T39" s="26"/>
      <c r="U39" s="26"/>
      <c r="V39" s="26"/>
      <c r="W39" s="26">
        <v>18570</v>
      </c>
      <c r="X39" s="26"/>
      <c r="Y39" s="310">
        <f>W39+X39</f>
        <v>18570</v>
      </c>
      <c r="Z39" s="650">
        <f t="shared" si="32"/>
        <v>18570</v>
      </c>
      <c r="AA39" s="100">
        <f t="shared" si="33"/>
        <v>0</v>
      </c>
      <c r="AB39" s="100">
        <f t="shared" si="34"/>
        <v>18570</v>
      </c>
      <c r="AC39" s="100">
        <f t="shared" si="35"/>
        <v>18570</v>
      </c>
      <c r="AD39" s="100">
        <f t="shared" si="36"/>
        <v>0</v>
      </c>
      <c r="AE39" s="646">
        <f t="shared" si="37"/>
        <v>18570</v>
      </c>
    </row>
    <row r="40" spans="1:31" ht="38.25" x14ac:dyDescent="0.2">
      <c r="A40" s="246" t="s">
        <v>664</v>
      </c>
      <c r="B40" s="423"/>
      <c r="C40" s="423"/>
      <c r="D40" s="423"/>
      <c r="E40" s="26">
        <v>22000</v>
      </c>
      <c r="F40" s="26"/>
      <c r="G40" s="26">
        <f t="shared" si="38"/>
        <v>22000</v>
      </c>
      <c r="H40" s="26"/>
      <c r="I40" s="26"/>
      <c r="J40" s="26">
        <f t="shared" si="31"/>
        <v>0</v>
      </c>
      <c r="K40" s="100">
        <f t="shared" si="6"/>
        <v>22000</v>
      </c>
      <c r="L40" s="100">
        <f t="shared" si="18"/>
        <v>0</v>
      </c>
      <c r="M40" s="646">
        <f t="shared" si="19"/>
        <v>22000</v>
      </c>
      <c r="N40" s="742"/>
      <c r="O40" s="26"/>
      <c r="P40" s="26"/>
      <c r="Q40" s="26"/>
      <c r="R40" s="26"/>
      <c r="S40" s="26"/>
      <c r="T40" s="26"/>
      <c r="U40" s="26"/>
      <c r="V40" s="26"/>
      <c r="W40" s="26"/>
      <c r="X40" s="26"/>
      <c r="Y40" s="310"/>
      <c r="Z40" s="650">
        <f t="shared" si="32"/>
        <v>0</v>
      </c>
      <c r="AA40" s="100">
        <f t="shared" si="33"/>
        <v>0</v>
      </c>
      <c r="AB40" s="100">
        <f t="shared" si="34"/>
        <v>0</v>
      </c>
      <c r="AC40" s="100">
        <f t="shared" si="35"/>
        <v>22000</v>
      </c>
      <c r="AD40" s="100">
        <f t="shared" si="36"/>
        <v>0</v>
      </c>
      <c r="AE40" s="646">
        <f t="shared" si="37"/>
        <v>22000</v>
      </c>
    </row>
    <row r="41" spans="1:31" x14ac:dyDescent="0.2">
      <c r="A41" s="747" t="s">
        <v>1023</v>
      </c>
      <c r="B41" s="423"/>
      <c r="C41" s="423"/>
      <c r="D41" s="423"/>
      <c r="E41" s="26"/>
      <c r="F41" s="26"/>
      <c r="G41" s="26"/>
      <c r="H41" s="26"/>
      <c r="I41" s="26"/>
      <c r="J41" s="26">
        <f t="shared" si="31"/>
        <v>0</v>
      </c>
      <c r="K41" s="100">
        <f t="shared" si="6"/>
        <v>0</v>
      </c>
      <c r="L41" s="100">
        <f t="shared" si="18"/>
        <v>0</v>
      </c>
      <c r="M41" s="646">
        <f t="shared" si="19"/>
        <v>0</v>
      </c>
      <c r="N41" s="742"/>
      <c r="O41" s="26">
        <v>5000</v>
      </c>
      <c r="P41" s="26">
        <f>N41+O41</f>
        <v>5000</v>
      </c>
      <c r="Q41" s="26"/>
      <c r="R41" s="26"/>
      <c r="S41" s="26"/>
      <c r="T41" s="26"/>
      <c r="U41" s="26"/>
      <c r="V41" s="26"/>
      <c r="W41" s="26"/>
      <c r="X41" s="26"/>
      <c r="Y41" s="310"/>
      <c r="Z41" s="650">
        <f t="shared" ref="Z41" si="64">N41+Q41+T41+W41</f>
        <v>0</v>
      </c>
      <c r="AA41" s="100">
        <f t="shared" ref="AA41" si="65">O41+R41+U41+X41</f>
        <v>5000</v>
      </c>
      <c r="AB41" s="100">
        <f t="shared" ref="AB41" si="66">P41+S41+V41+Y41</f>
        <v>5000</v>
      </c>
      <c r="AC41" s="100">
        <f t="shared" ref="AC41" si="67">Z41+K41</f>
        <v>0</v>
      </c>
      <c r="AD41" s="100">
        <f t="shared" ref="AD41" si="68">AA41+L41</f>
        <v>5000</v>
      </c>
      <c r="AE41" s="646">
        <f t="shared" ref="AE41" si="69">AB41+M41</f>
        <v>5000</v>
      </c>
    </row>
    <row r="42" spans="1:31" x14ac:dyDescent="0.2">
      <c r="A42" s="776" t="s">
        <v>1081</v>
      </c>
      <c r="B42" s="423"/>
      <c r="C42" s="423"/>
      <c r="D42" s="423"/>
      <c r="E42" s="26"/>
      <c r="F42" s="26">
        <v>100334</v>
      </c>
      <c r="G42" s="26">
        <f t="shared" si="38"/>
        <v>100334</v>
      </c>
      <c r="H42" s="26"/>
      <c r="I42" s="26"/>
      <c r="J42" s="26"/>
      <c r="K42" s="100">
        <f t="shared" ref="K42" si="70">B42+E42+H42</f>
        <v>0</v>
      </c>
      <c r="L42" s="100">
        <f t="shared" ref="L42" si="71">C42+F42+I42</f>
        <v>100334</v>
      </c>
      <c r="M42" s="646">
        <f t="shared" ref="M42" si="72">D42+G42+J42</f>
        <v>100334</v>
      </c>
      <c r="N42" s="742"/>
      <c r="O42" s="26">
        <v>163775</v>
      </c>
      <c r="P42" s="26">
        <f>N42+O42</f>
        <v>163775</v>
      </c>
      <c r="Q42" s="26"/>
      <c r="R42" s="26"/>
      <c r="S42" s="26"/>
      <c r="T42" s="26"/>
      <c r="U42" s="26"/>
      <c r="V42" s="26"/>
      <c r="W42" s="26"/>
      <c r="X42" s="26"/>
      <c r="Y42" s="310"/>
      <c r="Z42" s="650">
        <f t="shared" ref="Z42" si="73">N42+Q42+T42+W42</f>
        <v>0</v>
      </c>
      <c r="AA42" s="100">
        <f t="shared" ref="AA42" si="74">O42+R42+U42+X42</f>
        <v>163775</v>
      </c>
      <c r="AB42" s="100">
        <f t="shared" ref="AB42" si="75">P42+S42+V42+Y42</f>
        <v>163775</v>
      </c>
      <c r="AC42" s="100">
        <f t="shared" ref="AC42" si="76">Z42+K42</f>
        <v>0</v>
      </c>
      <c r="AD42" s="100">
        <f t="shared" ref="AD42" si="77">AA42+L42</f>
        <v>264109</v>
      </c>
      <c r="AE42" s="646">
        <f t="shared" ref="AE42" si="78">AB42+M42</f>
        <v>264109</v>
      </c>
    </row>
    <row r="43" spans="1:31" x14ac:dyDescent="0.2">
      <c r="A43" s="246" t="s">
        <v>626</v>
      </c>
      <c r="B43" s="423"/>
      <c r="C43" s="423"/>
      <c r="D43" s="423"/>
      <c r="E43" s="26"/>
      <c r="F43" s="26">
        <v>6619</v>
      </c>
      <c r="G43" s="26">
        <f t="shared" si="38"/>
        <v>6619</v>
      </c>
      <c r="H43" s="26"/>
      <c r="I43" s="26"/>
      <c r="J43" s="26">
        <f t="shared" si="31"/>
        <v>0</v>
      </c>
      <c r="K43" s="100">
        <f t="shared" si="6"/>
        <v>0</v>
      </c>
      <c r="L43" s="100">
        <f t="shared" si="18"/>
        <v>6619</v>
      </c>
      <c r="M43" s="646">
        <f t="shared" si="19"/>
        <v>6619</v>
      </c>
      <c r="N43" s="742"/>
      <c r="O43" s="26"/>
      <c r="P43" s="26">
        <f>N43+O43</f>
        <v>0</v>
      </c>
      <c r="Q43" s="26"/>
      <c r="R43" s="26"/>
      <c r="S43" s="26"/>
      <c r="T43" s="26"/>
      <c r="U43" s="26"/>
      <c r="V43" s="26"/>
      <c r="W43" s="26"/>
      <c r="X43" s="26"/>
      <c r="Y43" s="310"/>
      <c r="Z43" s="650">
        <f t="shared" ref="Z43" si="79">N43+Q43+T43+W43</f>
        <v>0</v>
      </c>
      <c r="AA43" s="100">
        <f t="shared" ref="AA43" si="80">O43+R43+U43+X43</f>
        <v>0</v>
      </c>
      <c r="AB43" s="100">
        <f t="shared" ref="AB43" si="81">P43+S43+V43+Y43</f>
        <v>0</v>
      </c>
      <c r="AC43" s="100">
        <f t="shared" ref="AC43" si="82">Z43+K43</f>
        <v>0</v>
      </c>
      <c r="AD43" s="100">
        <f t="shared" ref="AD43" si="83">AA43+L43</f>
        <v>6619</v>
      </c>
      <c r="AE43" s="646">
        <f t="shared" ref="AE43" si="84">AB43+M43</f>
        <v>6619</v>
      </c>
    </row>
    <row r="44" spans="1:31" ht="25.5" x14ac:dyDescent="0.2">
      <c r="A44" s="775" t="s">
        <v>1082</v>
      </c>
      <c r="B44" s="423"/>
      <c r="C44" s="423"/>
      <c r="D44" s="423"/>
      <c r="E44" s="26"/>
      <c r="F44" s="26"/>
      <c r="G44" s="26"/>
      <c r="H44" s="26"/>
      <c r="I44" s="26"/>
      <c r="J44" s="26"/>
      <c r="K44" s="100"/>
      <c r="L44" s="100"/>
      <c r="M44" s="646"/>
      <c r="N44" s="742"/>
      <c r="O44" s="26">
        <f>8540-8540</f>
        <v>0</v>
      </c>
      <c r="P44" s="26">
        <f>N44+O44</f>
        <v>0</v>
      </c>
      <c r="Q44" s="26"/>
      <c r="R44" s="26"/>
      <c r="S44" s="26"/>
      <c r="T44" s="26"/>
      <c r="U44" s="26"/>
      <c r="V44" s="26"/>
      <c r="W44" s="26"/>
      <c r="X44" s="26"/>
      <c r="Y44" s="310"/>
      <c r="Z44" s="650">
        <f t="shared" ref="Z44" si="85">N44+Q44+T44+W44</f>
        <v>0</v>
      </c>
      <c r="AA44" s="100">
        <f t="shared" ref="AA44" si="86">O44+R44+U44+X44</f>
        <v>0</v>
      </c>
      <c r="AB44" s="100">
        <f t="shared" ref="AB44" si="87">P44+S44+V44+Y44</f>
        <v>0</v>
      </c>
      <c r="AC44" s="100">
        <f t="shared" ref="AC44" si="88">Z44+K44</f>
        <v>0</v>
      </c>
      <c r="AD44" s="100">
        <f t="shared" ref="AD44" si="89">AA44+L44</f>
        <v>0</v>
      </c>
      <c r="AE44" s="646">
        <f t="shared" ref="AE44" si="90">AB44+M44</f>
        <v>0</v>
      </c>
    </row>
    <row r="45" spans="1:31" ht="15" customHeight="1" x14ac:dyDescent="0.2">
      <c r="A45" s="246" t="s">
        <v>662</v>
      </c>
      <c r="B45" s="423"/>
      <c r="C45" s="423"/>
      <c r="D45" s="423"/>
      <c r="E45" s="26"/>
      <c r="F45" s="26">
        <v>17850</v>
      </c>
      <c r="G45" s="26">
        <f t="shared" si="38"/>
        <v>17850</v>
      </c>
      <c r="H45" s="26"/>
      <c r="I45" s="26"/>
      <c r="J45" s="26">
        <f t="shared" si="31"/>
        <v>0</v>
      </c>
      <c r="K45" s="100">
        <f t="shared" si="6"/>
        <v>0</v>
      </c>
      <c r="L45" s="100">
        <f t="shared" si="18"/>
        <v>17850</v>
      </c>
      <c r="M45" s="646">
        <f t="shared" si="19"/>
        <v>17850</v>
      </c>
      <c r="N45" s="742"/>
      <c r="O45" s="26"/>
      <c r="P45" s="26"/>
      <c r="Q45" s="26"/>
      <c r="R45" s="26"/>
      <c r="S45" s="26"/>
      <c r="T45" s="26"/>
      <c r="U45" s="26"/>
      <c r="V45" s="26"/>
      <c r="W45" s="26"/>
      <c r="X45" s="26"/>
      <c r="Y45" s="310"/>
      <c r="Z45" s="650">
        <f t="shared" ref="Z45:Z50" si="91">N45+Q45+T45+W45</f>
        <v>0</v>
      </c>
      <c r="AA45" s="100">
        <f t="shared" ref="AA45:AA50" si="92">O45+R45+U45+X45</f>
        <v>0</v>
      </c>
      <c r="AB45" s="100">
        <f t="shared" ref="AB45:AB50" si="93">P45+S45+V45+Y45</f>
        <v>0</v>
      </c>
      <c r="AC45" s="100">
        <f t="shared" ref="AC45:AC50" si="94">Z45+K45</f>
        <v>0</v>
      </c>
      <c r="AD45" s="100">
        <f t="shared" ref="AD45:AD50" si="95">AA45+L45</f>
        <v>17850</v>
      </c>
      <c r="AE45" s="646">
        <f t="shared" ref="AE45:AE50" si="96">AB45+M45</f>
        <v>17850</v>
      </c>
    </row>
    <row r="46" spans="1:31" ht="15" customHeight="1" x14ac:dyDescent="0.2">
      <c r="A46" s="246" t="s">
        <v>1025</v>
      </c>
      <c r="B46" s="423"/>
      <c r="C46" s="423"/>
      <c r="D46" s="423"/>
      <c r="E46" s="26"/>
      <c r="F46" s="26"/>
      <c r="G46" s="26"/>
      <c r="H46" s="26"/>
      <c r="I46" s="26"/>
      <c r="J46" s="26">
        <f t="shared" si="31"/>
        <v>0</v>
      </c>
      <c r="K46" s="100">
        <f t="shared" si="6"/>
        <v>0</v>
      </c>
      <c r="L46" s="100">
        <f t="shared" si="18"/>
        <v>0</v>
      </c>
      <c r="M46" s="646">
        <f t="shared" si="19"/>
        <v>0</v>
      </c>
      <c r="N46" s="742"/>
      <c r="O46" s="26"/>
      <c r="P46" s="26"/>
      <c r="Q46" s="26"/>
      <c r="R46" s="26">
        <v>8604</v>
      </c>
      <c r="S46" s="26">
        <f t="shared" ref="S46:S52" si="97">Q46+R46</f>
        <v>8604</v>
      </c>
      <c r="T46" s="26"/>
      <c r="U46" s="26"/>
      <c r="V46" s="26"/>
      <c r="W46" s="26"/>
      <c r="X46" s="26"/>
      <c r="Y46" s="310"/>
      <c r="Z46" s="650">
        <f t="shared" ref="Z46:Z49" si="98">N46+Q46+T46+W46</f>
        <v>0</v>
      </c>
      <c r="AA46" s="100">
        <f t="shared" ref="AA46:AA49" si="99">O46+R46+U46+X46</f>
        <v>8604</v>
      </c>
      <c r="AB46" s="100">
        <f t="shared" ref="AB46:AB49" si="100">P46+S46+V46+Y46</f>
        <v>8604</v>
      </c>
      <c r="AC46" s="100">
        <f t="shared" ref="AC46:AC49" si="101">Z46+K46</f>
        <v>0</v>
      </c>
      <c r="AD46" s="100">
        <f t="shared" ref="AD46:AD49" si="102">AA46+L46</f>
        <v>8604</v>
      </c>
      <c r="AE46" s="646">
        <f t="shared" ref="AE46:AE49" si="103">AB46+M46</f>
        <v>8604</v>
      </c>
    </row>
    <row r="47" spans="1:31" ht="15" customHeight="1" x14ac:dyDescent="0.2">
      <c r="A47" s="246" t="s">
        <v>1026</v>
      </c>
      <c r="B47" s="423"/>
      <c r="C47" s="423"/>
      <c r="D47" s="423"/>
      <c r="E47" s="26"/>
      <c r="F47" s="26"/>
      <c r="G47" s="26"/>
      <c r="H47" s="26"/>
      <c r="I47" s="26"/>
      <c r="J47" s="26">
        <f t="shared" si="31"/>
        <v>0</v>
      </c>
      <c r="K47" s="100">
        <f t="shared" si="6"/>
        <v>0</v>
      </c>
      <c r="L47" s="100">
        <f t="shared" si="18"/>
        <v>0</v>
      </c>
      <c r="M47" s="646">
        <f t="shared" si="19"/>
        <v>0</v>
      </c>
      <c r="N47" s="742"/>
      <c r="O47" s="26"/>
      <c r="P47" s="26"/>
      <c r="Q47" s="26"/>
      <c r="R47" s="26">
        <v>16342</v>
      </c>
      <c r="S47" s="26">
        <f t="shared" si="97"/>
        <v>16342</v>
      </c>
      <c r="T47" s="26"/>
      <c r="U47" s="26"/>
      <c r="V47" s="26"/>
      <c r="W47" s="26"/>
      <c r="X47" s="26"/>
      <c r="Y47" s="310"/>
      <c r="Z47" s="650">
        <f t="shared" si="98"/>
        <v>0</v>
      </c>
      <c r="AA47" s="100">
        <f t="shared" si="99"/>
        <v>16342</v>
      </c>
      <c r="AB47" s="100">
        <f t="shared" si="100"/>
        <v>16342</v>
      </c>
      <c r="AC47" s="100">
        <f t="shared" si="101"/>
        <v>0</v>
      </c>
      <c r="AD47" s="100">
        <f t="shared" si="102"/>
        <v>16342</v>
      </c>
      <c r="AE47" s="646">
        <f t="shared" si="103"/>
        <v>16342</v>
      </c>
    </row>
    <row r="48" spans="1:31" ht="15" customHeight="1" x14ac:dyDescent="0.2">
      <c r="A48" s="246" t="s">
        <v>1027</v>
      </c>
      <c r="B48" s="423"/>
      <c r="C48" s="423"/>
      <c r="D48" s="423"/>
      <c r="E48" s="26"/>
      <c r="F48" s="26"/>
      <c r="G48" s="26"/>
      <c r="H48" s="26"/>
      <c r="I48" s="26"/>
      <c r="J48" s="26">
        <f t="shared" si="31"/>
        <v>0</v>
      </c>
      <c r="K48" s="100">
        <f t="shared" si="6"/>
        <v>0</v>
      </c>
      <c r="L48" s="100">
        <f t="shared" si="18"/>
        <v>0</v>
      </c>
      <c r="M48" s="646">
        <f t="shared" si="19"/>
        <v>0</v>
      </c>
      <c r="N48" s="742"/>
      <c r="O48" s="26"/>
      <c r="P48" s="26"/>
      <c r="Q48" s="26"/>
      <c r="R48" s="26">
        <f>13286+10000</f>
        <v>23286</v>
      </c>
      <c r="S48" s="26">
        <f t="shared" si="97"/>
        <v>23286</v>
      </c>
      <c r="T48" s="26"/>
      <c r="U48" s="26"/>
      <c r="V48" s="26"/>
      <c r="W48" s="26"/>
      <c r="X48" s="26"/>
      <c r="Y48" s="310"/>
      <c r="Z48" s="650">
        <f t="shared" si="98"/>
        <v>0</v>
      </c>
      <c r="AA48" s="100">
        <f t="shared" si="99"/>
        <v>23286</v>
      </c>
      <c r="AB48" s="100">
        <f t="shared" si="100"/>
        <v>23286</v>
      </c>
      <c r="AC48" s="100">
        <f t="shared" si="101"/>
        <v>0</v>
      </c>
      <c r="AD48" s="100">
        <f t="shared" si="102"/>
        <v>23286</v>
      </c>
      <c r="AE48" s="646">
        <f t="shared" si="103"/>
        <v>23286</v>
      </c>
    </row>
    <row r="49" spans="1:31" ht="30" customHeight="1" x14ac:dyDescent="0.2">
      <c r="A49" s="246" t="s">
        <v>1028</v>
      </c>
      <c r="B49" s="423"/>
      <c r="C49" s="423"/>
      <c r="D49" s="423"/>
      <c r="E49" s="26"/>
      <c r="F49" s="26"/>
      <c r="G49" s="26"/>
      <c r="H49" s="26"/>
      <c r="I49" s="26"/>
      <c r="J49" s="26">
        <f t="shared" si="31"/>
        <v>0</v>
      </c>
      <c r="K49" s="100">
        <f t="shared" si="6"/>
        <v>0</v>
      </c>
      <c r="L49" s="100">
        <f t="shared" si="18"/>
        <v>0</v>
      </c>
      <c r="M49" s="646">
        <f t="shared" si="19"/>
        <v>0</v>
      </c>
      <c r="N49" s="742"/>
      <c r="O49" s="26"/>
      <c r="P49" s="26"/>
      <c r="Q49" s="26"/>
      <c r="R49" s="26">
        <v>10607</v>
      </c>
      <c r="S49" s="26">
        <f t="shared" si="97"/>
        <v>10607</v>
      </c>
      <c r="T49" s="26"/>
      <c r="U49" s="26"/>
      <c r="V49" s="26"/>
      <c r="W49" s="26"/>
      <c r="X49" s="26"/>
      <c r="Y49" s="310"/>
      <c r="Z49" s="650">
        <f t="shared" si="98"/>
        <v>0</v>
      </c>
      <c r="AA49" s="100">
        <f t="shared" si="99"/>
        <v>10607</v>
      </c>
      <c r="AB49" s="100">
        <f t="shared" si="100"/>
        <v>10607</v>
      </c>
      <c r="AC49" s="100">
        <f t="shared" si="101"/>
        <v>0</v>
      </c>
      <c r="AD49" s="100">
        <f t="shared" si="102"/>
        <v>10607</v>
      </c>
      <c r="AE49" s="646">
        <f t="shared" si="103"/>
        <v>10607</v>
      </c>
    </row>
    <row r="50" spans="1:31" ht="15" customHeight="1" x14ac:dyDescent="0.2">
      <c r="A50" s="246" t="s">
        <v>1022</v>
      </c>
      <c r="B50" s="423"/>
      <c r="C50" s="423"/>
      <c r="D50" s="423"/>
      <c r="E50" s="26"/>
      <c r="F50" s="26">
        <v>1416</v>
      </c>
      <c r="G50" s="26">
        <f t="shared" si="38"/>
        <v>1416</v>
      </c>
      <c r="H50" s="26"/>
      <c r="I50" s="26"/>
      <c r="J50" s="26">
        <f t="shared" si="31"/>
        <v>0</v>
      </c>
      <c r="K50" s="100">
        <f t="shared" si="6"/>
        <v>0</v>
      </c>
      <c r="L50" s="100">
        <f t="shared" si="18"/>
        <v>1416</v>
      </c>
      <c r="M50" s="646">
        <f t="shared" si="19"/>
        <v>1416</v>
      </c>
      <c r="N50" s="742"/>
      <c r="O50" s="26"/>
      <c r="P50" s="26"/>
      <c r="Q50" s="26"/>
      <c r="R50" s="26"/>
      <c r="S50" s="26"/>
      <c r="T50" s="26"/>
      <c r="U50" s="26"/>
      <c r="V50" s="26"/>
      <c r="W50" s="26"/>
      <c r="X50" s="26"/>
      <c r="Y50" s="310"/>
      <c r="Z50" s="650">
        <f t="shared" si="91"/>
        <v>0</v>
      </c>
      <c r="AA50" s="100">
        <f t="shared" si="92"/>
        <v>0</v>
      </c>
      <c r="AB50" s="100">
        <f t="shared" si="93"/>
        <v>0</v>
      </c>
      <c r="AC50" s="100">
        <f t="shared" si="94"/>
        <v>0</v>
      </c>
      <c r="AD50" s="100">
        <f t="shared" si="95"/>
        <v>1416</v>
      </c>
      <c r="AE50" s="646">
        <f t="shared" si="96"/>
        <v>1416</v>
      </c>
    </row>
    <row r="51" spans="1:31" ht="15" customHeight="1" x14ac:dyDescent="0.2">
      <c r="A51" s="246" t="s">
        <v>693</v>
      </c>
      <c r="B51" s="423"/>
      <c r="C51" s="423">
        <v>7465</v>
      </c>
      <c r="D51" s="424">
        <f>B51+C51</f>
        <v>7465</v>
      </c>
      <c r="E51" s="26"/>
      <c r="F51" s="26"/>
      <c r="G51" s="26"/>
      <c r="H51" s="26"/>
      <c r="I51" s="26"/>
      <c r="J51" s="26">
        <f t="shared" si="31"/>
        <v>0</v>
      </c>
      <c r="K51" s="100">
        <f t="shared" si="6"/>
        <v>0</v>
      </c>
      <c r="L51" s="100">
        <f t="shared" si="18"/>
        <v>7465</v>
      </c>
      <c r="M51" s="646">
        <f t="shared" si="19"/>
        <v>7465</v>
      </c>
      <c r="N51" s="742"/>
      <c r="O51" s="26"/>
      <c r="P51" s="26"/>
      <c r="Q51" s="26"/>
      <c r="R51" s="26"/>
      <c r="S51" s="26"/>
      <c r="T51" s="26"/>
      <c r="U51" s="26"/>
      <c r="V51" s="26"/>
      <c r="W51" s="26"/>
      <c r="X51" s="26">
        <v>42535</v>
      </c>
      <c r="Y51" s="310">
        <f>W51+X51</f>
        <v>42535</v>
      </c>
      <c r="Z51" s="650">
        <f t="shared" ref="Z51" si="104">N51+Q51+T51+W51</f>
        <v>0</v>
      </c>
      <c r="AA51" s="100">
        <f t="shared" ref="AA51" si="105">O51+R51+U51+X51</f>
        <v>42535</v>
      </c>
      <c r="AB51" s="100">
        <f t="shared" ref="AB51" si="106">P51+S51+V51+Y51</f>
        <v>42535</v>
      </c>
      <c r="AC51" s="100">
        <f t="shared" ref="AC51" si="107">Z51+K51</f>
        <v>0</v>
      </c>
      <c r="AD51" s="100">
        <f t="shared" ref="AD51" si="108">AA51+L51</f>
        <v>50000</v>
      </c>
      <c r="AE51" s="646">
        <f t="shared" ref="AE51" si="109">AB51+M51</f>
        <v>50000</v>
      </c>
    </row>
    <row r="52" spans="1:31" ht="30" customHeight="1" x14ac:dyDescent="0.2">
      <c r="A52" s="775" t="s">
        <v>1080</v>
      </c>
      <c r="B52" s="423"/>
      <c r="C52" s="423"/>
      <c r="D52" s="424"/>
      <c r="E52" s="26"/>
      <c r="F52" s="26"/>
      <c r="G52" s="26"/>
      <c r="H52" s="26"/>
      <c r="I52" s="26"/>
      <c r="J52" s="26"/>
      <c r="K52" s="244"/>
      <c r="L52" s="244"/>
      <c r="M52" s="647"/>
      <c r="N52" s="742"/>
      <c r="O52" s="26"/>
      <c r="P52" s="26"/>
      <c r="Q52" s="26"/>
      <c r="R52" s="26">
        <v>220000</v>
      </c>
      <c r="S52" s="26">
        <f t="shared" si="97"/>
        <v>220000</v>
      </c>
      <c r="T52" s="26"/>
      <c r="U52" s="26"/>
      <c r="V52" s="26"/>
      <c r="W52" s="26"/>
      <c r="X52" s="26"/>
      <c r="Y52" s="310"/>
      <c r="Z52" s="650">
        <f t="shared" ref="Z52" si="110">N52+Q52+T52+W52</f>
        <v>0</v>
      </c>
      <c r="AA52" s="100">
        <f t="shared" ref="AA52" si="111">O52+R52+U52+X52</f>
        <v>220000</v>
      </c>
      <c r="AB52" s="100">
        <f t="shared" ref="AB52" si="112">P52+S52+V52+Y52</f>
        <v>220000</v>
      </c>
      <c r="AC52" s="100">
        <f t="shared" ref="AC52" si="113">Z52+K52</f>
        <v>0</v>
      </c>
      <c r="AD52" s="100">
        <f t="shared" ref="AD52" si="114">AA52+L52</f>
        <v>220000</v>
      </c>
      <c r="AE52" s="646">
        <f t="shared" ref="AE52" si="115">AB52+M52</f>
        <v>220000</v>
      </c>
    </row>
    <row r="53" spans="1:31" ht="30" customHeight="1" x14ac:dyDescent="0.2">
      <c r="A53" s="775" t="s">
        <v>1154</v>
      </c>
      <c r="B53" s="423"/>
      <c r="C53" s="423"/>
      <c r="D53" s="424"/>
      <c r="E53" s="26"/>
      <c r="F53" s="26"/>
      <c r="G53" s="26"/>
      <c r="H53" s="26"/>
      <c r="I53" s="26"/>
      <c r="J53" s="26"/>
      <c r="K53" s="244"/>
      <c r="L53" s="244"/>
      <c r="M53" s="647"/>
      <c r="N53" s="742"/>
      <c r="O53" s="26">
        <v>28200</v>
      </c>
      <c r="P53" s="26">
        <f>N53+O53</f>
        <v>28200</v>
      </c>
      <c r="Q53" s="26"/>
      <c r="R53" s="26"/>
      <c r="S53" s="26"/>
      <c r="T53" s="26"/>
      <c r="U53" s="26"/>
      <c r="V53" s="26"/>
      <c r="W53" s="26"/>
      <c r="X53" s="26"/>
      <c r="Y53" s="310"/>
      <c r="Z53" s="650">
        <f t="shared" ref="Z53" si="116">N53+Q53+T53+W53</f>
        <v>0</v>
      </c>
      <c r="AA53" s="100">
        <f t="shared" ref="AA53" si="117">O53+R53+U53+X53</f>
        <v>28200</v>
      </c>
      <c r="AB53" s="100">
        <f t="shared" ref="AB53" si="118">P53+S53+V53+Y53</f>
        <v>28200</v>
      </c>
      <c r="AC53" s="100">
        <f t="shared" ref="AC53" si="119">Z53+K53</f>
        <v>0</v>
      </c>
      <c r="AD53" s="100">
        <f t="shared" ref="AD53" si="120">AA53+L53</f>
        <v>28200</v>
      </c>
      <c r="AE53" s="646">
        <f t="shared" ref="AE53" si="121">AB53+M53</f>
        <v>28200</v>
      </c>
    </row>
    <row r="54" spans="1:31" ht="39" thickBot="1" x14ac:dyDescent="0.25">
      <c r="A54" s="246" t="s">
        <v>665</v>
      </c>
      <c r="B54" s="423"/>
      <c r="C54" s="423"/>
      <c r="D54" s="423"/>
      <c r="E54" s="26">
        <v>6000</v>
      </c>
      <c r="F54" s="26"/>
      <c r="G54" s="26">
        <f t="shared" si="38"/>
        <v>6000</v>
      </c>
      <c r="H54" s="26"/>
      <c r="I54" s="26"/>
      <c r="J54" s="26">
        <f t="shared" si="31"/>
        <v>0</v>
      </c>
      <c r="K54" s="244">
        <f t="shared" si="6"/>
        <v>6000</v>
      </c>
      <c r="L54" s="244">
        <f t="shared" si="18"/>
        <v>0</v>
      </c>
      <c r="M54" s="647">
        <f t="shared" si="19"/>
        <v>6000</v>
      </c>
      <c r="N54" s="742">
        <v>0</v>
      </c>
      <c r="O54" s="26"/>
      <c r="P54" s="26"/>
      <c r="Q54" s="26"/>
      <c r="R54" s="26"/>
      <c r="S54" s="26"/>
      <c r="T54" s="26"/>
      <c r="U54" s="26"/>
      <c r="V54" s="26"/>
      <c r="W54" s="26"/>
      <c r="X54" s="26"/>
      <c r="Y54" s="310"/>
      <c r="Z54" s="650">
        <f t="shared" si="32"/>
        <v>0</v>
      </c>
      <c r="AA54" s="100">
        <f t="shared" si="33"/>
        <v>0</v>
      </c>
      <c r="AB54" s="100">
        <f t="shared" si="34"/>
        <v>0</v>
      </c>
      <c r="AC54" s="100">
        <f t="shared" si="35"/>
        <v>6000</v>
      </c>
      <c r="AD54" s="100">
        <f t="shared" si="36"/>
        <v>0</v>
      </c>
      <c r="AE54" s="646">
        <f t="shared" si="37"/>
        <v>6000</v>
      </c>
    </row>
    <row r="55" spans="1:31" s="93" customFormat="1" ht="13.5" thickBot="1" x14ac:dyDescent="0.25">
      <c r="A55" s="774" t="s">
        <v>592</v>
      </c>
      <c r="B55" s="245">
        <f t="shared" ref="B55:J55" si="122">SUM(B23:B54)</f>
        <v>0</v>
      </c>
      <c r="C55" s="245">
        <f t="shared" si="122"/>
        <v>7465</v>
      </c>
      <c r="D55" s="245">
        <f t="shared" si="122"/>
        <v>7465</v>
      </c>
      <c r="E55" s="245">
        <f t="shared" si="122"/>
        <v>568754</v>
      </c>
      <c r="F55" s="245">
        <f t="shared" si="122"/>
        <v>214443</v>
      </c>
      <c r="G55" s="245">
        <f t="shared" si="122"/>
        <v>783197</v>
      </c>
      <c r="H55" s="245">
        <f t="shared" si="122"/>
        <v>0</v>
      </c>
      <c r="I55" s="245">
        <f t="shared" si="122"/>
        <v>1270</v>
      </c>
      <c r="J55" s="245">
        <f t="shared" si="122"/>
        <v>1270</v>
      </c>
      <c r="K55" s="227">
        <f t="shared" si="6"/>
        <v>568754</v>
      </c>
      <c r="L55" s="227">
        <f t="shared" si="18"/>
        <v>223178</v>
      </c>
      <c r="M55" s="354">
        <f t="shared" si="19"/>
        <v>791932</v>
      </c>
      <c r="N55" s="782">
        <f t="shared" ref="N55:AE55" si="123">SUM(N23:N54)</f>
        <v>7500</v>
      </c>
      <c r="O55" s="245">
        <f t="shared" si="123"/>
        <v>198332</v>
      </c>
      <c r="P55" s="245">
        <f t="shared" si="123"/>
        <v>205832</v>
      </c>
      <c r="Q55" s="245">
        <f t="shared" si="123"/>
        <v>402600</v>
      </c>
      <c r="R55" s="245">
        <f t="shared" si="123"/>
        <v>552219</v>
      </c>
      <c r="S55" s="245">
        <f t="shared" si="123"/>
        <v>954819</v>
      </c>
      <c r="T55" s="245">
        <f t="shared" si="123"/>
        <v>0</v>
      </c>
      <c r="U55" s="245">
        <f t="shared" si="123"/>
        <v>0</v>
      </c>
      <c r="V55" s="245">
        <f t="shared" si="123"/>
        <v>0</v>
      </c>
      <c r="W55" s="245">
        <f t="shared" si="123"/>
        <v>18570</v>
      </c>
      <c r="X55" s="245">
        <f t="shared" si="123"/>
        <v>231570</v>
      </c>
      <c r="Y55" s="656">
        <f t="shared" si="123"/>
        <v>250140</v>
      </c>
      <c r="Z55" s="778">
        <f t="shared" si="123"/>
        <v>428670</v>
      </c>
      <c r="AA55" s="245">
        <f t="shared" si="123"/>
        <v>982121</v>
      </c>
      <c r="AB55" s="245">
        <f t="shared" si="123"/>
        <v>1410791</v>
      </c>
      <c r="AC55" s="245">
        <f t="shared" si="123"/>
        <v>997424</v>
      </c>
      <c r="AD55" s="245">
        <f t="shared" si="123"/>
        <v>1205299</v>
      </c>
      <c r="AE55" s="656">
        <f t="shared" si="123"/>
        <v>2202723</v>
      </c>
    </row>
    <row r="56" spans="1:31" s="39" customFormat="1" ht="15" thickBot="1" x14ac:dyDescent="0.25">
      <c r="A56" s="777" t="s">
        <v>608</v>
      </c>
      <c r="B56" s="247">
        <f t="shared" ref="B56:J56" si="124">B55+B22</f>
        <v>1000</v>
      </c>
      <c r="C56" s="247">
        <f t="shared" si="124"/>
        <v>7629</v>
      </c>
      <c r="D56" s="247">
        <f t="shared" si="124"/>
        <v>8629</v>
      </c>
      <c r="E56" s="247">
        <f t="shared" si="124"/>
        <v>3129150</v>
      </c>
      <c r="F56" s="247">
        <f t="shared" si="124"/>
        <v>951055</v>
      </c>
      <c r="G56" s="247">
        <f t="shared" si="124"/>
        <v>4080205</v>
      </c>
      <c r="H56" s="247">
        <f t="shared" si="124"/>
        <v>0</v>
      </c>
      <c r="I56" s="247">
        <f t="shared" si="124"/>
        <v>85195</v>
      </c>
      <c r="J56" s="247">
        <f t="shared" si="124"/>
        <v>85195</v>
      </c>
      <c r="K56" s="227">
        <f t="shared" si="6"/>
        <v>3130150</v>
      </c>
      <c r="L56" s="227">
        <f t="shared" si="18"/>
        <v>1043879</v>
      </c>
      <c r="M56" s="354">
        <f t="shared" si="19"/>
        <v>4174029</v>
      </c>
      <c r="N56" s="784">
        <f t="shared" ref="N56:AE56" si="125">N55+N22</f>
        <v>7500</v>
      </c>
      <c r="O56" s="247">
        <f t="shared" si="125"/>
        <v>198332</v>
      </c>
      <c r="P56" s="247">
        <f t="shared" si="125"/>
        <v>205832</v>
      </c>
      <c r="Q56" s="247">
        <f t="shared" si="125"/>
        <v>402600</v>
      </c>
      <c r="R56" s="247">
        <f t="shared" si="125"/>
        <v>558997</v>
      </c>
      <c r="S56" s="247">
        <f t="shared" si="125"/>
        <v>961597</v>
      </c>
      <c r="T56" s="247">
        <f t="shared" si="125"/>
        <v>15300</v>
      </c>
      <c r="U56" s="247">
        <f t="shared" si="125"/>
        <v>0</v>
      </c>
      <c r="V56" s="247">
        <f t="shared" si="125"/>
        <v>15300</v>
      </c>
      <c r="W56" s="247">
        <f t="shared" si="125"/>
        <v>160570</v>
      </c>
      <c r="X56" s="247">
        <f t="shared" si="125"/>
        <v>259647</v>
      </c>
      <c r="Y56" s="748">
        <f t="shared" si="125"/>
        <v>420217</v>
      </c>
      <c r="Z56" s="779">
        <f t="shared" si="125"/>
        <v>585970</v>
      </c>
      <c r="AA56" s="247">
        <f t="shared" si="125"/>
        <v>1016976</v>
      </c>
      <c r="AB56" s="247">
        <f t="shared" si="125"/>
        <v>1602946</v>
      </c>
      <c r="AC56" s="247">
        <f t="shared" si="125"/>
        <v>3716120</v>
      </c>
      <c r="AD56" s="247">
        <f t="shared" si="125"/>
        <v>2060855</v>
      </c>
      <c r="AE56" s="748">
        <f t="shared" si="125"/>
        <v>5776975</v>
      </c>
    </row>
    <row r="57" spans="1:31" x14ac:dyDescent="0.2">
      <c r="A57" s="2"/>
      <c r="B57" s="248"/>
      <c r="C57" s="248"/>
      <c r="D57" s="248"/>
      <c r="E57" s="15"/>
      <c r="F57" s="15"/>
      <c r="G57" s="15"/>
      <c r="H57" s="15"/>
      <c r="I57" s="15"/>
      <c r="J57" s="15"/>
      <c r="K57" s="91"/>
      <c r="L57" s="91"/>
      <c r="M57" s="91"/>
      <c r="N57" s="15"/>
      <c r="O57" s="15"/>
      <c r="P57" s="15"/>
      <c r="Q57" s="15"/>
      <c r="R57" s="15"/>
      <c r="S57" s="15"/>
      <c r="T57" s="15"/>
      <c r="U57" s="15"/>
      <c r="V57" s="15"/>
      <c r="W57" s="15"/>
      <c r="X57" s="15"/>
      <c r="Y57" s="15"/>
      <c r="Z57" s="91"/>
      <c r="AA57" s="91"/>
      <c r="AB57" s="91"/>
      <c r="AC57" s="91"/>
    </row>
    <row r="58" spans="1:31" x14ac:dyDescent="0.2">
      <c r="A58" s="2"/>
      <c r="B58" s="248"/>
      <c r="C58" s="248"/>
      <c r="D58" s="248"/>
      <c r="E58" s="15"/>
      <c r="F58" s="15"/>
      <c r="G58" s="15"/>
      <c r="H58" s="15"/>
      <c r="I58" s="15"/>
      <c r="J58" s="15"/>
      <c r="K58" s="91"/>
      <c r="L58" s="91"/>
      <c r="M58" s="91"/>
      <c r="N58" s="15"/>
      <c r="O58" s="15"/>
      <c r="P58" s="15"/>
      <c r="Q58" s="15"/>
      <c r="R58" s="15"/>
      <c r="S58" s="15"/>
      <c r="T58" s="15"/>
      <c r="U58" s="15"/>
      <c r="V58" s="15"/>
      <c r="W58" s="15"/>
      <c r="X58" s="15"/>
      <c r="Y58" s="15"/>
      <c r="Z58" s="91"/>
      <c r="AA58" s="91"/>
      <c r="AB58" s="91"/>
      <c r="AC58" s="91"/>
    </row>
    <row r="59" spans="1:31" x14ac:dyDescent="0.2">
      <c r="A59" s="2"/>
      <c r="B59" s="248"/>
      <c r="C59" s="248"/>
      <c r="D59" s="248"/>
      <c r="E59" s="15"/>
      <c r="F59" s="15"/>
      <c r="G59" s="15"/>
      <c r="H59" s="15"/>
      <c r="I59" s="15"/>
      <c r="J59" s="15"/>
      <c r="K59" s="91"/>
      <c r="L59" s="91"/>
      <c r="M59" s="91"/>
      <c r="N59" s="15"/>
      <c r="O59" s="15"/>
      <c r="P59" s="15"/>
      <c r="Q59" s="15"/>
      <c r="R59" s="15"/>
      <c r="S59" s="15"/>
      <c r="T59" s="15"/>
      <c r="U59" s="15"/>
      <c r="V59" s="15"/>
      <c r="W59" s="15"/>
      <c r="X59" s="15"/>
      <c r="Y59" s="15"/>
      <c r="Z59" s="91"/>
      <c r="AA59" s="91"/>
      <c r="AB59" s="91"/>
      <c r="AC59" s="91"/>
    </row>
    <row r="60" spans="1:31" x14ac:dyDescent="0.2">
      <c r="A60" s="2"/>
      <c r="B60" s="248"/>
      <c r="C60" s="248"/>
      <c r="D60" s="248"/>
      <c r="E60" s="15"/>
      <c r="F60" s="15"/>
      <c r="G60" s="15"/>
      <c r="H60" s="15"/>
      <c r="I60" s="15"/>
      <c r="J60" s="15"/>
      <c r="K60" s="91"/>
      <c r="L60" s="91"/>
      <c r="M60" s="91"/>
      <c r="N60" s="15"/>
      <c r="O60" s="15"/>
      <c r="P60" s="15"/>
      <c r="Q60" s="15"/>
      <c r="R60" s="15"/>
      <c r="S60" s="15"/>
      <c r="T60" s="15"/>
      <c r="U60" s="15"/>
      <c r="V60" s="15"/>
      <c r="W60" s="15"/>
      <c r="X60" s="15"/>
      <c r="Y60" s="15"/>
      <c r="Z60" s="91"/>
      <c r="AA60" s="91"/>
      <c r="AB60" s="91"/>
      <c r="AC60" s="91"/>
    </row>
    <row r="61" spans="1:31" x14ac:dyDescent="0.2">
      <c r="A61" s="2"/>
      <c r="B61" s="248"/>
      <c r="C61" s="248"/>
      <c r="D61" s="248"/>
      <c r="E61" s="15"/>
      <c r="F61" s="15"/>
      <c r="G61" s="15"/>
      <c r="H61" s="15"/>
      <c r="I61" s="15"/>
      <c r="J61" s="15"/>
      <c r="K61" s="91"/>
      <c r="L61" s="91"/>
      <c r="M61" s="91"/>
      <c r="N61" s="15"/>
      <c r="O61" s="15"/>
      <c r="P61" s="15"/>
      <c r="Q61" s="15"/>
      <c r="R61" s="15"/>
      <c r="S61" s="15"/>
      <c r="T61" s="15"/>
      <c r="U61" s="15"/>
      <c r="V61" s="15"/>
      <c r="W61" s="15"/>
      <c r="X61" s="15"/>
      <c r="Y61" s="15"/>
      <c r="Z61" s="91"/>
      <c r="AA61" s="91"/>
      <c r="AB61" s="91"/>
      <c r="AC61" s="91"/>
    </row>
    <row r="62" spans="1:31" x14ac:dyDescent="0.2">
      <c r="A62" s="2"/>
      <c r="B62" s="248"/>
      <c r="C62" s="248"/>
      <c r="D62" s="248"/>
      <c r="E62" s="15"/>
      <c r="F62" s="15"/>
      <c r="G62" s="15"/>
      <c r="H62" s="15"/>
      <c r="I62" s="15"/>
      <c r="J62" s="15"/>
      <c r="K62" s="91"/>
      <c r="L62" s="91"/>
      <c r="M62" s="91"/>
      <c r="N62" s="15"/>
      <c r="O62" s="15"/>
      <c r="P62" s="15"/>
      <c r="Q62" s="15"/>
      <c r="R62" s="15"/>
      <c r="S62" s="15"/>
      <c r="T62" s="15"/>
      <c r="U62" s="15"/>
      <c r="V62" s="15"/>
      <c r="W62" s="15"/>
      <c r="X62" s="15"/>
      <c r="Y62" s="15"/>
      <c r="Z62" s="91"/>
      <c r="AA62" s="91"/>
      <c r="AB62" s="91"/>
      <c r="AC62" s="91"/>
    </row>
    <row r="63" spans="1:31" x14ac:dyDescent="0.2">
      <c r="A63" s="2"/>
      <c r="B63" s="248"/>
      <c r="C63" s="248"/>
      <c r="D63" s="248"/>
      <c r="E63" s="15"/>
      <c r="F63" s="15"/>
      <c r="G63" s="15"/>
      <c r="H63" s="15"/>
      <c r="I63" s="15"/>
      <c r="J63" s="15"/>
      <c r="K63" s="91"/>
      <c r="L63" s="91"/>
      <c r="M63" s="91"/>
      <c r="N63" s="15"/>
      <c r="O63" s="15"/>
      <c r="P63" s="15"/>
      <c r="Q63" s="15"/>
      <c r="R63" s="15"/>
      <c r="S63" s="15"/>
      <c r="T63" s="15"/>
      <c r="U63" s="15"/>
      <c r="V63" s="15"/>
      <c r="W63" s="15"/>
      <c r="X63" s="15"/>
      <c r="Y63" s="15"/>
      <c r="Z63" s="91"/>
      <c r="AA63" s="91"/>
      <c r="AB63" s="91"/>
      <c r="AC63" s="91"/>
    </row>
    <row r="64" spans="1:31" x14ac:dyDescent="0.2">
      <c r="A64" s="2"/>
      <c r="B64" s="248"/>
      <c r="C64" s="248"/>
      <c r="D64" s="248"/>
      <c r="E64" s="15"/>
      <c r="F64" s="15"/>
      <c r="G64" s="15"/>
      <c r="H64" s="15"/>
      <c r="I64" s="15"/>
      <c r="J64" s="15"/>
      <c r="K64" s="91"/>
      <c r="L64" s="91"/>
      <c r="M64" s="91"/>
      <c r="N64" s="15"/>
      <c r="O64" s="15"/>
      <c r="P64" s="15"/>
      <c r="Q64" s="15"/>
      <c r="R64" s="15"/>
      <c r="S64" s="15"/>
      <c r="T64" s="15"/>
      <c r="U64" s="15"/>
      <c r="V64" s="15"/>
      <c r="W64" s="15"/>
      <c r="X64" s="15"/>
      <c r="Y64" s="15"/>
      <c r="Z64" s="91"/>
      <c r="AA64" s="91"/>
      <c r="AB64" s="91"/>
      <c r="AC64" s="91"/>
    </row>
    <row r="65" spans="1:29" x14ac:dyDescent="0.2">
      <c r="A65" s="2"/>
      <c r="B65" s="248"/>
      <c r="C65" s="248"/>
      <c r="D65" s="248"/>
      <c r="E65" s="15"/>
      <c r="F65" s="15"/>
      <c r="G65" s="15"/>
      <c r="H65" s="15"/>
      <c r="I65" s="15"/>
      <c r="J65" s="15"/>
      <c r="K65" s="91"/>
      <c r="L65" s="91"/>
      <c r="M65" s="91"/>
      <c r="N65" s="15"/>
      <c r="O65" s="15"/>
      <c r="P65" s="15"/>
      <c r="Q65" s="15"/>
      <c r="R65" s="15"/>
      <c r="S65" s="15"/>
      <c r="T65" s="15"/>
      <c r="U65" s="15"/>
      <c r="V65" s="15"/>
      <c r="W65" s="15"/>
      <c r="X65" s="15"/>
      <c r="Y65" s="15"/>
      <c r="Z65" s="91"/>
      <c r="AA65" s="91"/>
      <c r="AB65" s="91"/>
      <c r="AC65" s="91"/>
    </row>
    <row r="66" spans="1:29" x14ac:dyDescent="0.2">
      <c r="A66" s="2"/>
      <c r="B66" s="248"/>
      <c r="C66" s="248"/>
      <c r="D66" s="248"/>
      <c r="E66" s="15"/>
      <c r="F66" s="15"/>
      <c r="G66" s="15"/>
      <c r="H66" s="15"/>
      <c r="I66" s="15"/>
      <c r="J66" s="15"/>
      <c r="K66" s="91"/>
      <c r="L66" s="91"/>
      <c r="M66" s="91"/>
      <c r="N66" s="15"/>
      <c r="O66" s="15"/>
      <c r="P66" s="15"/>
      <c r="Q66" s="15"/>
      <c r="R66" s="15"/>
      <c r="S66" s="15"/>
      <c r="T66" s="15"/>
      <c r="U66" s="15"/>
      <c r="V66" s="15"/>
      <c r="W66" s="15"/>
      <c r="X66" s="15"/>
      <c r="Y66" s="15"/>
      <c r="Z66" s="91"/>
      <c r="AA66" s="91"/>
      <c r="AB66" s="91"/>
      <c r="AC66" s="91"/>
    </row>
    <row r="67" spans="1:29" x14ac:dyDescent="0.2">
      <c r="A67" s="2"/>
      <c r="B67" s="248"/>
      <c r="C67" s="248"/>
      <c r="D67" s="248"/>
      <c r="E67" s="15"/>
      <c r="F67" s="15"/>
      <c r="G67" s="15"/>
      <c r="H67" s="15"/>
      <c r="I67" s="15"/>
      <c r="J67" s="15"/>
      <c r="K67" s="91"/>
      <c r="L67" s="91"/>
      <c r="M67" s="91"/>
      <c r="N67" s="15"/>
      <c r="O67" s="15"/>
      <c r="P67" s="15"/>
      <c r="Q67" s="15"/>
      <c r="R67" s="15"/>
      <c r="S67" s="15"/>
      <c r="T67" s="15"/>
      <c r="U67" s="15"/>
      <c r="V67" s="15"/>
      <c r="W67" s="15"/>
      <c r="X67" s="15"/>
      <c r="Y67" s="15"/>
      <c r="Z67" s="91"/>
      <c r="AA67" s="91"/>
      <c r="AB67" s="91"/>
      <c r="AC67" s="91"/>
    </row>
    <row r="68" spans="1:29" x14ac:dyDescent="0.2">
      <c r="A68" s="2"/>
      <c r="B68" s="248"/>
      <c r="C68" s="248"/>
      <c r="D68" s="248"/>
      <c r="E68" s="15"/>
      <c r="F68" s="15"/>
      <c r="G68" s="15"/>
      <c r="H68" s="15"/>
      <c r="I68" s="15"/>
      <c r="J68" s="15"/>
      <c r="K68" s="91"/>
      <c r="L68" s="91"/>
      <c r="M68" s="91"/>
      <c r="N68" s="15"/>
      <c r="O68" s="15"/>
      <c r="P68" s="15"/>
      <c r="Q68" s="15"/>
      <c r="R68" s="15"/>
      <c r="S68" s="15"/>
      <c r="T68" s="15"/>
      <c r="U68" s="15"/>
      <c r="V68" s="15"/>
      <c r="W68" s="15"/>
      <c r="X68" s="15"/>
      <c r="Y68" s="15"/>
      <c r="Z68" s="91"/>
      <c r="AA68" s="91"/>
      <c r="AB68" s="91"/>
      <c r="AC68" s="91"/>
    </row>
    <row r="69" spans="1:29" x14ac:dyDescent="0.2">
      <c r="A69" s="2"/>
      <c r="B69" s="248"/>
      <c r="C69" s="248"/>
      <c r="D69" s="248"/>
      <c r="E69" s="15"/>
      <c r="F69" s="15"/>
      <c r="G69" s="15"/>
      <c r="H69" s="15"/>
      <c r="I69" s="15"/>
      <c r="J69" s="15"/>
      <c r="K69" s="91"/>
      <c r="L69" s="91"/>
      <c r="M69" s="91"/>
      <c r="N69" s="15"/>
      <c r="O69" s="15"/>
      <c r="P69" s="15"/>
      <c r="Q69" s="15"/>
      <c r="R69" s="15"/>
      <c r="S69" s="15"/>
      <c r="T69" s="15"/>
      <c r="U69" s="15"/>
      <c r="V69" s="15"/>
      <c r="W69" s="15"/>
      <c r="X69" s="15"/>
      <c r="Y69" s="15"/>
      <c r="Z69" s="91"/>
      <c r="AA69" s="91"/>
      <c r="AB69" s="91"/>
      <c r="AC69" s="91"/>
    </row>
    <row r="70" spans="1:29" x14ac:dyDescent="0.2">
      <c r="A70" s="2"/>
      <c r="B70" s="248"/>
      <c r="C70" s="248"/>
      <c r="D70" s="248"/>
      <c r="E70" s="15"/>
      <c r="F70" s="15"/>
      <c r="G70" s="15"/>
      <c r="H70" s="15"/>
      <c r="I70" s="15"/>
      <c r="J70" s="15"/>
      <c r="K70" s="91"/>
      <c r="L70" s="91"/>
      <c r="M70" s="91"/>
      <c r="N70" s="15"/>
      <c r="O70" s="15"/>
      <c r="P70" s="15"/>
      <c r="Q70" s="15"/>
      <c r="R70" s="15"/>
      <c r="S70" s="15"/>
      <c r="T70" s="15"/>
      <c r="U70" s="15"/>
      <c r="V70" s="15"/>
      <c r="W70" s="15"/>
      <c r="X70" s="15"/>
      <c r="Y70" s="15"/>
      <c r="Z70" s="91"/>
      <c r="AA70" s="91"/>
      <c r="AB70" s="91"/>
      <c r="AC70" s="91"/>
    </row>
    <row r="71" spans="1:29" x14ac:dyDescent="0.2">
      <c r="A71" s="2"/>
      <c r="B71" s="248"/>
      <c r="C71" s="248"/>
      <c r="D71" s="248"/>
      <c r="E71" s="15"/>
      <c r="F71" s="15"/>
      <c r="G71" s="15"/>
      <c r="H71" s="15"/>
      <c r="I71" s="15"/>
      <c r="J71" s="15"/>
      <c r="K71" s="91"/>
      <c r="L71" s="91"/>
      <c r="M71" s="91"/>
      <c r="N71" s="15"/>
      <c r="O71" s="15"/>
      <c r="P71" s="15"/>
      <c r="Q71" s="15"/>
      <c r="R71" s="15"/>
      <c r="S71" s="15"/>
      <c r="T71" s="15"/>
      <c r="U71" s="15"/>
      <c r="V71" s="15"/>
      <c r="W71" s="15"/>
      <c r="X71" s="15"/>
      <c r="Y71" s="15"/>
      <c r="Z71" s="91"/>
      <c r="AA71" s="91"/>
      <c r="AB71" s="91"/>
      <c r="AC71" s="91"/>
    </row>
    <row r="72" spans="1:29" x14ac:dyDescent="0.2">
      <c r="A72" s="2"/>
      <c r="B72" s="248"/>
      <c r="C72" s="248"/>
      <c r="D72" s="248"/>
      <c r="E72" s="15"/>
      <c r="F72" s="15"/>
      <c r="G72" s="15"/>
      <c r="H72" s="15"/>
      <c r="I72" s="15"/>
      <c r="J72" s="15"/>
      <c r="K72" s="91"/>
      <c r="L72" s="91"/>
      <c r="M72" s="91"/>
      <c r="N72" s="15"/>
      <c r="O72" s="15"/>
      <c r="P72" s="15"/>
      <c r="Q72" s="15"/>
      <c r="R72" s="15"/>
      <c r="S72" s="15"/>
      <c r="T72" s="15"/>
      <c r="U72" s="15"/>
      <c r="V72" s="15"/>
      <c r="W72" s="15"/>
      <c r="X72" s="15"/>
      <c r="Y72" s="15"/>
      <c r="Z72" s="91"/>
      <c r="AA72" s="91"/>
      <c r="AB72" s="91"/>
      <c r="AC72" s="91"/>
    </row>
    <row r="73" spans="1:29" x14ac:dyDescent="0.2">
      <c r="A73" s="2"/>
      <c r="B73" s="248"/>
      <c r="C73" s="248"/>
      <c r="D73" s="248"/>
      <c r="E73" s="15"/>
      <c r="F73" s="15"/>
      <c r="G73" s="15"/>
      <c r="H73" s="15"/>
      <c r="I73" s="15"/>
      <c r="J73" s="15"/>
      <c r="K73" s="91"/>
      <c r="L73" s="91"/>
      <c r="M73" s="91"/>
      <c r="N73" s="15"/>
      <c r="O73" s="15"/>
      <c r="P73" s="15"/>
      <c r="Q73" s="15"/>
      <c r="R73" s="15"/>
      <c r="S73" s="15"/>
      <c r="T73" s="15"/>
      <c r="U73" s="15"/>
      <c r="V73" s="15"/>
      <c r="W73" s="15"/>
      <c r="X73" s="15"/>
      <c r="Y73" s="15"/>
      <c r="Z73" s="91"/>
      <c r="AA73" s="91"/>
      <c r="AB73" s="91"/>
      <c r="AC73" s="91"/>
    </row>
    <row r="74" spans="1:29" x14ac:dyDescent="0.2">
      <c r="A74" s="2"/>
      <c r="B74" s="248"/>
      <c r="C74" s="248"/>
      <c r="D74" s="248"/>
      <c r="E74" s="15"/>
      <c r="F74" s="15"/>
      <c r="G74" s="15"/>
      <c r="H74" s="15"/>
      <c r="I74" s="15"/>
      <c r="J74" s="15"/>
      <c r="K74" s="91"/>
      <c r="L74" s="91"/>
      <c r="M74" s="91"/>
      <c r="N74" s="15"/>
      <c r="O74" s="15"/>
      <c r="P74" s="15"/>
      <c r="Q74" s="15"/>
      <c r="R74" s="15"/>
      <c r="S74" s="15"/>
      <c r="T74" s="15"/>
      <c r="U74" s="15"/>
      <c r="V74" s="15"/>
      <c r="W74" s="15"/>
      <c r="X74" s="15"/>
      <c r="Y74" s="15"/>
      <c r="Z74" s="91"/>
      <c r="AA74" s="91"/>
      <c r="AB74" s="91"/>
      <c r="AC74" s="91"/>
    </row>
    <row r="75" spans="1:29" x14ac:dyDescent="0.2">
      <c r="A75" s="2"/>
      <c r="B75" s="248"/>
      <c r="C75" s="248"/>
      <c r="D75" s="248"/>
      <c r="E75" s="15"/>
      <c r="F75" s="15"/>
      <c r="G75" s="15"/>
      <c r="H75" s="15"/>
      <c r="I75" s="15"/>
      <c r="J75" s="15"/>
      <c r="K75" s="91"/>
      <c r="L75" s="91"/>
      <c r="M75" s="91"/>
      <c r="N75" s="15"/>
      <c r="O75" s="15"/>
      <c r="P75" s="15"/>
      <c r="Q75" s="15"/>
      <c r="R75" s="15"/>
      <c r="S75" s="15"/>
      <c r="T75" s="15"/>
      <c r="U75" s="15"/>
      <c r="V75" s="15"/>
      <c r="W75" s="15"/>
      <c r="X75" s="15"/>
      <c r="Y75" s="15"/>
      <c r="Z75" s="91"/>
      <c r="AA75" s="91"/>
      <c r="AB75" s="91"/>
      <c r="AC75" s="91"/>
    </row>
    <row r="76" spans="1:29" x14ac:dyDescent="0.2">
      <c r="A76" s="2"/>
      <c r="B76" s="248"/>
      <c r="C76" s="248"/>
      <c r="D76" s="248"/>
      <c r="E76" s="15"/>
      <c r="F76" s="15"/>
      <c r="G76" s="15"/>
      <c r="H76" s="15"/>
      <c r="I76" s="15"/>
      <c r="J76" s="15"/>
      <c r="K76" s="91"/>
      <c r="L76" s="91"/>
      <c r="M76" s="91"/>
      <c r="N76" s="15"/>
      <c r="O76" s="15"/>
      <c r="P76" s="15"/>
      <c r="Q76" s="15"/>
      <c r="R76" s="15"/>
      <c r="S76" s="15"/>
      <c r="T76" s="15"/>
      <c r="U76" s="15"/>
      <c r="V76" s="15"/>
      <c r="W76" s="15"/>
      <c r="X76" s="15"/>
      <c r="Y76" s="15"/>
      <c r="Z76" s="91"/>
      <c r="AA76" s="91"/>
      <c r="AB76" s="91"/>
      <c r="AC76" s="91"/>
    </row>
    <row r="77" spans="1:29" x14ac:dyDescent="0.2">
      <c r="A77" s="2"/>
      <c r="B77" s="248"/>
      <c r="C77" s="248"/>
      <c r="D77" s="248"/>
      <c r="E77" s="15"/>
      <c r="F77" s="15"/>
      <c r="G77" s="15"/>
      <c r="H77" s="15"/>
      <c r="I77" s="15"/>
      <c r="J77" s="15"/>
      <c r="K77" s="91"/>
      <c r="L77" s="91"/>
      <c r="M77" s="91"/>
      <c r="N77" s="15"/>
      <c r="O77" s="15"/>
      <c r="P77" s="15"/>
      <c r="Q77" s="15"/>
      <c r="R77" s="15"/>
      <c r="S77" s="15"/>
      <c r="T77" s="15"/>
      <c r="U77" s="15"/>
      <c r="V77" s="15"/>
      <c r="W77" s="15"/>
      <c r="X77" s="15"/>
      <c r="Y77" s="15"/>
      <c r="Z77" s="91"/>
      <c r="AA77" s="91"/>
      <c r="AB77" s="91"/>
      <c r="AC77" s="91"/>
    </row>
    <row r="78" spans="1:29" x14ac:dyDescent="0.2">
      <c r="A78" s="2"/>
      <c r="B78" s="248"/>
      <c r="C78" s="248"/>
      <c r="D78" s="248"/>
      <c r="E78" s="15"/>
      <c r="F78" s="15"/>
      <c r="G78" s="15"/>
      <c r="H78" s="15"/>
      <c r="I78" s="15"/>
      <c r="J78" s="15"/>
      <c r="K78" s="91"/>
      <c r="L78" s="91"/>
      <c r="M78" s="91"/>
      <c r="N78" s="15"/>
      <c r="O78" s="15"/>
      <c r="P78" s="15"/>
      <c r="Q78" s="15"/>
      <c r="R78" s="15"/>
      <c r="S78" s="15"/>
      <c r="T78" s="15"/>
      <c r="U78" s="15"/>
      <c r="V78" s="15"/>
      <c r="W78" s="15"/>
      <c r="X78" s="15"/>
      <c r="Y78" s="15"/>
      <c r="Z78" s="91"/>
      <c r="AA78" s="91"/>
      <c r="AB78" s="91"/>
      <c r="AC78" s="91"/>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46/2017. (XII.20.)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2" topLeftCell="B3" activePane="bottomRight" state="frozen"/>
      <selection pane="topRight" activeCell="B1" sqref="B1"/>
      <selection pane="bottomLeft" activeCell="A3" sqref="A3"/>
      <selection pane="bottomRight" activeCell="L15" sqref="L15"/>
    </sheetView>
  </sheetViews>
  <sheetFormatPr defaultColWidth="9.140625" defaultRowHeight="12.75" x14ac:dyDescent="0.2"/>
  <cols>
    <col min="1" max="1" width="34.7109375" style="78" customWidth="1"/>
    <col min="2" max="4" width="9.7109375" style="88" customWidth="1"/>
    <col min="5" max="7" width="9.7109375" style="89" customWidth="1"/>
    <col min="8" max="19" width="9.7109375" style="88" customWidth="1"/>
    <col min="20" max="23" width="9.7109375" style="89" customWidth="1"/>
    <col min="24" max="25" width="9.7109375" style="92" customWidth="1"/>
    <col min="26" max="16384" width="9.140625" style="92"/>
  </cols>
  <sheetData>
    <row r="1" spans="1:25" ht="13.5" thickBot="1" x14ac:dyDescent="0.25"/>
    <row r="2" spans="1:25" s="93" customFormat="1" ht="64.900000000000006" customHeight="1" thickBot="1" x14ac:dyDescent="0.25">
      <c r="A2" s="101" t="s">
        <v>579</v>
      </c>
      <c r="B2" s="919" t="s">
        <v>87</v>
      </c>
      <c r="C2" s="920"/>
      <c r="D2" s="921"/>
      <c r="E2" s="919" t="s">
        <v>594</v>
      </c>
      <c r="F2" s="920"/>
      <c r="G2" s="921"/>
      <c r="H2" s="919" t="s">
        <v>102</v>
      </c>
      <c r="I2" s="920"/>
      <c r="J2" s="921"/>
      <c r="K2" s="919" t="s">
        <v>104</v>
      </c>
      <c r="L2" s="920"/>
      <c r="M2" s="921"/>
      <c r="N2" s="919" t="s">
        <v>109</v>
      </c>
      <c r="O2" s="920"/>
      <c r="P2" s="921"/>
      <c r="Q2" s="919" t="s">
        <v>110</v>
      </c>
      <c r="R2" s="920"/>
      <c r="S2" s="921"/>
      <c r="T2" s="919" t="s">
        <v>595</v>
      </c>
      <c r="U2" s="920"/>
      <c r="V2" s="921"/>
      <c r="W2" s="916" t="s">
        <v>596</v>
      </c>
      <c r="X2" s="917"/>
      <c r="Y2" s="918"/>
    </row>
    <row r="3" spans="1:25" ht="25.15" customHeight="1" x14ac:dyDescent="0.2">
      <c r="A3" s="400" t="s">
        <v>180</v>
      </c>
      <c r="B3" s="670" t="s">
        <v>929</v>
      </c>
      <c r="C3" s="670" t="s">
        <v>930</v>
      </c>
      <c r="D3" s="671" t="s">
        <v>931</v>
      </c>
      <c r="E3" s="672" t="s">
        <v>929</v>
      </c>
      <c r="F3" s="672" t="s">
        <v>930</v>
      </c>
      <c r="G3" s="673" t="s">
        <v>931</v>
      </c>
      <c r="H3" s="672" t="s">
        <v>929</v>
      </c>
      <c r="I3" s="672" t="s">
        <v>930</v>
      </c>
      <c r="J3" s="673" t="s">
        <v>931</v>
      </c>
      <c r="K3" s="672" t="s">
        <v>929</v>
      </c>
      <c r="L3" s="672" t="s">
        <v>930</v>
      </c>
      <c r="M3" s="673" t="s">
        <v>931</v>
      </c>
      <c r="N3" s="672" t="s">
        <v>929</v>
      </c>
      <c r="O3" s="672" t="s">
        <v>930</v>
      </c>
      <c r="P3" s="673" t="s">
        <v>931</v>
      </c>
      <c r="Q3" s="672" t="s">
        <v>929</v>
      </c>
      <c r="R3" s="672" t="s">
        <v>930</v>
      </c>
      <c r="S3" s="673" t="s">
        <v>931</v>
      </c>
      <c r="T3" s="672" t="s">
        <v>929</v>
      </c>
      <c r="U3" s="672" t="s">
        <v>930</v>
      </c>
      <c r="V3" s="673" t="s">
        <v>931</v>
      </c>
      <c r="W3" s="672" t="s">
        <v>929</v>
      </c>
      <c r="X3" s="672" t="s">
        <v>930</v>
      </c>
      <c r="Y3" s="674" t="s">
        <v>931</v>
      </c>
    </row>
    <row r="4" spans="1:25" ht="20.100000000000001" customHeight="1" thickBot="1" x14ac:dyDescent="0.25">
      <c r="A4" s="401"/>
      <c r="B4" s="26"/>
      <c r="C4" s="225"/>
      <c r="D4" s="225">
        <f>B4+C4</f>
        <v>0</v>
      </c>
      <c r="E4" s="224">
        <f>B4</f>
        <v>0</v>
      </c>
      <c r="F4" s="224">
        <f t="shared" ref="F4:G4" si="0">C4</f>
        <v>0</v>
      </c>
      <c r="G4" s="224">
        <f t="shared" si="0"/>
        <v>0</v>
      </c>
      <c r="H4" s="26">
        <v>0</v>
      </c>
      <c r="I4" s="26"/>
      <c r="J4" s="225">
        <f>H4+I4</f>
        <v>0</v>
      </c>
      <c r="K4" s="26">
        <v>0</v>
      </c>
      <c r="L4" s="26"/>
      <c r="M4" s="225">
        <f>K4+L4</f>
        <v>0</v>
      </c>
      <c r="N4" s="26">
        <v>0</v>
      </c>
      <c r="O4" s="26"/>
      <c r="P4" s="225">
        <f>N4+O4</f>
        <v>0</v>
      </c>
      <c r="Q4" s="26">
        <v>0</v>
      </c>
      <c r="R4" s="26"/>
      <c r="S4" s="225">
        <f>Q4+R4</f>
        <v>0</v>
      </c>
      <c r="T4" s="100">
        <f>H4+K4+N4+Q4</f>
        <v>0</v>
      </c>
      <c r="U4" s="100">
        <f t="shared" ref="U4:V4" si="1">I4+L4+O4+R4</f>
        <v>0</v>
      </c>
      <c r="V4" s="100">
        <f t="shared" si="1"/>
        <v>0</v>
      </c>
      <c r="W4" s="667">
        <f>T4+E4</f>
        <v>0</v>
      </c>
      <c r="X4" s="667">
        <f t="shared" ref="X4:Y4" si="2">U4+F4</f>
        <v>0</v>
      </c>
      <c r="Y4" s="311">
        <f t="shared" si="2"/>
        <v>0</v>
      </c>
    </row>
    <row r="5" spans="1:25" s="93" customFormat="1" ht="20.100000000000001" customHeight="1" thickBot="1" x14ac:dyDescent="0.25">
      <c r="A5" s="402" t="s">
        <v>598</v>
      </c>
      <c r="B5" s="227">
        <f t="shared" ref="B5:Y5" si="3">SUM(B3:B4)</f>
        <v>0</v>
      </c>
      <c r="C5" s="227">
        <f t="shared" si="3"/>
        <v>0</v>
      </c>
      <c r="D5" s="227">
        <f t="shared" si="3"/>
        <v>0</v>
      </c>
      <c r="E5" s="227">
        <f t="shared" si="3"/>
        <v>0</v>
      </c>
      <c r="F5" s="227">
        <f t="shared" si="3"/>
        <v>0</v>
      </c>
      <c r="G5" s="227">
        <f t="shared" si="3"/>
        <v>0</v>
      </c>
      <c r="H5" s="227">
        <f t="shared" si="3"/>
        <v>0</v>
      </c>
      <c r="I5" s="227">
        <f t="shared" si="3"/>
        <v>0</v>
      </c>
      <c r="J5" s="227">
        <f t="shared" si="3"/>
        <v>0</v>
      </c>
      <c r="K5" s="227">
        <f t="shared" si="3"/>
        <v>0</v>
      </c>
      <c r="L5" s="227">
        <f t="shared" si="3"/>
        <v>0</v>
      </c>
      <c r="M5" s="227">
        <f t="shared" si="3"/>
        <v>0</v>
      </c>
      <c r="N5" s="227">
        <f t="shared" si="3"/>
        <v>0</v>
      </c>
      <c r="O5" s="227">
        <f t="shared" si="3"/>
        <v>0</v>
      </c>
      <c r="P5" s="227">
        <f t="shared" si="3"/>
        <v>0</v>
      </c>
      <c r="Q5" s="227">
        <f t="shared" si="3"/>
        <v>0</v>
      </c>
      <c r="R5" s="227">
        <f t="shared" si="3"/>
        <v>0</v>
      </c>
      <c r="S5" s="227">
        <f t="shared" si="3"/>
        <v>0</v>
      </c>
      <c r="T5" s="227">
        <f t="shared" si="3"/>
        <v>0</v>
      </c>
      <c r="U5" s="227">
        <f t="shared" si="3"/>
        <v>0</v>
      </c>
      <c r="V5" s="227">
        <f t="shared" si="3"/>
        <v>0</v>
      </c>
      <c r="W5" s="227">
        <f t="shared" si="3"/>
        <v>0</v>
      </c>
      <c r="X5" s="227">
        <f t="shared" si="3"/>
        <v>0</v>
      </c>
      <c r="Y5" s="354">
        <f t="shared" si="3"/>
        <v>0</v>
      </c>
    </row>
    <row r="6" spans="1:25" ht="20.100000000000001" customHeight="1" x14ac:dyDescent="0.2">
      <c r="A6" s="403" t="s">
        <v>589</v>
      </c>
      <c r="B6" s="225"/>
      <c r="C6" s="225"/>
      <c r="D6" s="225"/>
      <c r="E6" s="224"/>
      <c r="F6" s="224"/>
      <c r="G6" s="224"/>
      <c r="H6" s="225"/>
      <c r="I6" s="225"/>
      <c r="J6" s="225"/>
      <c r="K6" s="225"/>
      <c r="L6" s="225"/>
      <c r="M6" s="225"/>
      <c r="N6" s="225"/>
      <c r="O6" s="225"/>
      <c r="P6" s="225"/>
      <c r="Q6" s="225"/>
      <c r="R6" s="225"/>
      <c r="S6" s="225"/>
      <c r="T6" s="224"/>
      <c r="U6" s="642"/>
      <c r="V6" s="642"/>
      <c r="W6" s="665"/>
      <c r="X6" s="669"/>
      <c r="Y6" s="664"/>
    </row>
    <row r="7" spans="1:25" ht="20.100000000000001" customHeight="1" x14ac:dyDescent="0.2">
      <c r="A7" s="399" t="s">
        <v>701</v>
      </c>
      <c r="B7" s="231">
        <v>0</v>
      </c>
      <c r="C7" s="231"/>
      <c r="D7" s="26">
        <f>B7+C7</f>
        <v>0</v>
      </c>
      <c r="E7" s="231">
        <v>0</v>
      </c>
      <c r="F7" s="244"/>
      <c r="G7" s="26">
        <f>E7+F7</f>
        <v>0</v>
      </c>
      <c r="H7" s="231">
        <v>0</v>
      </c>
      <c r="I7" s="231"/>
      <c r="J7" s="26">
        <f>H7+I7</f>
        <v>0</v>
      </c>
      <c r="K7" s="26">
        <v>161658</v>
      </c>
      <c r="L7" s="26"/>
      <c r="M7" s="26">
        <f>K7+L7</f>
        <v>161658</v>
      </c>
      <c r="N7" s="231">
        <v>0</v>
      </c>
      <c r="O7" s="26"/>
      <c r="P7" s="26">
        <f>N7+O7</f>
        <v>0</v>
      </c>
      <c r="Q7" s="231">
        <v>0</v>
      </c>
      <c r="R7" s="26"/>
      <c r="S7" s="26">
        <f>Q7+R7</f>
        <v>0</v>
      </c>
      <c r="T7" s="100">
        <f t="shared" ref="T7:T9" si="4">H7+K7+N7+Q7</f>
        <v>161658</v>
      </c>
      <c r="U7" s="100">
        <f t="shared" ref="U7:U9" si="5">I7+L7+O7+R7</f>
        <v>0</v>
      </c>
      <c r="V7" s="100">
        <f t="shared" ref="V7:V9" si="6">J7+M7+P7+S7</f>
        <v>161658</v>
      </c>
      <c r="W7" s="666">
        <f>T7+E7</f>
        <v>161658</v>
      </c>
      <c r="X7" s="666">
        <f t="shared" ref="X7:Y9" si="7">U7+F7</f>
        <v>0</v>
      </c>
      <c r="Y7" s="646">
        <f t="shared" si="7"/>
        <v>161658</v>
      </c>
    </row>
    <row r="8" spans="1:25" ht="20.100000000000001" customHeight="1" x14ac:dyDescent="0.2">
      <c r="A8" s="399" t="s">
        <v>702</v>
      </c>
      <c r="B8" s="231">
        <v>0</v>
      </c>
      <c r="C8" s="231"/>
      <c r="D8" s="26">
        <f t="shared" ref="D8:D9" si="8">B8+C8</f>
        <v>0</v>
      </c>
      <c r="E8" s="231">
        <v>0</v>
      </c>
      <c r="F8" s="244"/>
      <c r="G8" s="26">
        <f t="shared" ref="G8:G9" si="9">E8+F8</f>
        <v>0</v>
      </c>
      <c r="H8" s="231">
        <v>0</v>
      </c>
      <c r="I8" s="231"/>
      <c r="J8" s="26">
        <f t="shared" ref="J8:J9" si="10">H8+I8</f>
        <v>0</v>
      </c>
      <c r="K8" s="26">
        <v>298134</v>
      </c>
      <c r="L8" s="26"/>
      <c r="M8" s="26">
        <f t="shared" ref="M8:M9" si="11">K8+L8</f>
        <v>298134</v>
      </c>
      <c r="N8" s="231">
        <v>0</v>
      </c>
      <c r="O8" s="26"/>
      <c r="P8" s="26">
        <f t="shared" ref="P8:P9" si="12">N8+O8</f>
        <v>0</v>
      </c>
      <c r="Q8" s="231">
        <v>0</v>
      </c>
      <c r="R8" s="26"/>
      <c r="S8" s="26">
        <f t="shared" ref="S8:S9" si="13">Q8+R8</f>
        <v>0</v>
      </c>
      <c r="T8" s="100">
        <f t="shared" si="4"/>
        <v>298134</v>
      </c>
      <c r="U8" s="100">
        <f t="shared" si="5"/>
        <v>0</v>
      </c>
      <c r="V8" s="100">
        <f t="shared" si="6"/>
        <v>298134</v>
      </c>
      <c r="W8" s="666">
        <f>T8+E8</f>
        <v>298134</v>
      </c>
      <c r="X8" s="666">
        <f t="shared" si="7"/>
        <v>0</v>
      </c>
      <c r="Y8" s="646">
        <f t="shared" si="7"/>
        <v>298134</v>
      </c>
    </row>
    <row r="9" spans="1:25" ht="20.100000000000001" customHeight="1" x14ac:dyDescent="0.2">
      <c r="A9" s="399" t="s">
        <v>703</v>
      </c>
      <c r="B9" s="231">
        <v>0</v>
      </c>
      <c r="C9" s="231"/>
      <c r="D9" s="26">
        <f t="shared" si="8"/>
        <v>0</v>
      </c>
      <c r="E9" s="231">
        <v>0</v>
      </c>
      <c r="F9" s="244"/>
      <c r="G9" s="26">
        <f t="shared" si="9"/>
        <v>0</v>
      </c>
      <c r="H9" s="231">
        <v>0</v>
      </c>
      <c r="I9" s="231"/>
      <c r="J9" s="26">
        <f t="shared" si="10"/>
        <v>0</v>
      </c>
      <c r="K9" s="26">
        <v>88501</v>
      </c>
      <c r="L9" s="26"/>
      <c r="M9" s="26">
        <f t="shared" si="11"/>
        <v>88501</v>
      </c>
      <c r="N9" s="231">
        <v>0</v>
      </c>
      <c r="O9" s="26"/>
      <c r="P9" s="26">
        <f t="shared" si="12"/>
        <v>0</v>
      </c>
      <c r="Q9" s="231">
        <v>0</v>
      </c>
      <c r="R9" s="26"/>
      <c r="S9" s="26">
        <f t="shared" si="13"/>
        <v>0</v>
      </c>
      <c r="T9" s="100">
        <f t="shared" si="4"/>
        <v>88501</v>
      </c>
      <c r="U9" s="100">
        <f t="shared" si="5"/>
        <v>0</v>
      </c>
      <c r="V9" s="100">
        <f t="shared" si="6"/>
        <v>88501</v>
      </c>
      <c r="W9" s="666">
        <f>T9+E9</f>
        <v>88501</v>
      </c>
      <c r="X9" s="666">
        <f t="shared" si="7"/>
        <v>0</v>
      </c>
      <c r="Y9" s="646">
        <f t="shared" si="7"/>
        <v>88501</v>
      </c>
    </row>
    <row r="10" spans="1:25" ht="20.100000000000001" customHeight="1" x14ac:dyDescent="0.2">
      <c r="A10" s="723" t="s">
        <v>952</v>
      </c>
      <c r="B10" s="231"/>
      <c r="C10" s="231"/>
      <c r="D10" s="26"/>
      <c r="E10" s="231"/>
      <c r="F10" s="244"/>
      <c r="G10" s="26"/>
      <c r="H10" s="231"/>
      <c r="I10" s="231"/>
      <c r="J10" s="26"/>
      <c r="K10" s="26"/>
      <c r="L10" s="26"/>
      <c r="M10" s="26"/>
      <c r="N10" s="231"/>
      <c r="O10" s="26"/>
      <c r="P10" s="26"/>
      <c r="Q10" s="231"/>
      <c r="R10" s="26"/>
      <c r="S10" s="26"/>
      <c r="T10" s="100"/>
      <c r="U10" s="100"/>
      <c r="V10" s="100"/>
      <c r="W10" s="666"/>
      <c r="X10" s="666"/>
      <c r="Y10" s="646"/>
    </row>
    <row r="11" spans="1:25" ht="30" customHeight="1" x14ac:dyDescent="0.2">
      <c r="A11" s="725" t="s">
        <v>953</v>
      </c>
      <c r="B11" s="231">
        <v>0</v>
      </c>
      <c r="C11" s="231"/>
      <c r="D11" s="26">
        <f t="shared" ref="D11:D15" si="14">B11+C11</f>
        <v>0</v>
      </c>
      <c r="E11" s="231">
        <v>0</v>
      </c>
      <c r="F11" s="244"/>
      <c r="G11" s="26">
        <f t="shared" ref="G11:G15" si="15">E11+F11</f>
        <v>0</v>
      </c>
      <c r="H11" s="231">
        <v>0</v>
      </c>
      <c r="I11" s="231">
        <v>1353</v>
      </c>
      <c r="J11" s="26">
        <f t="shared" ref="J11:J15" si="16">H11+I11</f>
        <v>1353</v>
      </c>
      <c r="K11" s="26">
        <v>0</v>
      </c>
      <c r="L11" s="26"/>
      <c r="M11" s="26">
        <f t="shared" ref="M11:M15" si="17">K11+L11</f>
        <v>0</v>
      </c>
      <c r="N11" s="231">
        <v>0</v>
      </c>
      <c r="O11" s="26"/>
      <c r="P11" s="26">
        <f t="shared" ref="P11:P15" si="18">N11+O11</f>
        <v>0</v>
      </c>
      <c r="Q11" s="231">
        <v>0</v>
      </c>
      <c r="R11" s="26"/>
      <c r="S11" s="26">
        <f t="shared" ref="S11:S15" si="19">Q11+R11</f>
        <v>0</v>
      </c>
      <c r="T11" s="100">
        <f t="shared" ref="T11:T15" si="20">H11+K11+N11+Q11</f>
        <v>0</v>
      </c>
      <c r="U11" s="100">
        <f t="shared" ref="U11:U15" si="21">I11+L11+O11+R11</f>
        <v>1353</v>
      </c>
      <c r="V11" s="100">
        <f t="shared" ref="V11:V15" si="22">J11+M11+P11+S11</f>
        <v>1353</v>
      </c>
      <c r="W11" s="666">
        <f t="shared" ref="W11:W15" si="23">T11+E11</f>
        <v>0</v>
      </c>
      <c r="X11" s="666">
        <f t="shared" ref="X11:X15" si="24">U11+F11</f>
        <v>1353</v>
      </c>
      <c r="Y11" s="646">
        <f t="shared" ref="Y11:Y15" si="25">V11+G11</f>
        <v>1353</v>
      </c>
    </row>
    <row r="12" spans="1:25" ht="45" customHeight="1" x14ac:dyDescent="0.2">
      <c r="A12" s="724" t="s">
        <v>954</v>
      </c>
      <c r="B12" s="231">
        <v>0</v>
      </c>
      <c r="C12" s="231"/>
      <c r="D12" s="26">
        <f t="shared" si="14"/>
        <v>0</v>
      </c>
      <c r="E12" s="231">
        <v>0</v>
      </c>
      <c r="F12" s="244"/>
      <c r="G12" s="26">
        <f t="shared" si="15"/>
        <v>0</v>
      </c>
      <c r="H12" s="231">
        <v>0</v>
      </c>
      <c r="I12" s="231">
        <v>102</v>
      </c>
      <c r="J12" s="26">
        <f t="shared" si="16"/>
        <v>102</v>
      </c>
      <c r="K12" s="26">
        <v>0</v>
      </c>
      <c r="L12" s="26"/>
      <c r="M12" s="26">
        <f t="shared" si="17"/>
        <v>0</v>
      </c>
      <c r="N12" s="231">
        <v>0</v>
      </c>
      <c r="O12" s="26"/>
      <c r="P12" s="26">
        <f t="shared" si="18"/>
        <v>0</v>
      </c>
      <c r="Q12" s="231">
        <v>0</v>
      </c>
      <c r="R12" s="26"/>
      <c r="S12" s="26">
        <f t="shared" si="19"/>
        <v>0</v>
      </c>
      <c r="T12" s="100">
        <f t="shared" si="20"/>
        <v>0</v>
      </c>
      <c r="U12" s="100">
        <f t="shared" si="21"/>
        <v>102</v>
      </c>
      <c r="V12" s="100">
        <f t="shared" si="22"/>
        <v>102</v>
      </c>
      <c r="W12" s="666">
        <f t="shared" si="23"/>
        <v>0</v>
      </c>
      <c r="X12" s="666">
        <f t="shared" si="24"/>
        <v>102</v>
      </c>
      <c r="Y12" s="646">
        <f t="shared" si="25"/>
        <v>102</v>
      </c>
    </row>
    <row r="13" spans="1:25" ht="20.100000000000001" customHeight="1" x14ac:dyDescent="0.2">
      <c r="A13" s="724" t="s">
        <v>955</v>
      </c>
      <c r="B13" s="231">
        <v>0</v>
      </c>
      <c r="C13" s="231"/>
      <c r="D13" s="26">
        <f t="shared" si="14"/>
        <v>0</v>
      </c>
      <c r="E13" s="231">
        <v>0</v>
      </c>
      <c r="F13" s="244"/>
      <c r="G13" s="26">
        <f t="shared" si="15"/>
        <v>0</v>
      </c>
      <c r="H13" s="231">
        <v>0</v>
      </c>
      <c r="I13" s="231"/>
      <c r="J13" s="26">
        <f t="shared" si="16"/>
        <v>0</v>
      </c>
      <c r="K13" s="26">
        <v>0</v>
      </c>
      <c r="L13" s="26">
        <v>3764</v>
      </c>
      <c r="M13" s="26">
        <f t="shared" si="17"/>
        <v>3764</v>
      </c>
      <c r="N13" s="231">
        <v>0</v>
      </c>
      <c r="O13" s="26"/>
      <c r="P13" s="26">
        <f t="shared" si="18"/>
        <v>0</v>
      </c>
      <c r="Q13" s="231">
        <v>0</v>
      </c>
      <c r="R13" s="26"/>
      <c r="S13" s="26">
        <f t="shared" si="19"/>
        <v>0</v>
      </c>
      <c r="T13" s="100">
        <f t="shared" si="20"/>
        <v>0</v>
      </c>
      <c r="U13" s="100">
        <f t="shared" si="21"/>
        <v>3764</v>
      </c>
      <c r="V13" s="100">
        <f t="shared" si="22"/>
        <v>3764</v>
      </c>
      <c r="W13" s="666">
        <f t="shared" si="23"/>
        <v>0</v>
      </c>
      <c r="X13" s="666">
        <f t="shared" si="24"/>
        <v>3764</v>
      </c>
      <c r="Y13" s="646">
        <f t="shared" si="25"/>
        <v>3764</v>
      </c>
    </row>
    <row r="14" spans="1:25" ht="20.100000000000001" customHeight="1" x14ac:dyDescent="0.2">
      <c r="A14" s="724" t="s">
        <v>956</v>
      </c>
      <c r="B14" s="231">
        <v>0</v>
      </c>
      <c r="C14" s="231"/>
      <c r="D14" s="26">
        <f t="shared" si="14"/>
        <v>0</v>
      </c>
      <c r="E14" s="231">
        <v>0</v>
      </c>
      <c r="F14" s="244"/>
      <c r="G14" s="26">
        <f t="shared" si="15"/>
        <v>0</v>
      </c>
      <c r="H14" s="231">
        <v>0</v>
      </c>
      <c r="I14" s="231"/>
      <c r="J14" s="26">
        <f t="shared" si="16"/>
        <v>0</v>
      </c>
      <c r="K14" s="26">
        <v>0</v>
      </c>
      <c r="L14" s="26">
        <v>10000</v>
      </c>
      <c r="M14" s="26">
        <f t="shared" si="17"/>
        <v>10000</v>
      </c>
      <c r="N14" s="231">
        <v>0</v>
      </c>
      <c r="O14" s="26"/>
      <c r="P14" s="26">
        <f t="shared" si="18"/>
        <v>0</v>
      </c>
      <c r="Q14" s="231">
        <v>0</v>
      </c>
      <c r="R14" s="26"/>
      <c r="S14" s="26">
        <f t="shared" si="19"/>
        <v>0</v>
      </c>
      <c r="T14" s="100">
        <f t="shared" si="20"/>
        <v>0</v>
      </c>
      <c r="U14" s="100">
        <f t="shared" si="21"/>
        <v>10000</v>
      </c>
      <c r="V14" s="100">
        <f t="shared" si="22"/>
        <v>10000</v>
      </c>
      <c r="W14" s="666">
        <f t="shared" si="23"/>
        <v>0</v>
      </c>
      <c r="X14" s="666">
        <f t="shared" si="24"/>
        <v>10000</v>
      </c>
      <c r="Y14" s="646">
        <f t="shared" si="25"/>
        <v>10000</v>
      </c>
    </row>
    <row r="15" spans="1:25" ht="20.100000000000001" customHeight="1" x14ac:dyDescent="0.2">
      <c r="A15" s="697" t="s">
        <v>957</v>
      </c>
      <c r="B15" s="231">
        <v>0</v>
      </c>
      <c r="C15" s="231"/>
      <c r="D15" s="26">
        <f t="shared" si="14"/>
        <v>0</v>
      </c>
      <c r="E15" s="231">
        <v>0</v>
      </c>
      <c r="F15" s="244"/>
      <c r="G15" s="26">
        <f t="shared" si="15"/>
        <v>0</v>
      </c>
      <c r="H15" s="231">
        <v>0</v>
      </c>
      <c r="I15" s="231"/>
      <c r="J15" s="26">
        <f t="shared" si="16"/>
        <v>0</v>
      </c>
      <c r="K15" s="26">
        <v>0</v>
      </c>
      <c r="L15" s="26">
        <v>138933</v>
      </c>
      <c r="M15" s="26">
        <f t="shared" si="17"/>
        <v>138933</v>
      </c>
      <c r="N15" s="231">
        <v>0</v>
      </c>
      <c r="O15" s="26"/>
      <c r="P15" s="26">
        <f t="shared" si="18"/>
        <v>0</v>
      </c>
      <c r="Q15" s="231">
        <v>0</v>
      </c>
      <c r="R15" s="26"/>
      <c r="S15" s="26">
        <f t="shared" si="19"/>
        <v>0</v>
      </c>
      <c r="T15" s="100">
        <f t="shared" si="20"/>
        <v>0</v>
      </c>
      <c r="U15" s="100">
        <f t="shared" si="21"/>
        <v>138933</v>
      </c>
      <c r="V15" s="100">
        <f t="shared" si="22"/>
        <v>138933</v>
      </c>
      <c r="W15" s="666">
        <f t="shared" si="23"/>
        <v>0</v>
      </c>
      <c r="X15" s="666">
        <f t="shared" si="24"/>
        <v>138933</v>
      </c>
      <c r="Y15" s="646">
        <f t="shared" si="25"/>
        <v>138933</v>
      </c>
    </row>
    <row r="16" spans="1:25" ht="20.100000000000001" customHeight="1" x14ac:dyDescent="0.2">
      <c r="A16" s="399"/>
      <c r="B16" s="231">
        <v>0</v>
      </c>
      <c r="C16" s="231"/>
      <c r="D16" s="26">
        <f t="shared" ref="D16" si="26">B16+C16</f>
        <v>0</v>
      </c>
      <c r="E16" s="231">
        <v>0</v>
      </c>
      <c r="F16" s="244"/>
      <c r="G16" s="26">
        <f t="shared" ref="G16" si="27">E16+F16</f>
        <v>0</v>
      </c>
      <c r="H16" s="231">
        <v>0</v>
      </c>
      <c r="I16" s="231"/>
      <c r="J16" s="26">
        <f t="shared" ref="J16" si="28">H16+I16</f>
        <v>0</v>
      </c>
      <c r="K16" s="26">
        <v>0</v>
      </c>
      <c r="L16" s="26"/>
      <c r="M16" s="26">
        <f t="shared" ref="M16" si="29">K16+L16</f>
        <v>0</v>
      </c>
      <c r="N16" s="231">
        <v>0</v>
      </c>
      <c r="O16" s="26"/>
      <c r="P16" s="26">
        <f t="shared" ref="P16" si="30">N16+O16</f>
        <v>0</v>
      </c>
      <c r="Q16" s="231">
        <v>0</v>
      </c>
      <c r="R16" s="26"/>
      <c r="S16" s="26">
        <f t="shared" ref="S16" si="31">Q16+R16</f>
        <v>0</v>
      </c>
      <c r="T16" s="100">
        <f t="shared" ref="T16" si="32">H16+K16+N16+Q16</f>
        <v>0</v>
      </c>
      <c r="U16" s="100">
        <f t="shared" ref="U16" si="33">I16+L16+O16+R16</f>
        <v>0</v>
      </c>
      <c r="V16" s="100">
        <f t="shared" ref="V16" si="34">J16+M16+P16+S16</f>
        <v>0</v>
      </c>
      <c r="W16" s="666">
        <f t="shared" ref="W16" si="35">T16+E16</f>
        <v>0</v>
      </c>
      <c r="X16" s="666">
        <f t="shared" ref="X16" si="36">U16+F16</f>
        <v>0</v>
      </c>
      <c r="Y16" s="646">
        <f t="shared" ref="Y16" si="37">V16+G16</f>
        <v>0</v>
      </c>
    </row>
    <row r="17" spans="1:25" s="93" customFormat="1" ht="20.100000000000001" customHeight="1" thickBot="1" x14ac:dyDescent="0.25">
      <c r="A17" s="410" t="s">
        <v>592</v>
      </c>
      <c r="B17" s="249">
        <f>SUM(B6:B16)</f>
        <v>0</v>
      </c>
      <c r="C17" s="249">
        <f t="shared" ref="C17:Y17" si="38">SUM(C6:C16)</f>
        <v>0</v>
      </c>
      <c r="D17" s="249">
        <f t="shared" si="38"/>
        <v>0</v>
      </c>
      <c r="E17" s="249">
        <f t="shared" si="38"/>
        <v>0</v>
      </c>
      <c r="F17" s="249">
        <f t="shared" si="38"/>
        <v>0</v>
      </c>
      <c r="G17" s="249">
        <f t="shared" si="38"/>
        <v>0</v>
      </c>
      <c r="H17" s="249">
        <f t="shared" si="38"/>
        <v>0</v>
      </c>
      <c r="I17" s="249">
        <f t="shared" si="38"/>
        <v>1455</v>
      </c>
      <c r="J17" s="249">
        <f t="shared" si="38"/>
        <v>1455</v>
      </c>
      <c r="K17" s="249">
        <f t="shared" si="38"/>
        <v>548293</v>
      </c>
      <c r="L17" s="249">
        <f t="shared" si="38"/>
        <v>152697</v>
      </c>
      <c r="M17" s="249">
        <f t="shared" si="38"/>
        <v>700990</v>
      </c>
      <c r="N17" s="249">
        <f t="shared" si="38"/>
        <v>0</v>
      </c>
      <c r="O17" s="249">
        <f t="shared" si="38"/>
        <v>0</v>
      </c>
      <c r="P17" s="249">
        <f t="shared" si="38"/>
        <v>0</v>
      </c>
      <c r="Q17" s="249">
        <f t="shared" si="38"/>
        <v>0</v>
      </c>
      <c r="R17" s="249">
        <f t="shared" si="38"/>
        <v>0</v>
      </c>
      <c r="S17" s="249">
        <f t="shared" si="38"/>
        <v>0</v>
      </c>
      <c r="T17" s="249">
        <f t="shared" si="38"/>
        <v>548293</v>
      </c>
      <c r="U17" s="249">
        <f t="shared" si="38"/>
        <v>154152</v>
      </c>
      <c r="V17" s="249">
        <f t="shared" si="38"/>
        <v>702445</v>
      </c>
      <c r="W17" s="249">
        <f t="shared" si="38"/>
        <v>548293</v>
      </c>
      <c r="X17" s="249">
        <f t="shared" si="38"/>
        <v>154152</v>
      </c>
      <c r="Y17" s="311">
        <f t="shared" si="38"/>
        <v>702445</v>
      </c>
    </row>
    <row r="18" spans="1:25" s="93" customFormat="1" ht="20.100000000000001" customHeight="1" thickBot="1" x14ac:dyDescent="0.25">
      <c r="A18" s="411" t="s">
        <v>608</v>
      </c>
      <c r="B18" s="250">
        <f t="shared" ref="B18:S18" si="39">B5+B17</f>
        <v>0</v>
      </c>
      <c r="C18" s="250">
        <f t="shared" si="39"/>
        <v>0</v>
      </c>
      <c r="D18" s="250">
        <f t="shared" si="39"/>
        <v>0</v>
      </c>
      <c r="E18" s="250">
        <f t="shared" si="39"/>
        <v>0</v>
      </c>
      <c r="F18" s="250">
        <f t="shared" si="39"/>
        <v>0</v>
      </c>
      <c r="G18" s="250">
        <f t="shared" si="39"/>
        <v>0</v>
      </c>
      <c r="H18" s="250">
        <f t="shared" si="39"/>
        <v>0</v>
      </c>
      <c r="I18" s="250">
        <f t="shared" si="39"/>
        <v>1455</v>
      </c>
      <c r="J18" s="250">
        <f t="shared" si="39"/>
        <v>1455</v>
      </c>
      <c r="K18" s="250">
        <f t="shared" si="39"/>
        <v>548293</v>
      </c>
      <c r="L18" s="250">
        <f t="shared" si="39"/>
        <v>152697</v>
      </c>
      <c r="M18" s="250">
        <f t="shared" si="39"/>
        <v>700990</v>
      </c>
      <c r="N18" s="250">
        <f t="shared" si="39"/>
        <v>0</v>
      </c>
      <c r="O18" s="250">
        <f t="shared" si="39"/>
        <v>0</v>
      </c>
      <c r="P18" s="250">
        <f t="shared" si="39"/>
        <v>0</v>
      </c>
      <c r="Q18" s="250">
        <f t="shared" si="39"/>
        <v>0</v>
      </c>
      <c r="R18" s="250">
        <f t="shared" si="39"/>
        <v>0</v>
      </c>
      <c r="S18" s="250">
        <f t="shared" si="39"/>
        <v>0</v>
      </c>
      <c r="T18" s="250">
        <f t="shared" ref="T18:V18" si="40">T5+T17</f>
        <v>548293</v>
      </c>
      <c r="U18" s="250">
        <f t="shared" si="40"/>
        <v>154152</v>
      </c>
      <c r="V18" s="250">
        <f t="shared" si="40"/>
        <v>702445</v>
      </c>
      <c r="W18" s="668">
        <f>W5+W17</f>
        <v>548293</v>
      </c>
      <c r="X18" s="668">
        <f t="shared" ref="X18:Y18" si="41">X5+X17</f>
        <v>154152</v>
      </c>
      <c r="Y18" s="648">
        <f t="shared" si="41"/>
        <v>702445</v>
      </c>
    </row>
    <row r="19" spans="1:25" x14ac:dyDescent="0.2">
      <c r="A19" s="2"/>
      <c r="B19" s="15"/>
      <c r="C19" s="15"/>
      <c r="D19" s="15"/>
      <c r="E19" s="91"/>
      <c r="F19" s="91"/>
      <c r="G19" s="91"/>
      <c r="H19" s="15"/>
      <c r="I19" s="15"/>
      <c r="J19" s="15"/>
      <c r="K19" s="15"/>
      <c r="L19" s="15"/>
      <c r="M19" s="15"/>
      <c r="N19" s="15"/>
      <c r="O19" s="15"/>
      <c r="P19" s="15"/>
      <c r="Q19" s="15"/>
      <c r="R19" s="15"/>
      <c r="S19" s="15"/>
      <c r="T19" s="91"/>
      <c r="U19" s="91"/>
      <c r="V19" s="91"/>
      <c r="W19" s="91"/>
    </row>
    <row r="20" spans="1:25" x14ac:dyDescent="0.2">
      <c r="A20" s="2"/>
      <c r="B20" s="15"/>
      <c r="C20" s="15"/>
      <c r="D20" s="15"/>
      <c r="E20" s="91"/>
      <c r="F20" s="91"/>
      <c r="G20" s="91"/>
      <c r="H20" s="15"/>
      <c r="I20" s="15"/>
      <c r="J20" s="15"/>
      <c r="K20" s="15"/>
      <c r="L20" s="15"/>
      <c r="M20" s="15"/>
      <c r="N20" s="15"/>
      <c r="O20" s="15"/>
      <c r="P20" s="15"/>
      <c r="Q20" s="15"/>
      <c r="R20" s="15"/>
      <c r="S20" s="15"/>
      <c r="T20" s="91"/>
      <c r="U20" s="91"/>
      <c r="V20" s="91"/>
      <c r="W20" s="91"/>
    </row>
    <row r="21" spans="1:25" x14ac:dyDescent="0.2">
      <c r="A21" s="2"/>
      <c r="B21" s="15"/>
      <c r="C21" s="15"/>
      <c r="D21" s="15"/>
      <c r="E21" s="91"/>
      <c r="F21" s="91"/>
      <c r="G21" s="91"/>
      <c r="H21" s="15"/>
      <c r="I21" s="15"/>
      <c r="J21" s="15"/>
      <c r="K21" s="15"/>
      <c r="L21" s="15"/>
      <c r="M21" s="15"/>
      <c r="N21" s="15"/>
      <c r="O21" s="15"/>
      <c r="P21" s="15"/>
      <c r="Q21" s="15"/>
      <c r="R21" s="15"/>
      <c r="S21" s="15"/>
      <c r="T21" s="91"/>
      <c r="U21" s="91"/>
      <c r="V21" s="91"/>
      <c r="W21" s="91"/>
    </row>
    <row r="22" spans="1:25" x14ac:dyDescent="0.2">
      <c r="A22" s="2"/>
      <c r="B22" s="15"/>
      <c r="C22" s="15"/>
      <c r="D22" s="15"/>
      <c r="E22" s="91"/>
      <c r="F22" s="91"/>
      <c r="G22" s="91"/>
      <c r="H22" s="15"/>
      <c r="I22" s="15"/>
      <c r="J22" s="15"/>
      <c r="K22" s="15"/>
      <c r="L22" s="15"/>
      <c r="M22" s="15"/>
      <c r="N22" s="15"/>
      <c r="O22" s="15"/>
      <c r="P22" s="15"/>
      <c r="Q22" s="15"/>
      <c r="R22" s="15"/>
      <c r="S22" s="15"/>
      <c r="T22" s="91"/>
      <c r="U22" s="91"/>
      <c r="V22" s="91"/>
      <c r="W22" s="91"/>
    </row>
    <row r="23" spans="1:25" x14ac:dyDescent="0.2">
      <c r="A23" s="2"/>
      <c r="B23" s="15"/>
      <c r="C23" s="15"/>
      <c r="D23" s="15"/>
      <c r="E23" s="91"/>
      <c r="F23" s="91"/>
      <c r="G23" s="91"/>
      <c r="H23" s="15"/>
      <c r="I23" s="15"/>
      <c r="J23" s="15"/>
      <c r="K23" s="15"/>
      <c r="L23" s="15"/>
      <c r="M23" s="15"/>
      <c r="N23" s="15"/>
      <c r="O23" s="15"/>
      <c r="P23" s="15"/>
      <c r="Q23" s="15"/>
      <c r="R23" s="15"/>
      <c r="S23" s="15"/>
      <c r="T23" s="91"/>
      <c r="U23" s="91"/>
      <c r="V23" s="91"/>
      <c r="W23" s="91"/>
    </row>
    <row r="24" spans="1:25" x14ac:dyDescent="0.2">
      <c r="A24" s="2"/>
      <c r="B24" s="15"/>
      <c r="C24" s="15"/>
      <c r="D24" s="15"/>
      <c r="E24" s="91"/>
      <c r="F24" s="91"/>
      <c r="G24" s="91"/>
      <c r="H24" s="15"/>
      <c r="I24" s="15"/>
      <c r="J24" s="15"/>
      <c r="K24" s="15"/>
      <c r="L24" s="15"/>
      <c r="M24" s="15"/>
      <c r="N24" s="15"/>
      <c r="O24" s="15"/>
      <c r="P24" s="15"/>
      <c r="Q24" s="15"/>
      <c r="R24" s="15"/>
      <c r="S24" s="15"/>
      <c r="T24" s="91"/>
      <c r="U24" s="91"/>
      <c r="V24" s="91"/>
      <c r="W24" s="91"/>
    </row>
    <row r="25" spans="1:25" x14ac:dyDescent="0.2">
      <c r="A25" s="2"/>
      <c r="B25" s="15"/>
      <c r="C25" s="15"/>
      <c r="D25" s="15"/>
      <c r="E25" s="91"/>
      <c r="F25" s="91"/>
      <c r="G25" s="91"/>
      <c r="H25" s="15"/>
      <c r="I25" s="15"/>
      <c r="J25" s="15"/>
      <c r="K25" s="15"/>
      <c r="L25" s="15"/>
      <c r="M25" s="15"/>
      <c r="N25" s="15"/>
      <c r="O25" s="15"/>
      <c r="P25" s="15"/>
      <c r="Q25" s="15"/>
      <c r="R25" s="15"/>
      <c r="S25" s="15"/>
      <c r="T25" s="91"/>
      <c r="U25" s="91"/>
      <c r="V25" s="91"/>
      <c r="W25" s="91"/>
    </row>
    <row r="26" spans="1:25" x14ac:dyDescent="0.2">
      <c r="A26" s="2"/>
      <c r="B26" s="15"/>
      <c r="C26" s="15"/>
      <c r="D26" s="15"/>
      <c r="E26" s="91"/>
      <c r="F26" s="91"/>
      <c r="G26" s="91"/>
      <c r="H26" s="15"/>
      <c r="I26" s="15"/>
      <c r="J26" s="15"/>
      <c r="K26" s="15"/>
      <c r="L26" s="15"/>
      <c r="M26" s="15"/>
      <c r="N26" s="15"/>
      <c r="O26" s="15"/>
      <c r="P26" s="15"/>
      <c r="Q26" s="15"/>
      <c r="R26" s="15"/>
      <c r="S26" s="15"/>
      <c r="T26" s="91"/>
      <c r="U26" s="91"/>
      <c r="V26" s="91"/>
      <c r="W26" s="91"/>
    </row>
    <row r="27" spans="1:25" x14ac:dyDescent="0.2">
      <c r="A27" s="2"/>
      <c r="B27" s="15"/>
      <c r="C27" s="15"/>
      <c r="D27" s="15"/>
      <c r="E27" s="91"/>
      <c r="F27" s="91"/>
      <c r="G27" s="91"/>
      <c r="H27" s="15"/>
      <c r="I27" s="15"/>
      <c r="J27" s="15"/>
      <c r="K27" s="15"/>
      <c r="L27" s="15"/>
      <c r="M27" s="15"/>
      <c r="N27" s="15"/>
      <c r="O27" s="15"/>
      <c r="P27" s="15"/>
      <c r="Q27" s="15"/>
      <c r="R27" s="15"/>
      <c r="S27" s="15"/>
      <c r="T27" s="91"/>
      <c r="U27" s="91"/>
      <c r="V27" s="91"/>
      <c r="W27" s="91"/>
    </row>
    <row r="28" spans="1:25" x14ac:dyDescent="0.2">
      <c r="A28" s="2"/>
      <c r="B28" s="15"/>
      <c r="C28" s="15"/>
      <c r="D28" s="15"/>
      <c r="E28" s="91"/>
      <c r="F28" s="91"/>
      <c r="G28" s="91"/>
      <c r="H28" s="15"/>
      <c r="I28" s="15"/>
      <c r="J28" s="15"/>
      <c r="K28" s="15"/>
      <c r="L28" s="15"/>
      <c r="M28" s="15"/>
      <c r="N28" s="15"/>
      <c r="O28" s="15"/>
      <c r="P28" s="15"/>
      <c r="Q28" s="15"/>
      <c r="R28" s="15"/>
      <c r="S28" s="15"/>
      <c r="T28" s="91"/>
      <c r="U28" s="91"/>
      <c r="V28" s="91"/>
      <c r="W28" s="91"/>
    </row>
    <row r="29" spans="1:25" x14ac:dyDescent="0.2">
      <c r="A29" s="2"/>
      <c r="B29" s="15"/>
      <c r="C29" s="15"/>
      <c r="D29" s="15"/>
      <c r="E29" s="91"/>
      <c r="F29" s="91"/>
      <c r="G29" s="91"/>
      <c r="H29" s="15"/>
      <c r="I29" s="15"/>
      <c r="J29" s="15"/>
      <c r="K29" s="15"/>
      <c r="L29" s="15"/>
      <c r="M29" s="15"/>
      <c r="N29" s="15"/>
      <c r="O29" s="15"/>
      <c r="P29" s="15"/>
      <c r="Q29" s="15"/>
      <c r="R29" s="15"/>
      <c r="S29" s="15"/>
      <c r="T29" s="91"/>
      <c r="U29" s="91"/>
      <c r="V29" s="91"/>
      <c r="W29" s="91"/>
    </row>
    <row r="30" spans="1:25" x14ac:dyDescent="0.2">
      <c r="A30" s="2"/>
      <c r="B30" s="15"/>
      <c r="C30" s="15"/>
      <c r="D30" s="15"/>
      <c r="E30" s="91"/>
      <c r="F30" s="91"/>
      <c r="G30" s="91"/>
      <c r="H30" s="15"/>
      <c r="I30" s="15"/>
      <c r="J30" s="15"/>
      <c r="K30" s="15"/>
      <c r="L30" s="15"/>
      <c r="M30" s="15"/>
      <c r="N30" s="15"/>
      <c r="O30" s="15"/>
      <c r="P30" s="15"/>
      <c r="Q30" s="15"/>
      <c r="R30" s="15"/>
      <c r="S30" s="15"/>
      <c r="T30" s="91"/>
      <c r="U30" s="91"/>
      <c r="V30" s="91"/>
      <c r="W30" s="91"/>
    </row>
    <row r="31" spans="1:25" x14ac:dyDescent="0.2">
      <c r="A31" s="2"/>
      <c r="B31" s="15"/>
      <c r="C31" s="15"/>
      <c r="D31" s="15"/>
      <c r="E31" s="91"/>
      <c r="F31" s="91"/>
      <c r="G31" s="91"/>
      <c r="H31" s="15"/>
      <c r="I31" s="15"/>
      <c r="J31" s="15"/>
      <c r="K31" s="15"/>
      <c r="L31" s="15"/>
      <c r="M31" s="15"/>
      <c r="N31" s="15"/>
      <c r="O31" s="15"/>
      <c r="P31" s="15"/>
      <c r="Q31" s="15"/>
      <c r="R31" s="15"/>
      <c r="S31" s="15"/>
      <c r="T31" s="91"/>
      <c r="U31" s="91"/>
      <c r="V31" s="91"/>
      <c r="W31" s="91"/>
    </row>
    <row r="32" spans="1:25" x14ac:dyDescent="0.2">
      <c r="A32" s="2"/>
      <c r="B32" s="15"/>
      <c r="C32" s="15"/>
      <c r="D32" s="15"/>
      <c r="E32" s="91"/>
      <c r="F32" s="91"/>
      <c r="G32" s="91"/>
      <c r="H32" s="15"/>
      <c r="I32" s="15"/>
      <c r="J32" s="15"/>
      <c r="K32" s="15"/>
      <c r="L32" s="15"/>
      <c r="M32" s="15"/>
      <c r="N32" s="15"/>
      <c r="O32" s="15"/>
      <c r="P32" s="15"/>
      <c r="Q32" s="15"/>
      <c r="R32" s="15"/>
      <c r="S32" s="15"/>
      <c r="T32" s="91"/>
      <c r="U32" s="91"/>
      <c r="V32" s="91"/>
      <c r="W32" s="91"/>
    </row>
    <row r="33" spans="1:23" x14ac:dyDescent="0.2">
      <c r="A33" s="2"/>
      <c r="B33" s="15"/>
      <c r="C33" s="15"/>
      <c r="D33" s="15"/>
      <c r="E33" s="91"/>
      <c r="F33" s="91"/>
      <c r="G33" s="91"/>
      <c r="H33" s="15"/>
      <c r="I33" s="15"/>
      <c r="J33" s="15"/>
      <c r="K33" s="15"/>
      <c r="L33" s="15"/>
      <c r="M33" s="15"/>
      <c r="N33" s="15"/>
      <c r="O33" s="15"/>
      <c r="P33" s="15"/>
      <c r="Q33" s="15"/>
      <c r="R33" s="15"/>
      <c r="S33" s="15"/>
      <c r="T33" s="91"/>
      <c r="U33" s="91"/>
      <c r="V33" s="91"/>
      <c r="W33" s="91"/>
    </row>
    <row r="34" spans="1:23" x14ac:dyDescent="0.2">
      <c r="A34" s="2"/>
      <c r="B34" s="15"/>
      <c r="C34" s="15"/>
      <c r="D34" s="15"/>
      <c r="E34" s="91"/>
      <c r="F34" s="91"/>
      <c r="G34" s="91"/>
      <c r="H34" s="15"/>
      <c r="I34" s="15"/>
      <c r="J34" s="15"/>
      <c r="K34" s="15"/>
      <c r="L34" s="15"/>
      <c r="M34" s="15"/>
      <c r="N34" s="15"/>
      <c r="O34" s="15"/>
      <c r="P34" s="15"/>
      <c r="Q34" s="15"/>
      <c r="R34" s="15"/>
      <c r="S34" s="15"/>
      <c r="T34" s="91"/>
      <c r="U34" s="91"/>
      <c r="V34" s="91"/>
      <c r="W34" s="91"/>
    </row>
    <row r="35" spans="1:23" x14ac:dyDescent="0.2">
      <c r="A35" s="2"/>
      <c r="B35" s="15"/>
      <c r="C35" s="15"/>
      <c r="D35" s="15"/>
      <c r="E35" s="91"/>
      <c r="F35" s="91"/>
      <c r="G35" s="91"/>
      <c r="H35" s="15"/>
      <c r="I35" s="15"/>
      <c r="J35" s="15"/>
      <c r="K35" s="15"/>
      <c r="L35" s="15"/>
      <c r="M35" s="15"/>
      <c r="N35" s="15"/>
      <c r="O35" s="15"/>
      <c r="P35" s="15"/>
      <c r="Q35" s="15"/>
      <c r="R35" s="15"/>
      <c r="S35" s="15"/>
      <c r="T35" s="91"/>
      <c r="U35" s="91"/>
      <c r="V35" s="91"/>
      <c r="W35" s="91"/>
    </row>
    <row r="36" spans="1:23" x14ac:dyDescent="0.2">
      <c r="A36" s="2"/>
      <c r="B36" s="15"/>
      <c r="C36" s="15"/>
      <c r="D36" s="15"/>
      <c r="E36" s="91"/>
      <c r="F36" s="91"/>
      <c r="G36" s="91"/>
      <c r="H36" s="15"/>
      <c r="I36" s="15"/>
      <c r="J36" s="15"/>
      <c r="K36" s="15"/>
      <c r="L36" s="15"/>
      <c r="M36" s="15"/>
      <c r="N36" s="15"/>
      <c r="O36" s="15"/>
      <c r="P36" s="15"/>
      <c r="Q36" s="15"/>
      <c r="R36" s="15"/>
      <c r="S36" s="15"/>
      <c r="T36" s="91"/>
      <c r="U36" s="91"/>
      <c r="V36" s="91"/>
      <c r="W36" s="91"/>
    </row>
    <row r="37" spans="1:23" x14ac:dyDescent="0.2">
      <c r="A37" s="2"/>
      <c r="B37" s="15"/>
      <c r="C37" s="15"/>
      <c r="D37" s="15"/>
      <c r="E37" s="91"/>
      <c r="F37" s="91"/>
      <c r="G37" s="91"/>
      <c r="H37" s="15"/>
      <c r="I37" s="15"/>
      <c r="J37" s="15"/>
      <c r="K37" s="15"/>
      <c r="L37" s="15"/>
      <c r="M37" s="15"/>
      <c r="N37" s="15"/>
      <c r="O37" s="15"/>
      <c r="P37" s="15"/>
      <c r="Q37" s="15"/>
      <c r="R37" s="15"/>
      <c r="S37" s="15"/>
      <c r="T37" s="91"/>
      <c r="U37" s="91"/>
      <c r="V37" s="91"/>
      <c r="W37" s="91"/>
    </row>
    <row r="38" spans="1:23" x14ac:dyDescent="0.2">
      <c r="A38" s="2"/>
      <c r="B38" s="15"/>
      <c r="C38" s="15"/>
      <c r="D38" s="15"/>
      <c r="E38" s="91"/>
      <c r="F38" s="91"/>
      <c r="G38" s="91"/>
      <c r="H38" s="15"/>
      <c r="I38" s="15"/>
      <c r="J38" s="15"/>
      <c r="K38" s="15"/>
      <c r="L38" s="15"/>
      <c r="M38" s="15"/>
      <c r="N38" s="15"/>
      <c r="O38" s="15"/>
      <c r="P38" s="15"/>
      <c r="Q38" s="15"/>
      <c r="R38" s="15"/>
      <c r="S38" s="15"/>
      <c r="T38" s="91"/>
      <c r="U38" s="91"/>
      <c r="V38" s="91"/>
      <c r="W38" s="91"/>
    </row>
    <row r="39" spans="1:23" x14ac:dyDescent="0.2">
      <c r="A39" s="2"/>
      <c r="B39" s="15"/>
      <c r="C39" s="15"/>
      <c r="D39" s="15"/>
      <c r="E39" s="91"/>
      <c r="F39" s="91"/>
      <c r="G39" s="91"/>
      <c r="H39" s="15"/>
      <c r="I39" s="15"/>
      <c r="J39" s="15"/>
      <c r="K39" s="15"/>
      <c r="L39" s="15"/>
      <c r="M39" s="15"/>
      <c r="N39" s="15"/>
      <c r="O39" s="15"/>
      <c r="P39" s="15"/>
      <c r="Q39" s="15"/>
      <c r="R39" s="15"/>
      <c r="S39" s="15"/>
      <c r="T39" s="91"/>
      <c r="U39" s="91"/>
      <c r="V39" s="91"/>
      <c r="W39" s="91"/>
    </row>
    <row r="40" spans="1:23" x14ac:dyDescent="0.2">
      <c r="A40" s="2"/>
      <c r="B40" s="15"/>
      <c r="C40" s="15"/>
      <c r="D40" s="15"/>
      <c r="E40" s="91"/>
      <c r="F40" s="91"/>
      <c r="G40" s="91"/>
      <c r="H40" s="15"/>
      <c r="I40" s="15"/>
      <c r="J40" s="15"/>
      <c r="K40" s="15"/>
      <c r="L40" s="15"/>
      <c r="M40" s="15"/>
      <c r="N40" s="15"/>
      <c r="O40" s="15"/>
      <c r="P40" s="15"/>
      <c r="Q40" s="15"/>
      <c r="R40" s="15"/>
      <c r="S40" s="15"/>
      <c r="T40" s="91"/>
      <c r="U40" s="91"/>
      <c r="V40" s="91"/>
      <c r="W40" s="91"/>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46/2017. (XII.20.)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x14ac:dyDescent="0.2"/>
  <cols>
    <col min="1" max="1" width="33.140625" customWidth="1"/>
    <col min="2" max="4" width="9.7109375" style="222" customWidth="1"/>
    <col min="5" max="17" width="9.7109375" style="217" customWidth="1"/>
    <col min="18" max="19" width="9.7109375" customWidth="1"/>
  </cols>
  <sheetData>
    <row r="1" spans="1:19" s="90" customFormat="1" ht="63" customHeight="1" thickBot="1" x14ac:dyDescent="0.25">
      <c r="A1" s="101" t="s">
        <v>579</v>
      </c>
      <c r="B1" s="922" t="s">
        <v>725</v>
      </c>
      <c r="C1" s="923"/>
      <c r="D1" s="924"/>
      <c r="E1" s="919" t="s">
        <v>580</v>
      </c>
      <c r="F1" s="920"/>
      <c r="G1" s="921"/>
      <c r="H1" s="919" t="s">
        <v>581</v>
      </c>
      <c r="I1" s="920"/>
      <c r="J1" s="921"/>
      <c r="K1" s="922" t="s">
        <v>142</v>
      </c>
      <c r="L1" s="923"/>
      <c r="M1" s="924"/>
      <c r="N1" s="919" t="s">
        <v>582</v>
      </c>
      <c r="O1" s="920"/>
      <c r="P1" s="921"/>
      <c r="Q1" s="916" t="s">
        <v>583</v>
      </c>
      <c r="R1" s="917"/>
      <c r="S1" s="918"/>
    </row>
    <row r="2" spans="1:19" s="90" customFormat="1" ht="30" customHeight="1" x14ac:dyDescent="0.2">
      <c r="A2" s="404" t="s">
        <v>584</v>
      </c>
      <c r="B2" s="673" t="s">
        <v>929</v>
      </c>
      <c r="C2" s="673" t="s">
        <v>930</v>
      </c>
      <c r="D2" s="673" t="s">
        <v>931</v>
      </c>
      <c r="E2" s="673" t="s">
        <v>929</v>
      </c>
      <c r="F2" s="673" t="s">
        <v>930</v>
      </c>
      <c r="G2" s="673" t="s">
        <v>931</v>
      </c>
      <c r="H2" s="673" t="s">
        <v>929</v>
      </c>
      <c r="I2" s="673" t="s">
        <v>930</v>
      </c>
      <c r="J2" s="673" t="s">
        <v>931</v>
      </c>
      <c r="K2" s="673" t="s">
        <v>929</v>
      </c>
      <c r="L2" s="673" t="s">
        <v>930</v>
      </c>
      <c r="M2" s="673" t="s">
        <v>931</v>
      </c>
      <c r="N2" s="673" t="s">
        <v>929</v>
      </c>
      <c r="O2" s="673" t="s">
        <v>930</v>
      </c>
      <c r="P2" s="673" t="s">
        <v>931</v>
      </c>
      <c r="Q2" s="673" t="s">
        <v>929</v>
      </c>
      <c r="R2" s="673" t="s">
        <v>930</v>
      </c>
      <c r="S2" s="674" t="s">
        <v>931</v>
      </c>
    </row>
    <row r="3" spans="1:19" ht="30" customHeight="1" thickBot="1" x14ac:dyDescent="0.25">
      <c r="A3" s="421"/>
      <c r="B3" s="197">
        <v>0</v>
      </c>
      <c r="C3" s="197"/>
      <c r="D3" s="197">
        <f>B3+C3</f>
        <v>0</v>
      </c>
      <c r="E3" s="196">
        <f>B3+C3</f>
        <v>0</v>
      </c>
      <c r="F3" s="196">
        <f t="shared" ref="F3:G3" si="0">C3+D3</f>
        <v>0</v>
      </c>
      <c r="G3" s="196">
        <f t="shared" si="0"/>
        <v>0</v>
      </c>
      <c r="H3" s="197">
        <v>0</v>
      </c>
      <c r="I3" s="197"/>
      <c r="J3" s="197">
        <f>H3+I3</f>
        <v>0</v>
      </c>
      <c r="K3" s="197">
        <v>0</v>
      </c>
      <c r="L3" s="197"/>
      <c r="M3" s="197">
        <f>K3+L3</f>
        <v>0</v>
      </c>
      <c r="N3" s="196">
        <f>H3+K3</f>
        <v>0</v>
      </c>
      <c r="O3" s="196">
        <f t="shared" ref="O3:P3" si="1">I3+L3</f>
        <v>0</v>
      </c>
      <c r="P3" s="677">
        <f t="shared" si="1"/>
        <v>0</v>
      </c>
      <c r="Q3" s="196">
        <f t="shared" ref="Q3" si="2">N3+E3</f>
        <v>0</v>
      </c>
      <c r="R3" s="196">
        <f t="shared" ref="R3" si="3">O3+F3</f>
        <v>0</v>
      </c>
      <c r="S3" s="292">
        <f t="shared" ref="S3" si="4">P3+G3</f>
        <v>0</v>
      </c>
    </row>
    <row r="4" spans="1:19" s="90" customFormat="1" ht="30" customHeight="1" thickBot="1" x14ac:dyDescent="0.25">
      <c r="A4" s="420" t="s">
        <v>588</v>
      </c>
      <c r="B4" s="203">
        <f t="shared" ref="B4:S4" si="5">SUM(B3:B3)</f>
        <v>0</v>
      </c>
      <c r="C4" s="203">
        <f t="shared" si="5"/>
        <v>0</v>
      </c>
      <c r="D4" s="203">
        <f t="shared" si="5"/>
        <v>0</v>
      </c>
      <c r="E4" s="203">
        <f t="shared" si="5"/>
        <v>0</v>
      </c>
      <c r="F4" s="203">
        <f t="shared" si="5"/>
        <v>0</v>
      </c>
      <c r="G4" s="203">
        <f t="shared" si="5"/>
        <v>0</v>
      </c>
      <c r="H4" s="203">
        <f t="shared" si="5"/>
        <v>0</v>
      </c>
      <c r="I4" s="203">
        <f t="shared" si="5"/>
        <v>0</v>
      </c>
      <c r="J4" s="203">
        <f t="shared" si="5"/>
        <v>0</v>
      </c>
      <c r="K4" s="203">
        <f t="shared" si="5"/>
        <v>0</v>
      </c>
      <c r="L4" s="203">
        <f t="shared" si="5"/>
        <v>0</v>
      </c>
      <c r="M4" s="203">
        <f t="shared" si="5"/>
        <v>0</v>
      </c>
      <c r="N4" s="203">
        <f t="shared" si="5"/>
        <v>0</v>
      </c>
      <c r="O4" s="203">
        <f t="shared" si="5"/>
        <v>0</v>
      </c>
      <c r="P4" s="203">
        <f t="shared" si="5"/>
        <v>0</v>
      </c>
      <c r="Q4" s="203">
        <f t="shared" si="5"/>
        <v>0</v>
      </c>
      <c r="R4" s="203">
        <f t="shared" si="5"/>
        <v>0</v>
      </c>
      <c r="S4" s="639">
        <f t="shared" si="5"/>
        <v>0</v>
      </c>
    </row>
    <row r="5" spans="1:19" ht="30" customHeight="1" x14ac:dyDescent="0.2">
      <c r="A5" s="426" t="s">
        <v>589</v>
      </c>
      <c r="B5" s="207"/>
      <c r="C5" s="207"/>
      <c r="D5" s="207"/>
      <c r="E5" s="206"/>
      <c r="F5" s="206"/>
      <c r="G5" s="206"/>
      <c r="H5" s="207"/>
      <c r="I5" s="207"/>
      <c r="J5" s="207"/>
      <c r="K5" s="207"/>
      <c r="L5" s="207"/>
      <c r="M5" s="207"/>
      <c r="N5" s="293"/>
      <c r="O5" s="293"/>
      <c r="P5" s="634"/>
      <c r="Q5" s="293"/>
      <c r="R5" s="675"/>
      <c r="S5" s="676"/>
    </row>
    <row r="6" spans="1:19" ht="30" customHeight="1" thickBot="1" x14ac:dyDescent="0.25">
      <c r="A6" s="427" t="s">
        <v>795</v>
      </c>
      <c r="B6" s="200">
        <v>132094</v>
      </c>
      <c r="C6" s="200">
        <v>-45006</v>
      </c>
      <c r="D6" s="200">
        <f>B6+C6</f>
        <v>87088</v>
      </c>
      <c r="E6" s="199">
        <f t="shared" ref="E6" si="6">SUM(B6:B6)</f>
        <v>132094</v>
      </c>
      <c r="F6" s="199">
        <f t="shared" ref="F6" si="7">SUM(C6:C6)</f>
        <v>-45006</v>
      </c>
      <c r="G6" s="199">
        <f t="shared" ref="G6" si="8">SUM(D6:D6)</f>
        <v>87088</v>
      </c>
      <c r="H6" s="200">
        <v>36100</v>
      </c>
      <c r="I6" s="200"/>
      <c r="J6" s="200">
        <f>H6+I6</f>
        <v>36100</v>
      </c>
      <c r="K6" s="200">
        <v>0</v>
      </c>
      <c r="L6" s="200"/>
      <c r="M6" s="200">
        <f>K6+L6</f>
        <v>0</v>
      </c>
      <c r="N6" s="196">
        <f>H6+K6</f>
        <v>36100</v>
      </c>
      <c r="O6" s="196">
        <f t="shared" ref="O6:P6" si="9">I6+L6</f>
        <v>0</v>
      </c>
      <c r="P6" s="196">
        <f t="shared" si="9"/>
        <v>36100</v>
      </c>
      <c r="Q6" s="199">
        <f>N6+E6</f>
        <v>168194</v>
      </c>
      <c r="R6" s="199">
        <f t="shared" ref="R6:S6" si="10">O6+F6</f>
        <v>-45006</v>
      </c>
      <c r="S6" s="638">
        <f t="shared" si="10"/>
        <v>123188</v>
      </c>
    </row>
    <row r="7" spans="1:19" s="90" customFormat="1" ht="30" customHeight="1" thickBot="1" x14ac:dyDescent="0.25">
      <c r="A7" s="420" t="s">
        <v>592</v>
      </c>
      <c r="B7" s="203">
        <f>B6</f>
        <v>132094</v>
      </c>
      <c r="C7" s="203">
        <f t="shared" ref="C7:D7" si="11">C6</f>
        <v>-45006</v>
      </c>
      <c r="D7" s="203">
        <f t="shared" si="11"/>
        <v>87088</v>
      </c>
      <c r="E7" s="202">
        <f t="shared" ref="E7:S7" si="12">E6</f>
        <v>132094</v>
      </c>
      <c r="F7" s="202">
        <f t="shared" si="12"/>
        <v>-45006</v>
      </c>
      <c r="G7" s="202">
        <f t="shared" si="12"/>
        <v>87088</v>
      </c>
      <c r="H7" s="202">
        <f t="shared" si="12"/>
        <v>36100</v>
      </c>
      <c r="I7" s="202">
        <f t="shared" si="12"/>
        <v>0</v>
      </c>
      <c r="J7" s="202">
        <f t="shared" si="12"/>
        <v>36100</v>
      </c>
      <c r="K7" s="202">
        <f t="shared" si="12"/>
        <v>0</v>
      </c>
      <c r="L7" s="202">
        <f t="shared" si="12"/>
        <v>0</v>
      </c>
      <c r="M7" s="202">
        <f t="shared" si="12"/>
        <v>0</v>
      </c>
      <c r="N7" s="202">
        <f t="shared" si="12"/>
        <v>36100</v>
      </c>
      <c r="O7" s="202">
        <f t="shared" si="12"/>
        <v>0</v>
      </c>
      <c r="P7" s="202">
        <f t="shared" si="12"/>
        <v>36100</v>
      </c>
      <c r="Q7" s="203">
        <f t="shared" si="12"/>
        <v>168194</v>
      </c>
      <c r="R7" s="203">
        <f t="shared" si="12"/>
        <v>-45006</v>
      </c>
      <c r="S7" s="639">
        <f t="shared" si="12"/>
        <v>123188</v>
      </c>
    </row>
    <row r="8" spans="1:19" s="90" customFormat="1" ht="30" customHeight="1" thickBot="1" x14ac:dyDescent="0.25">
      <c r="A8" s="420" t="s">
        <v>593</v>
      </c>
      <c r="B8" s="203">
        <f t="shared" ref="B8:S8" si="13">B7+B4</f>
        <v>132094</v>
      </c>
      <c r="C8" s="203">
        <f t="shared" si="13"/>
        <v>-45006</v>
      </c>
      <c r="D8" s="203">
        <f t="shared" si="13"/>
        <v>87088</v>
      </c>
      <c r="E8" s="203">
        <f t="shared" si="13"/>
        <v>132094</v>
      </c>
      <c r="F8" s="203">
        <f t="shared" si="13"/>
        <v>-45006</v>
      </c>
      <c r="G8" s="203">
        <f t="shared" si="13"/>
        <v>87088</v>
      </c>
      <c r="H8" s="203">
        <f t="shared" si="13"/>
        <v>36100</v>
      </c>
      <c r="I8" s="203">
        <f t="shared" si="13"/>
        <v>0</v>
      </c>
      <c r="J8" s="203">
        <f t="shared" si="13"/>
        <v>36100</v>
      </c>
      <c r="K8" s="203">
        <f t="shared" si="13"/>
        <v>0</v>
      </c>
      <c r="L8" s="203">
        <f t="shared" si="13"/>
        <v>0</v>
      </c>
      <c r="M8" s="203">
        <f t="shared" si="13"/>
        <v>0</v>
      </c>
      <c r="N8" s="203">
        <f t="shared" si="13"/>
        <v>36100</v>
      </c>
      <c r="O8" s="203">
        <f t="shared" si="13"/>
        <v>0</v>
      </c>
      <c r="P8" s="203">
        <f t="shared" si="13"/>
        <v>36100</v>
      </c>
      <c r="Q8" s="203">
        <f t="shared" si="13"/>
        <v>168194</v>
      </c>
      <c r="R8" s="203">
        <f t="shared" si="13"/>
        <v>-45006</v>
      </c>
      <c r="S8" s="639">
        <f t="shared" si="13"/>
        <v>123188</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s="217" customFormat="1" x14ac:dyDescent="0.2">
      <c r="A14" s="17"/>
      <c r="B14" s="216"/>
      <c r="C14" s="216"/>
      <c r="D14" s="216"/>
    </row>
    <row r="15" spans="1:19" s="217" customFormat="1" x14ac:dyDescent="0.2">
      <c r="A15" s="218"/>
      <c r="B15" s="216"/>
      <c r="C15" s="216"/>
      <c r="D15" s="216"/>
    </row>
    <row r="16" spans="1:19" s="217" customFormat="1" x14ac:dyDescent="0.2">
      <c r="A16" s="218"/>
      <c r="B16" s="216"/>
      <c r="C16" s="216"/>
      <c r="D16" s="216"/>
    </row>
    <row r="17" spans="1:4" s="217" customFormat="1" x14ac:dyDescent="0.2">
      <c r="A17" s="218"/>
      <c r="B17" s="216"/>
      <c r="C17" s="216"/>
      <c r="D17" s="216"/>
    </row>
    <row r="18" spans="1:4" s="217" customFormat="1" x14ac:dyDescent="0.2">
      <c r="A18" s="218"/>
      <c r="B18" s="216"/>
      <c r="C18" s="216"/>
      <c r="D18" s="216"/>
    </row>
    <row r="19" spans="1:4" s="217" customFormat="1" x14ac:dyDescent="0.2">
      <c r="A19" s="219"/>
      <c r="B19" s="109"/>
      <c r="C19" s="606"/>
      <c r="D19" s="606"/>
    </row>
    <row r="20" spans="1:4" s="217" customFormat="1" x14ac:dyDescent="0.2">
      <c r="A20" s="219"/>
      <c r="B20" s="109"/>
      <c r="C20" s="606"/>
      <c r="D20" s="606"/>
    </row>
    <row r="21" spans="1:4" s="217" customFormat="1" x14ac:dyDescent="0.2">
      <c r="A21" s="219"/>
      <c r="B21" s="109"/>
      <c r="C21" s="606"/>
      <c r="D21" s="606"/>
    </row>
    <row r="22" spans="1:4" s="217" customFormat="1" x14ac:dyDescent="0.2">
      <c r="A22" s="219"/>
      <c r="B22" s="109"/>
      <c r="C22" s="606"/>
      <c r="D22" s="606"/>
    </row>
    <row r="23" spans="1:4" s="217" customFormat="1" x14ac:dyDescent="0.2">
      <c r="A23" s="219"/>
      <c r="B23" s="109"/>
      <c r="C23" s="606"/>
      <c r="D23" s="606"/>
    </row>
    <row r="24" spans="1:4" s="217" customFormat="1" x14ac:dyDescent="0.2">
      <c r="A24" s="219"/>
      <c r="B24" s="109"/>
      <c r="C24" s="606"/>
      <c r="D24" s="606"/>
    </row>
    <row r="25" spans="1:4" s="217" customFormat="1" x14ac:dyDescent="0.2">
      <c r="A25" s="219"/>
      <c r="B25" s="109"/>
      <c r="C25" s="606"/>
      <c r="D25" s="606"/>
    </row>
    <row r="26" spans="1:4" s="217" customFormat="1" x14ac:dyDescent="0.2">
      <c r="A26" s="219"/>
      <c r="B26" s="109"/>
      <c r="C26" s="606"/>
      <c r="D26" s="606"/>
    </row>
    <row r="27" spans="1:4" s="217" customFormat="1" x14ac:dyDescent="0.2">
      <c r="A27" s="219"/>
      <c r="B27" s="109"/>
      <c r="C27" s="606"/>
      <c r="D27" s="606"/>
    </row>
    <row r="28" spans="1:4" s="217" customFormat="1" x14ac:dyDescent="0.2">
      <c r="A28" s="219"/>
      <c r="B28" s="109"/>
      <c r="C28" s="606"/>
      <c r="D28" s="606"/>
    </row>
    <row r="29" spans="1:4" s="217" customFormat="1" x14ac:dyDescent="0.2">
      <c r="A29" s="219"/>
      <c r="B29" s="109"/>
      <c r="C29" s="606"/>
      <c r="D29" s="606"/>
    </row>
    <row r="30" spans="1:4" s="217" customFormat="1" x14ac:dyDescent="0.2">
      <c r="A30" s="219"/>
      <c r="B30" s="109"/>
      <c r="C30" s="606"/>
      <c r="D30" s="606"/>
    </row>
    <row r="31" spans="1:4" s="217" customFormat="1" x14ac:dyDescent="0.2">
      <c r="A31" s="219"/>
      <c r="B31" s="109"/>
      <c r="C31" s="606"/>
      <c r="D31" s="606"/>
    </row>
    <row r="32" spans="1:4" s="217" customFormat="1" x14ac:dyDescent="0.2">
      <c r="A32" s="219"/>
      <c r="B32" s="109"/>
      <c r="C32" s="606"/>
      <c r="D32" s="606"/>
    </row>
    <row r="33" spans="1:4" s="217" customFormat="1" x14ac:dyDescent="0.2">
      <c r="A33" s="219"/>
      <c r="B33" s="109"/>
      <c r="C33" s="606"/>
      <c r="D33" s="606"/>
    </row>
    <row r="34" spans="1:4" s="217" customFormat="1" x14ac:dyDescent="0.2">
      <c r="A34" s="219"/>
      <c r="B34" s="109"/>
      <c r="C34" s="606"/>
      <c r="D34" s="606"/>
    </row>
    <row r="35" spans="1:4" s="217" customFormat="1" x14ac:dyDescent="0.2">
      <c r="A35" s="219"/>
      <c r="B35" s="109"/>
      <c r="C35" s="606"/>
      <c r="D35" s="606"/>
    </row>
    <row r="36" spans="1:4" s="217" customFormat="1" x14ac:dyDescent="0.2">
      <c r="A36" s="219"/>
      <c r="B36" s="109"/>
      <c r="C36" s="606"/>
      <c r="D36" s="606"/>
    </row>
    <row r="37" spans="1:4" s="217" customFormat="1" x14ac:dyDescent="0.2">
      <c r="A37" s="219"/>
      <c r="B37" s="109"/>
      <c r="C37" s="606"/>
      <c r="D37" s="606"/>
    </row>
    <row r="38" spans="1:4" s="217" customFormat="1" x14ac:dyDescent="0.2">
      <c r="A38" s="219"/>
      <c r="B38" s="109"/>
      <c r="C38" s="606"/>
      <c r="D38" s="606"/>
    </row>
    <row r="39" spans="1:4" s="217" customFormat="1" x14ac:dyDescent="0.2">
      <c r="A39" s="219"/>
      <c r="B39" s="109"/>
      <c r="C39" s="606"/>
      <c r="D39" s="606"/>
    </row>
    <row r="40" spans="1:4" s="217" customFormat="1" x14ac:dyDescent="0.2">
      <c r="A40" s="219"/>
      <c r="B40" s="109"/>
      <c r="C40" s="606"/>
      <c r="D40" s="606"/>
    </row>
    <row r="41" spans="1:4" s="217" customFormat="1" x14ac:dyDescent="0.2">
      <c r="A41" s="219"/>
      <c r="B41" s="109"/>
      <c r="C41" s="606"/>
      <c r="D41" s="606"/>
    </row>
    <row r="42" spans="1:4" s="217" customFormat="1" x14ac:dyDescent="0.2">
      <c r="A42" s="219"/>
      <c r="B42" s="109"/>
      <c r="C42" s="606"/>
      <c r="D42" s="606"/>
    </row>
    <row r="43" spans="1:4" s="217" customFormat="1" x14ac:dyDescent="0.2">
      <c r="A43" s="219"/>
      <c r="B43" s="109"/>
      <c r="C43" s="606"/>
      <c r="D43" s="606"/>
    </row>
    <row r="44" spans="1:4" s="217" customFormat="1" x14ac:dyDescent="0.2">
      <c r="A44" s="219"/>
      <c r="B44" s="109"/>
      <c r="C44" s="606"/>
      <c r="D44" s="606"/>
    </row>
    <row r="45" spans="1:4" s="217" customFormat="1" x14ac:dyDescent="0.2">
      <c r="A45" s="219"/>
      <c r="B45" s="109"/>
      <c r="C45" s="606"/>
      <c r="D45" s="606"/>
    </row>
    <row r="46" spans="1:4" s="217" customFormat="1" x14ac:dyDescent="0.2">
      <c r="A46" s="859"/>
      <c r="B46" s="859"/>
      <c r="C46" s="607"/>
      <c r="D46" s="607"/>
    </row>
    <row r="47" spans="1:4" s="217" customFormat="1" x14ac:dyDescent="0.2">
      <c r="A47" s="3"/>
      <c r="B47" s="109"/>
      <c r="C47" s="606"/>
      <c r="D47" s="606"/>
    </row>
    <row r="48" spans="1:4" s="217" customFormat="1" x14ac:dyDescent="0.2">
      <c r="A48" s="17"/>
      <c r="B48" s="216"/>
      <c r="C48" s="216"/>
      <c r="D48" s="216"/>
    </row>
    <row r="49" spans="1:4" s="217" customFormat="1" x14ac:dyDescent="0.2">
      <c r="A49" s="17"/>
      <c r="B49" s="216"/>
      <c r="C49" s="216"/>
      <c r="D49" s="216"/>
    </row>
    <row r="50" spans="1:4" s="217" customFormat="1" x14ac:dyDescent="0.2">
      <c r="A50" s="17"/>
      <c r="B50" s="216"/>
      <c r="C50" s="216"/>
      <c r="D50" s="216"/>
    </row>
    <row r="51" spans="1:4" s="217" customFormat="1" x14ac:dyDescent="0.2">
      <c r="A51" s="17"/>
      <c r="B51" s="216"/>
      <c r="C51" s="216"/>
      <c r="D51" s="216"/>
    </row>
    <row r="52" spans="1:4" s="217" customFormat="1" x14ac:dyDescent="0.2">
      <c r="A52" s="21"/>
      <c r="B52" s="216"/>
      <c r="C52" s="216"/>
      <c r="D52" s="216"/>
    </row>
    <row r="53" spans="1:4" s="217" customFormat="1" ht="56.25" customHeight="1" x14ac:dyDescent="0.2">
      <c r="A53" s="17"/>
      <c r="B53" s="216"/>
      <c r="C53" s="216"/>
      <c r="D53" s="216"/>
    </row>
    <row r="54" spans="1:4" s="217" customFormat="1" x14ac:dyDescent="0.2">
      <c r="A54" s="17"/>
      <c r="B54" s="216"/>
      <c r="C54" s="216"/>
      <c r="D54" s="216"/>
    </row>
    <row r="55" spans="1:4" s="217" customFormat="1" x14ac:dyDescent="0.2">
      <c r="A55" s="17"/>
      <c r="B55" s="216"/>
      <c r="C55" s="216"/>
      <c r="D55" s="216"/>
    </row>
    <row r="56" spans="1:4" s="217" customFormat="1" x14ac:dyDescent="0.2">
      <c r="A56" s="17"/>
      <c r="B56" s="216"/>
      <c r="C56" s="216"/>
      <c r="D56" s="216"/>
    </row>
    <row r="57" spans="1:4" s="217" customFormat="1" x14ac:dyDescent="0.2">
      <c r="A57" s="17"/>
      <c r="B57" s="216"/>
      <c r="C57" s="216"/>
      <c r="D57" s="216"/>
    </row>
    <row r="58" spans="1:4" s="217" customFormat="1" x14ac:dyDescent="0.2">
      <c r="A58" s="17"/>
      <c r="B58" s="216"/>
      <c r="C58" s="216"/>
      <c r="D58" s="216"/>
    </row>
    <row r="59" spans="1:4" s="217" customFormat="1" x14ac:dyDescent="0.2">
      <c r="A59" s="17"/>
      <c r="B59" s="216"/>
      <c r="C59" s="216"/>
      <c r="D59" s="216"/>
    </row>
    <row r="60" spans="1:4" s="217" customFormat="1" x14ac:dyDescent="0.2">
      <c r="A60" s="17"/>
      <c r="B60" s="216"/>
      <c r="C60" s="216"/>
      <c r="D60" s="216"/>
    </row>
    <row r="61" spans="1:4" s="217" customFormat="1" x14ac:dyDescent="0.2">
      <c r="A61" s="21"/>
      <c r="B61" s="216"/>
      <c r="C61" s="216"/>
      <c r="D61" s="216"/>
    </row>
    <row r="62" spans="1:4" s="217" customFormat="1" x14ac:dyDescent="0.2">
      <c r="A62" s="17"/>
      <c r="B62" s="216"/>
      <c r="C62" s="216"/>
      <c r="D62" s="216"/>
    </row>
    <row r="63" spans="1:4" s="217" customFormat="1" x14ac:dyDescent="0.2">
      <c r="A63" s="17"/>
      <c r="B63" s="216"/>
      <c r="C63" s="216"/>
      <c r="D63" s="216"/>
    </row>
    <row r="64" spans="1:4" s="217" customFormat="1" x14ac:dyDescent="0.2">
      <c r="A64" s="17"/>
      <c r="B64" s="216"/>
      <c r="C64" s="216"/>
      <c r="D64" s="216"/>
    </row>
    <row r="65" spans="1:4" s="217" customFormat="1" x14ac:dyDescent="0.2">
      <c r="A65" s="17"/>
      <c r="B65" s="216"/>
      <c r="C65" s="216"/>
      <c r="D65" s="216"/>
    </row>
    <row r="66" spans="1:4" s="217" customFormat="1" x14ac:dyDescent="0.2">
      <c r="A66" s="17"/>
      <c r="B66" s="216"/>
      <c r="C66" s="216"/>
      <c r="D66" s="216"/>
    </row>
    <row r="67" spans="1:4" s="217" customFormat="1" x14ac:dyDescent="0.2">
      <c r="A67" s="17"/>
      <c r="B67" s="216"/>
      <c r="C67" s="216"/>
      <c r="D67" s="216"/>
    </row>
    <row r="68" spans="1:4" s="217" customFormat="1" x14ac:dyDescent="0.2">
      <c r="A68" s="17"/>
      <c r="B68" s="216"/>
      <c r="C68" s="216"/>
      <c r="D68" s="216"/>
    </row>
    <row r="69" spans="1:4" s="217" customFormat="1" x14ac:dyDescent="0.2">
      <c r="A69" s="17"/>
      <c r="B69" s="216"/>
      <c r="C69" s="216"/>
      <c r="D69" s="216"/>
    </row>
    <row r="70" spans="1:4" s="217" customFormat="1" x14ac:dyDescent="0.2">
      <c r="A70" s="2"/>
      <c r="B70" s="216"/>
      <c r="C70" s="216"/>
      <c r="D70" s="216"/>
    </row>
    <row r="71" spans="1:4" s="217" customFormat="1" x14ac:dyDescent="0.2">
      <c r="A71" s="2"/>
      <c r="B71" s="216"/>
      <c r="C71" s="216"/>
      <c r="D71" s="216"/>
    </row>
    <row r="72" spans="1:4" s="217" customFormat="1" x14ac:dyDescent="0.2">
      <c r="A72" s="2"/>
      <c r="B72" s="216"/>
      <c r="C72" s="216"/>
      <c r="D72" s="216"/>
    </row>
    <row r="73" spans="1:4" s="217" customFormat="1" x14ac:dyDescent="0.2">
      <c r="A73" s="2"/>
      <c r="B73" s="216"/>
      <c r="C73" s="216"/>
      <c r="D73" s="216"/>
    </row>
    <row r="74" spans="1:4" s="217" customFormat="1" x14ac:dyDescent="0.2">
      <c r="A74" s="2"/>
      <c r="B74" s="216"/>
      <c r="C74" s="216"/>
      <c r="D74" s="216"/>
    </row>
    <row r="75" spans="1:4" s="217" customFormat="1" x14ac:dyDescent="0.2">
      <c r="A75" s="2"/>
      <c r="B75" s="216"/>
      <c r="C75" s="216"/>
      <c r="D75" s="216"/>
    </row>
    <row r="76" spans="1:4" s="217" customFormat="1" x14ac:dyDescent="0.2">
      <c r="A76" s="2"/>
      <c r="B76" s="216"/>
      <c r="C76" s="216"/>
      <c r="D76" s="216"/>
    </row>
    <row r="77" spans="1:4" s="217" customFormat="1" x14ac:dyDescent="0.2">
      <c r="A77" s="2"/>
      <c r="B77" s="216"/>
      <c r="C77" s="216"/>
      <c r="D77" s="216"/>
    </row>
    <row r="78" spans="1:4" s="217" customFormat="1" x14ac:dyDescent="0.2">
      <c r="A78" s="2"/>
      <c r="B78" s="216"/>
      <c r="C78" s="216"/>
      <c r="D78" s="216"/>
    </row>
    <row r="79" spans="1:4" s="217" customFormat="1" x14ac:dyDescent="0.2">
      <c r="A79" s="2"/>
      <c r="B79" s="216"/>
      <c r="C79" s="216"/>
      <c r="D79" s="216"/>
    </row>
    <row r="80" spans="1:4" s="217" customFormat="1" x14ac:dyDescent="0.2">
      <c r="A80" s="2"/>
      <c r="B80" s="216"/>
      <c r="C80" s="216"/>
      <c r="D80" s="216"/>
    </row>
    <row r="81" spans="1:4" s="217" customFormat="1" x14ac:dyDescent="0.2">
      <c r="A81" s="2"/>
      <c r="B81" s="216"/>
      <c r="C81" s="216"/>
      <c r="D81" s="216"/>
    </row>
    <row r="82" spans="1:4" s="217" customFormat="1" x14ac:dyDescent="0.2">
      <c r="A82" s="2"/>
      <c r="B82" s="216"/>
      <c r="C82" s="216"/>
      <c r="D82" s="216"/>
    </row>
    <row r="83" spans="1:4" s="217" customFormat="1" x14ac:dyDescent="0.2">
      <c r="A83" s="2"/>
      <c r="B83" s="216"/>
      <c r="C83" s="216"/>
      <c r="D83" s="216"/>
    </row>
    <row r="84" spans="1:4" s="217" customFormat="1" x14ac:dyDescent="0.2">
      <c r="A84" s="2"/>
      <c r="B84" s="216"/>
      <c r="C84" s="216"/>
      <c r="D84" s="216"/>
    </row>
    <row r="85" spans="1:4" s="217" customFormat="1" x14ac:dyDescent="0.2">
      <c r="A85" s="2"/>
      <c r="B85" s="216"/>
      <c r="C85" s="216"/>
      <c r="D85" s="216"/>
    </row>
    <row r="86" spans="1:4" s="217" customFormat="1" x14ac:dyDescent="0.2">
      <c r="A86" s="2"/>
      <c r="B86" s="216"/>
      <c r="C86" s="216"/>
      <c r="D86" s="216"/>
    </row>
    <row r="87" spans="1:4" s="217" customFormat="1" x14ac:dyDescent="0.2">
      <c r="A87" s="2"/>
      <c r="B87" s="216"/>
      <c r="C87" s="216"/>
      <c r="D87" s="216"/>
    </row>
    <row r="88" spans="1:4" s="217" customFormat="1" x14ac:dyDescent="0.2">
      <c r="A88" s="2"/>
      <c r="B88" s="216"/>
      <c r="C88" s="216"/>
      <c r="D88" s="216"/>
    </row>
    <row r="89" spans="1:4" s="217" customFormat="1" x14ac:dyDescent="0.2">
      <c r="A89" s="2"/>
      <c r="B89" s="216"/>
      <c r="C89" s="216"/>
      <c r="D89" s="216"/>
    </row>
    <row r="90" spans="1:4" s="217" customFormat="1" x14ac:dyDescent="0.2">
      <c r="A90" s="2"/>
      <c r="B90" s="216"/>
      <c r="C90" s="216"/>
      <c r="D90" s="216"/>
    </row>
    <row r="91" spans="1:4" s="217" customFormat="1" x14ac:dyDescent="0.2">
      <c r="A91" s="2"/>
      <c r="B91" s="216"/>
      <c r="C91" s="216"/>
      <c r="D91" s="216"/>
    </row>
    <row r="92" spans="1:4" s="217" customFormat="1" x14ac:dyDescent="0.2">
      <c r="A92" s="2"/>
      <c r="B92" s="216"/>
      <c r="C92" s="216"/>
      <c r="D92" s="216"/>
    </row>
    <row r="93" spans="1:4" s="217" customFormat="1" x14ac:dyDescent="0.2">
      <c r="A93" s="2"/>
      <c r="B93" s="216"/>
      <c r="C93" s="216"/>
      <c r="D93" s="216"/>
    </row>
    <row r="94" spans="1:4" s="217" customFormat="1" x14ac:dyDescent="0.2">
      <c r="A94" s="2"/>
      <c r="B94" s="216"/>
      <c r="C94" s="216"/>
      <c r="D94" s="216"/>
    </row>
    <row r="95" spans="1:4" s="217" customFormat="1" x14ac:dyDescent="0.2">
      <c r="A95" s="2"/>
      <c r="B95" s="216"/>
      <c r="C95" s="216"/>
      <c r="D95" s="216"/>
    </row>
    <row r="96" spans="1:4" s="217" customFormat="1" x14ac:dyDescent="0.2">
      <c r="A96" s="2"/>
      <c r="B96" s="216"/>
      <c r="C96" s="216"/>
      <c r="D96" s="216"/>
    </row>
    <row r="97" spans="1:4" s="217" customFormat="1" x14ac:dyDescent="0.2">
      <c r="A97" s="2"/>
      <c r="B97" s="216"/>
      <c r="C97" s="216"/>
      <c r="D97" s="216"/>
    </row>
    <row r="98" spans="1:4" s="217" customFormat="1" x14ac:dyDescent="0.2">
      <c r="A98" s="2"/>
      <c r="B98" s="216"/>
      <c r="C98" s="216"/>
      <c r="D98" s="216"/>
    </row>
    <row r="99" spans="1:4" s="217" customFormat="1" x14ac:dyDescent="0.2">
      <c r="A99" s="2"/>
      <c r="B99" s="216"/>
      <c r="C99" s="216"/>
      <c r="D99" s="216"/>
    </row>
    <row r="100" spans="1:4" s="217" customFormat="1" x14ac:dyDescent="0.2">
      <c r="A100" s="2"/>
      <c r="B100" s="216"/>
      <c r="C100" s="216"/>
      <c r="D100" s="216"/>
    </row>
    <row r="101" spans="1:4" s="217" customFormat="1" x14ac:dyDescent="0.2">
      <c r="A101" s="17"/>
      <c r="B101" s="216"/>
      <c r="C101" s="216"/>
      <c r="D101" s="216"/>
    </row>
    <row r="102" spans="1:4" s="217" customFormat="1" x14ac:dyDescent="0.2">
      <c r="A102" s="17"/>
      <c r="B102" s="216"/>
      <c r="C102" s="216"/>
      <c r="D102" s="216"/>
    </row>
    <row r="103" spans="1:4" s="217" customFormat="1" x14ac:dyDescent="0.2">
      <c r="A103" s="17"/>
      <c r="B103" s="216"/>
      <c r="C103" s="216"/>
      <c r="D103" s="216"/>
    </row>
    <row r="104" spans="1:4" s="217" customFormat="1" x14ac:dyDescent="0.2">
      <c r="A104" s="17"/>
      <c r="B104" s="216"/>
      <c r="C104" s="216"/>
      <c r="D104" s="216"/>
    </row>
    <row r="105" spans="1:4" s="217" customFormat="1" x14ac:dyDescent="0.2">
      <c r="A105" s="17"/>
      <c r="B105" s="216"/>
      <c r="C105" s="216"/>
      <c r="D105" s="216"/>
    </row>
    <row r="106" spans="1:4" s="217" customFormat="1" x14ac:dyDescent="0.2">
      <c r="A106" s="17"/>
      <c r="B106" s="216"/>
      <c r="C106" s="216"/>
      <c r="D106" s="216"/>
    </row>
    <row r="107" spans="1:4" s="217" customFormat="1" x14ac:dyDescent="0.2">
      <c r="A107" s="17"/>
      <c r="B107" s="216"/>
      <c r="C107" s="216"/>
      <c r="D107" s="216"/>
    </row>
    <row r="108" spans="1:4" s="217" customFormat="1" x14ac:dyDescent="0.2">
      <c r="A108" s="17"/>
      <c r="B108" s="216"/>
      <c r="C108" s="216"/>
      <c r="D108" s="216"/>
    </row>
    <row r="109" spans="1:4" s="217" customFormat="1" x14ac:dyDescent="0.2">
      <c r="A109" s="17"/>
      <c r="B109" s="216"/>
      <c r="C109" s="216"/>
      <c r="D109" s="216"/>
    </row>
    <row r="110" spans="1:4" s="217" customFormat="1" x14ac:dyDescent="0.2">
      <c r="A110" s="17"/>
      <c r="B110" s="216"/>
      <c r="C110" s="216"/>
      <c r="D110" s="216"/>
    </row>
    <row r="111" spans="1:4" s="217" customFormat="1" x14ac:dyDescent="0.2">
      <c r="A111" s="17"/>
      <c r="B111" s="216"/>
      <c r="C111" s="216"/>
      <c r="D111" s="216"/>
    </row>
    <row r="112" spans="1:4" s="217" customFormat="1" x14ac:dyDescent="0.2">
      <c r="A112" s="17"/>
      <c r="B112" s="216"/>
      <c r="C112" s="216"/>
      <c r="D112" s="216"/>
    </row>
    <row r="113" spans="1:4" s="217" customFormat="1" x14ac:dyDescent="0.2">
      <c r="A113" s="17"/>
      <c r="B113" s="216"/>
      <c r="C113" s="216"/>
      <c r="D113" s="216"/>
    </row>
    <row r="114" spans="1:4" s="217" customFormat="1" x14ac:dyDescent="0.2">
      <c r="A114" s="17"/>
      <c r="B114" s="216"/>
      <c r="C114" s="216"/>
      <c r="D114" s="216"/>
    </row>
    <row r="115" spans="1:4" s="217" customFormat="1" x14ac:dyDescent="0.2">
      <c r="A115" s="17"/>
      <c r="B115" s="216"/>
      <c r="C115" s="216"/>
      <c r="D115" s="216"/>
    </row>
    <row r="116" spans="1:4" s="217" customFormat="1" x14ac:dyDescent="0.2">
      <c r="A116" s="17"/>
      <c r="B116" s="216"/>
      <c r="C116" s="216"/>
      <c r="D116" s="216"/>
    </row>
    <row r="117" spans="1:4" s="217" customFormat="1" x14ac:dyDescent="0.2">
      <c r="A117" s="17"/>
      <c r="B117" s="216"/>
      <c r="C117" s="216"/>
      <c r="D117" s="216"/>
    </row>
    <row r="118" spans="1:4" s="217" customFormat="1" x14ac:dyDescent="0.2">
      <c r="A118" s="17"/>
      <c r="B118" s="216"/>
      <c r="C118" s="216"/>
      <c r="D118" s="216"/>
    </row>
    <row r="119" spans="1:4" s="217" customFormat="1" x14ac:dyDescent="0.2">
      <c r="A119" s="17"/>
      <c r="B119" s="216"/>
      <c r="C119" s="216"/>
      <c r="D119" s="216"/>
    </row>
    <row r="120" spans="1:4" s="217" customFormat="1" x14ac:dyDescent="0.2">
      <c r="A120" s="17"/>
      <c r="B120" s="216"/>
      <c r="C120" s="216"/>
      <c r="D120" s="216"/>
    </row>
    <row r="121" spans="1:4" s="217" customFormat="1" x14ac:dyDescent="0.2">
      <c r="A121" s="17"/>
      <c r="B121" s="216"/>
      <c r="C121" s="216"/>
      <c r="D121" s="216"/>
    </row>
    <row r="122" spans="1:4" s="217" customFormat="1" x14ac:dyDescent="0.2">
      <c r="A122" s="17"/>
      <c r="B122" s="216"/>
      <c r="C122" s="216"/>
      <c r="D122" s="216"/>
    </row>
    <row r="123" spans="1:4" s="217" customFormat="1" x14ac:dyDescent="0.2">
      <c r="A123" s="17"/>
      <c r="B123" s="216"/>
      <c r="C123" s="216"/>
      <c r="D123" s="216"/>
    </row>
    <row r="124" spans="1:4" s="217" customFormat="1" x14ac:dyDescent="0.2">
      <c r="A124" s="17"/>
      <c r="B124" s="216"/>
      <c r="C124" s="216"/>
      <c r="D124" s="216"/>
    </row>
    <row r="125" spans="1:4" s="217" customFormat="1" x14ac:dyDescent="0.2">
      <c r="A125" s="17"/>
      <c r="B125" s="216"/>
      <c r="C125" s="216"/>
      <c r="D125" s="216"/>
    </row>
    <row r="126" spans="1:4" s="217" customFormat="1" x14ac:dyDescent="0.2">
      <c r="A126" s="17"/>
      <c r="B126" s="216"/>
      <c r="C126" s="216"/>
      <c r="D126" s="216"/>
    </row>
    <row r="127" spans="1:4" s="217" customFormat="1" x14ac:dyDescent="0.2">
      <c r="A127" s="17"/>
      <c r="B127" s="216"/>
      <c r="C127" s="216"/>
      <c r="D127" s="216"/>
    </row>
    <row r="128" spans="1:4" s="217" customFormat="1" x14ac:dyDescent="0.2">
      <c r="A128" s="17"/>
      <c r="B128" s="216"/>
      <c r="C128" s="216"/>
      <c r="D128" s="216"/>
    </row>
    <row r="129" spans="1:4" s="217" customFormat="1" x14ac:dyDescent="0.2">
      <c r="A129" s="17"/>
      <c r="B129" s="216"/>
      <c r="C129" s="216"/>
      <c r="D129" s="216"/>
    </row>
    <row r="130" spans="1:4" s="217" customFormat="1" x14ac:dyDescent="0.2">
      <c r="A130" s="17"/>
      <c r="B130" s="216"/>
      <c r="C130" s="216"/>
      <c r="D130" s="216"/>
    </row>
    <row r="131" spans="1:4" s="217" customFormat="1" x14ac:dyDescent="0.2">
      <c r="A131" s="17"/>
      <c r="B131" s="216"/>
      <c r="C131" s="216"/>
      <c r="D131" s="216"/>
    </row>
    <row r="132" spans="1:4" s="217" customFormat="1" x14ac:dyDescent="0.2">
      <c r="A132" s="17"/>
      <c r="B132" s="216"/>
      <c r="C132" s="216"/>
      <c r="D132" s="216"/>
    </row>
    <row r="133" spans="1:4" s="217" customFormat="1" x14ac:dyDescent="0.2">
      <c r="A133" s="17"/>
      <c r="B133" s="216"/>
      <c r="C133" s="216"/>
      <c r="D133" s="216"/>
    </row>
    <row r="134" spans="1:4" s="217" customFormat="1" x14ac:dyDescent="0.2">
      <c r="A134" s="17"/>
      <c r="B134" s="216"/>
      <c r="C134" s="216"/>
      <c r="D134" s="216"/>
    </row>
    <row r="135" spans="1:4" s="217" customFormat="1" x14ac:dyDescent="0.2">
      <c r="A135" s="17"/>
      <c r="B135" s="216"/>
      <c r="C135" s="216"/>
      <c r="D135" s="216"/>
    </row>
    <row r="136" spans="1:4" s="217" customFormat="1" x14ac:dyDescent="0.2">
      <c r="A136" s="218"/>
      <c r="B136" s="109"/>
      <c r="C136" s="606"/>
      <c r="D136" s="606"/>
    </row>
    <row r="137" spans="1:4" s="217" customFormat="1" x14ac:dyDescent="0.2">
      <c r="A137" s="218"/>
      <c r="B137" s="220"/>
      <c r="C137" s="220"/>
      <c r="D137" s="220"/>
    </row>
    <row r="138" spans="1:4" s="217" customFormat="1" x14ac:dyDescent="0.2">
      <c r="A138" s="218"/>
      <c r="B138" s="220"/>
      <c r="C138" s="220"/>
      <c r="D138" s="220"/>
    </row>
    <row r="139" spans="1:4" s="217" customFormat="1" x14ac:dyDescent="0.2">
      <c r="A139" s="218"/>
      <c r="B139" s="220"/>
      <c r="C139" s="220"/>
      <c r="D139" s="220"/>
    </row>
    <row r="140" spans="1:4" s="217" customFormat="1" x14ac:dyDescent="0.2">
      <c r="A140" s="221"/>
      <c r="B140" s="220"/>
      <c r="C140" s="220"/>
      <c r="D140" s="220"/>
    </row>
    <row r="141" spans="1:4" s="217" customFormat="1" x14ac:dyDescent="0.2">
      <c r="A141" s="221"/>
      <c r="B141" s="220"/>
      <c r="C141" s="220"/>
      <c r="D141" s="220"/>
    </row>
    <row r="142" spans="1:4" s="217" customFormat="1" x14ac:dyDescent="0.2">
      <c r="A142" s="221"/>
      <c r="B142" s="220"/>
      <c r="C142" s="220"/>
      <c r="D142" s="220"/>
    </row>
    <row r="143" spans="1:4" s="217" customFormat="1" x14ac:dyDescent="0.2">
      <c r="A143" s="221"/>
      <c r="B143" s="220"/>
      <c r="C143" s="220"/>
      <c r="D143" s="220"/>
    </row>
    <row r="144" spans="1:4" s="217" customFormat="1" x14ac:dyDescent="0.2">
      <c r="A144" s="221"/>
      <c r="B144" s="220"/>
      <c r="C144" s="220"/>
      <c r="D144" s="220"/>
    </row>
    <row r="145" spans="1:4" s="217" customFormat="1" x14ac:dyDescent="0.2">
      <c r="A145" s="221"/>
      <c r="B145" s="220"/>
      <c r="C145" s="220"/>
      <c r="D145" s="220"/>
    </row>
    <row r="146" spans="1:4" s="217" customFormat="1" x14ac:dyDescent="0.2">
      <c r="A146" s="221"/>
      <c r="B146" s="220"/>
      <c r="C146" s="220"/>
      <c r="D146" s="220"/>
    </row>
    <row r="147" spans="1:4" s="217" customFormat="1" x14ac:dyDescent="0.2">
      <c r="A147" s="221"/>
      <c r="B147" s="220"/>
      <c r="C147" s="220"/>
      <c r="D147" s="220"/>
    </row>
    <row r="148" spans="1:4" s="217" customFormat="1" x14ac:dyDescent="0.2">
      <c r="A148" s="221"/>
      <c r="B148" s="220"/>
      <c r="C148" s="220"/>
      <c r="D148" s="220"/>
    </row>
    <row r="149" spans="1:4" s="217" customFormat="1" x14ac:dyDescent="0.2">
      <c r="A149" s="221"/>
      <c r="B149" s="220"/>
      <c r="C149" s="220"/>
      <c r="D149" s="220"/>
    </row>
    <row r="150" spans="1:4" s="217" customFormat="1" x14ac:dyDescent="0.2">
      <c r="A150" s="221"/>
      <c r="B150" s="220"/>
      <c r="C150" s="220"/>
      <c r="D150" s="220"/>
    </row>
    <row r="151" spans="1:4" s="217" customFormat="1" x14ac:dyDescent="0.2">
      <c r="A151" s="221"/>
      <c r="B151" s="220"/>
      <c r="C151" s="220"/>
      <c r="D151" s="220"/>
    </row>
    <row r="152" spans="1:4" s="217" customFormat="1"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46/2017. (XII.20.)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85"/>
  <sheetViews>
    <sheetView zoomScaleNormal="100" workbookViewId="0">
      <pane xSplit="1" ySplit="3" topLeftCell="N8" activePane="bottomRight" state="frozen"/>
      <selection pane="topRight" activeCell="B1" sqref="B1"/>
      <selection pane="bottomLeft" activeCell="A4" sqref="A4"/>
      <selection pane="bottomRight" activeCell="U14" sqref="U14"/>
    </sheetView>
  </sheetViews>
  <sheetFormatPr defaultColWidth="9.140625" defaultRowHeight="12.75" x14ac:dyDescent="0.2"/>
  <cols>
    <col min="1" max="1" width="34.7109375" style="78" customWidth="1"/>
    <col min="2" max="7" width="9.7109375" style="78" customWidth="1"/>
    <col min="8" max="13" width="9.7109375" style="88" customWidth="1"/>
    <col min="14" max="16" width="12.7109375" style="89" customWidth="1"/>
    <col min="17" max="28" width="9.7109375" style="88" customWidth="1"/>
    <col min="29" max="32" width="9.7109375" style="89" customWidth="1"/>
    <col min="33" max="34" width="9.7109375" style="92" customWidth="1"/>
    <col min="35" max="16384" width="9.140625" style="92"/>
  </cols>
  <sheetData>
    <row r="1" spans="1:34" ht="13.5" thickBot="1" x14ac:dyDescent="0.25"/>
    <row r="2" spans="1:34" s="93" customFormat="1" ht="64.900000000000006" customHeight="1" thickBot="1" x14ac:dyDescent="0.25">
      <c r="A2" s="765" t="s">
        <v>579</v>
      </c>
      <c r="B2" s="922" t="s">
        <v>83</v>
      </c>
      <c r="C2" s="923"/>
      <c r="D2" s="924"/>
      <c r="E2" s="922" t="s">
        <v>85</v>
      </c>
      <c r="F2" s="923"/>
      <c r="G2" s="924"/>
      <c r="H2" s="919" t="s">
        <v>87</v>
      </c>
      <c r="I2" s="920"/>
      <c r="J2" s="921"/>
      <c r="K2" s="919" t="s">
        <v>98</v>
      </c>
      <c r="L2" s="920"/>
      <c r="M2" s="921"/>
      <c r="N2" s="919" t="s">
        <v>594</v>
      </c>
      <c r="O2" s="920"/>
      <c r="P2" s="927"/>
      <c r="Q2" s="920" t="s">
        <v>102</v>
      </c>
      <c r="R2" s="920"/>
      <c r="S2" s="921"/>
      <c r="T2" s="919" t="s">
        <v>104</v>
      </c>
      <c r="U2" s="920"/>
      <c r="V2" s="921"/>
      <c r="W2" s="919" t="s">
        <v>109</v>
      </c>
      <c r="X2" s="920"/>
      <c r="Y2" s="921"/>
      <c r="Z2" s="919" t="s">
        <v>110</v>
      </c>
      <c r="AA2" s="920"/>
      <c r="AB2" s="921"/>
      <c r="AC2" s="919" t="s">
        <v>595</v>
      </c>
      <c r="AD2" s="920"/>
      <c r="AE2" s="921"/>
      <c r="AF2" s="916" t="s">
        <v>596</v>
      </c>
      <c r="AG2" s="917"/>
      <c r="AH2" s="918"/>
    </row>
    <row r="3" spans="1:34" ht="25.15" customHeight="1" thickBot="1" x14ac:dyDescent="0.25">
      <c r="A3" s="420" t="s">
        <v>180</v>
      </c>
      <c r="B3" s="691" t="s">
        <v>935</v>
      </c>
      <c r="C3" s="691" t="s">
        <v>930</v>
      </c>
      <c r="D3" s="691" t="s">
        <v>931</v>
      </c>
      <c r="E3" s="691" t="s">
        <v>935</v>
      </c>
      <c r="F3" s="691" t="s">
        <v>930</v>
      </c>
      <c r="G3" s="691" t="s">
        <v>931</v>
      </c>
      <c r="H3" s="691" t="s">
        <v>935</v>
      </c>
      <c r="I3" s="691" t="s">
        <v>930</v>
      </c>
      <c r="J3" s="691" t="s">
        <v>931</v>
      </c>
      <c r="K3" s="691" t="s">
        <v>935</v>
      </c>
      <c r="L3" s="691" t="s">
        <v>930</v>
      </c>
      <c r="M3" s="691" t="s">
        <v>931</v>
      </c>
      <c r="N3" s="691" t="s">
        <v>935</v>
      </c>
      <c r="O3" s="691" t="s">
        <v>930</v>
      </c>
      <c r="P3" s="692" t="s">
        <v>931</v>
      </c>
      <c r="Q3" s="786" t="s">
        <v>935</v>
      </c>
      <c r="R3" s="691" t="s">
        <v>930</v>
      </c>
      <c r="S3" s="694" t="s">
        <v>931</v>
      </c>
      <c r="T3" s="691" t="s">
        <v>935</v>
      </c>
      <c r="U3" s="691" t="s">
        <v>930</v>
      </c>
      <c r="V3" s="691" t="s">
        <v>931</v>
      </c>
      <c r="W3" s="691" t="s">
        <v>935</v>
      </c>
      <c r="X3" s="691" t="s">
        <v>930</v>
      </c>
      <c r="Y3" s="691" t="s">
        <v>931</v>
      </c>
      <c r="Z3" s="691" t="s">
        <v>935</v>
      </c>
      <c r="AA3" s="691" t="s">
        <v>930</v>
      </c>
      <c r="AB3" s="691" t="s">
        <v>931</v>
      </c>
      <c r="AC3" s="691" t="s">
        <v>935</v>
      </c>
      <c r="AD3" s="691" t="s">
        <v>930</v>
      </c>
      <c r="AE3" s="691" t="s">
        <v>931</v>
      </c>
      <c r="AF3" s="691" t="s">
        <v>935</v>
      </c>
      <c r="AG3" s="691" t="s">
        <v>930</v>
      </c>
      <c r="AH3" s="692" t="s">
        <v>931</v>
      </c>
    </row>
    <row r="4" spans="1:34" ht="15" customHeight="1" x14ac:dyDescent="0.2">
      <c r="A4" s="690"/>
      <c r="B4" s="225">
        <v>0</v>
      </c>
      <c r="C4" s="225"/>
      <c r="D4" s="225">
        <f>B4+C4</f>
        <v>0</v>
      </c>
      <c r="E4" s="225">
        <v>0</v>
      </c>
      <c r="F4" s="225"/>
      <c r="G4" s="225">
        <f>E4+F4</f>
        <v>0</v>
      </c>
      <c r="H4" s="225">
        <v>0</v>
      </c>
      <c r="I4" s="225"/>
      <c r="J4" s="225">
        <f>H4+I4</f>
        <v>0</v>
      </c>
      <c r="K4" s="225"/>
      <c r="L4" s="225"/>
      <c r="M4" s="225">
        <f>K4+L4</f>
        <v>0</v>
      </c>
      <c r="N4" s="224">
        <f>B4+E4+H4+K4</f>
        <v>0</v>
      </c>
      <c r="O4" s="224">
        <f t="shared" ref="O4:P6" si="0">C4+F4+I4+L4</f>
        <v>0</v>
      </c>
      <c r="P4" s="355">
        <f t="shared" si="0"/>
        <v>0</v>
      </c>
      <c r="Q4" s="223">
        <v>0</v>
      </c>
      <c r="R4" s="225"/>
      <c r="S4" s="225">
        <f>Q4+R4</f>
        <v>0</v>
      </c>
      <c r="T4" s="225">
        <v>0</v>
      </c>
      <c r="U4" s="225"/>
      <c r="V4" s="225">
        <f>T4+U4</f>
        <v>0</v>
      </c>
      <c r="W4" s="225">
        <v>0</v>
      </c>
      <c r="X4" s="225"/>
      <c r="Y4" s="225">
        <f>W4+X4</f>
        <v>0</v>
      </c>
      <c r="Z4" s="225">
        <v>0</v>
      </c>
      <c r="AA4" s="225"/>
      <c r="AB4" s="225">
        <f>Z4+AA4</f>
        <v>0</v>
      </c>
      <c r="AC4" s="224">
        <f>Q4+T4+W4+Z4</f>
        <v>0</v>
      </c>
      <c r="AD4" s="224">
        <f t="shared" ref="AD4:AE6" si="1">R4+U4+X4+AA4</f>
        <v>0</v>
      </c>
      <c r="AE4" s="224">
        <f t="shared" si="1"/>
        <v>0</v>
      </c>
      <c r="AF4" s="224">
        <f>AC4+N4</f>
        <v>0</v>
      </c>
      <c r="AG4" s="224">
        <f t="shared" ref="AG4:AH6" si="2">AD4+O4</f>
        <v>0</v>
      </c>
      <c r="AH4" s="355">
        <f t="shared" si="2"/>
        <v>0</v>
      </c>
    </row>
    <row r="5" spans="1:34" ht="15" customHeight="1" x14ac:dyDescent="0.2">
      <c r="A5" s="419"/>
      <c r="B5" s="26">
        <v>0</v>
      </c>
      <c r="C5" s="26"/>
      <c r="D5" s="26">
        <f t="shared" ref="D5:D6" si="3">B5+C5</f>
        <v>0</v>
      </c>
      <c r="E5" s="26">
        <v>0</v>
      </c>
      <c r="F5" s="26"/>
      <c r="G5" s="26">
        <f t="shared" ref="G5:G6" si="4">E5+F5</f>
        <v>0</v>
      </c>
      <c r="H5" s="26">
        <v>0</v>
      </c>
      <c r="I5" s="225"/>
      <c r="J5" s="26">
        <f t="shared" ref="J5:J6" si="5">H5+I5</f>
        <v>0</v>
      </c>
      <c r="K5" s="225"/>
      <c r="L5" s="225"/>
      <c r="M5" s="26">
        <f t="shared" ref="M5:M6" si="6">K5+L5</f>
        <v>0</v>
      </c>
      <c r="N5" s="224">
        <f>B5+E5+H5+K5</f>
        <v>0</v>
      </c>
      <c r="O5" s="224">
        <f t="shared" si="0"/>
        <v>0</v>
      </c>
      <c r="P5" s="355">
        <f t="shared" si="0"/>
        <v>0</v>
      </c>
      <c r="Q5" s="229">
        <v>0</v>
      </c>
      <c r="R5" s="26"/>
      <c r="S5" s="26">
        <f t="shared" ref="S5:S6" si="7">Q5+R5</f>
        <v>0</v>
      </c>
      <c r="T5" s="26">
        <v>0</v>
      </c>
      <c r="U5" s="26"/>
      <c r="V5" s="26">
        <f t="shared" ref="V5:V6" si="8">T5+U5</f>
        <v>0</v>
      </c>
      <c r="W5" s="26">
        <v>0</v>
      </c>
      <c r="X5" s="26"/>
      <c r="Y5" s="26">
        <f t="shared" ref="Y5:Y6" si="9">W5+X5</f>
        <v>0</v>
      </c>
      <c r="Z5" s="26">
        <v>0</v>
      </c>
      <c r="AA5" s="26"/>
      <c r="AB5" s="26">
        <f t="shared" ref="AB5:AB6" si="10">Z5+AA5</f>
        <v>0</v>
      </c>
      <c r="AC5" s="100">
        <f t="shared" ref="AC5:AC6" si="11">Q5+T5+W5+Z5</f>
        <v>0</v>
      </c>
      <c r="AD5" s="100">
        <f t="shared" si="1"/>
        <v>0</v>
      </c>
      <c r="AE5" s="100">
        <f t="shared" si="1"/>
        <v>0</v>
      </c>
      <c r="AF5" s="100">
        <f>AC5+N5</f>
        <v>0</v>
      </c>
      <c r="AG5" s="100">
        <f t="shared" si="2"/>
        <v>0</v>
      </c>
      <c r="AH5" s="646">
        <f t="shared" si="2"/>
        <v>0</v>
      </c>
    </row>
    <row r="6" spans="1:34" ht="15" customHeight="1" thickBot="1" x14ac:dyDescent="0.25">
      <c r="A6" s="419"/>
      <c r="B6" s="26">
        <v>0</v>
      </c>
      <c r="C6" s="26"/>
      <c r="D6" s="26">
        <f t="shared" si="3"/>
        <v>0</v>
      </c>
      <c r="E6" s="26">
        <v>0</v>
      </c>
      <c r="F6" s="26"/>
      <c r="G6" s="26">
        <f t="shared" si="4"/>
        <v>0</v>
      </c>
      <c r="H6" s="26">
        <v>0</v>
      </c>
      <c r="I6" s="225"/>
      <c r="J6" s="26">
        <f t="shared" si="5"/>
        <v>0</v>
      </c>
      <c r="K6" s="225"/>
      <c r="L6" s="225"/>
      <c r="M6" s="26">
        <f t="shared" si="6"/>
        <v>0</v>
      </c>
      <c r="N6" s="224">
        <f>B6+E6+H6+K6</f>
        <v>0</v>
      </c>
      <c r="O6" s="224">
        <f t="shared" si="0"/>
        <v>0</v>
      </c>
      <c r="P6" s="355">
        <f t="shared" si="0"/>
        <v>0</v>
      </c>
      <c r="Q6" s="229">
        <v>0</v>
      </c>
      <c r="R6" s="26"/>
      <c r="S6" s="26">
        <f t="shared" si="7"/>
        <v>0</v>
      </c>
      <c r="T6" s="26">
        <v>0</v>
      </c>
      <c r="U6" s="26"/>
      <c r="V6" s="26">
        <f t="shared" si="8"/>
        <v>0</v>
      </c>
      <c r="W6" s="26">
        <v>0</v>
      </c>
      <c r="X6" s="26"/>
      <c r="Y6" s="26">
        <f t="shared" si="9"/>
        <v>0</v>
      </c>
      <c r="Z6" s="26">
        <v>0</v>
      </c>
      <c r="AA6" s="26"/>
      <c r="AB6" s="26">
        <f t="shared" si="10"/>
        <v>0</v>
      </c>
      <c r="AC6" s="100">
        <f t="shared" si="11"/>
        <v>0</v>
      </c>
      <c r="AD6" s="100">
        <f t="shared" si="1"/>
        <v>0</v>
      </c>
      <c r="AE6" s="100">
        <f t="shared" si="1"/>
        <v>0</v>
      </c>
      <c r="AF6" s="249">
        <f>AC6+N6</f>
        <v>0</v>
      </c>
      <c r="AG6" s="249">
        <f t="shared" si="2"/>
        <v>0</v>
      </c>
      <c r="AH6" s="311">
        <f t="shared" si="2"/>
        <v>0</v>
      </c>
    </row>
    <row r="7" spans="1:34" s="93" customFormat="1" ht="19.899999999999999" customHeight="1" thickBot="1" x14ac:dyDescent="0.25">
      <c r="A7" s="420" t="s">
        <v>598</v>
      </c>
      <c r="B7" s="226">
        <f t="shared" ref="B7:AE7" si="12">SUM(B3:B6)</f>
        <v>0</v>
      </c>
      <c r="C7" s="226">
        <f t="shared" si="12"/>
        <v>0</v>
      </c>
      <c r="D7" s="226">
        <f t="shared" si="12"/>
        <v>0</v>
      </c>
      <c r="E7" s="226">
        <f t="shared" si="12"/>
        <v>0</v>
      </c>
      <c r="F7" s="226">
        <f t="shared" si="12"/>
        <v>0</v>
      </c>
      <c r="G7" s="226">
        <f t="shared" si="12"/>
        <v>0</v>
      </c>
      <c r="H7" s="226">
        <f t="shared" si="12"/>
        <v>0</v>
      </c>
      <c r="I7" s="226">
        <f t="shared" si="12"/>
        <v>0</v>
      </c>
      <c r="J7" s="226">
        <f t="shared" si="12"/>
        <v>0</v>
      </c>
      <c r="K7" s="226">
        <f t="shared" si="12"/>
        <v>0</v>
      </c>
      <c r="L7" s="226">
        <f t="shared" si="12"/>
        <v>0</v>
      </c>
      <c r="M7" s="226">
        <f t="shared" si="12"/>
        <v>0</v>
      </c>
      <c r="N7" s="227">
        <f t="shared" si="12"/>
        <v>0</v>
      </c>
      <c r="O7" s="227">
        <f t="shared" si="12"/>
        <v>0</v>
      </c>
      <c r="P7" s="354">
        <f t="shared" si="12"/>
        <v>0</v>
      </c>
      <c r="Q7" s="226">
        <f t="shared" si="12"/>
        <v>0</v>
      </c>
      <c r="R7" s="227">
        <f t="shared" si="12"/>
        <v>0</v>
      </c>
      <c r="S7" s="227">
        <f t="shared" si="12"/>
        <v>0</v>
      </c>
      <c r="T7" s="227">
        <f t="shared" si="12"/>
        <v>0</v>
      </c>
      <c r="U7" s="227">
        <f t="shared" si="12"/>
        <v>0</v>
      </c>
      <c r="V7" s="227">
        <f t="shared" si="12"/>
        <v>0</v>
      </c>
      <c r="W7" s="227">
        <f t="shared" si="12"/>
        <v>0</v>
      </c>
      <c r="X7" s="227">
        <f t="shared" si="12"/>
        <v>0</v>
      </c>
      <c r="Y7" s="227">
        <f t="shared" si="12"/>
        <v>0</v>
      </c>
      <c r="Z7" s="227">
        <f t="shared" si="12"/>
        <v>0</v>
      </c>
      <c r="AA7" s="227">
        <f t="shared" si="12"/>
        <v>0</v>
      </c>
      <c r="AB7" s="227">
        <f t="shared" si="12"/>
        <v>0</v>
      </c>
      <c r="AC7" s="227">
        <f t="shared" si="12"/>
        <v>0</v>
      </c>
      <c r="AD7" s="227">
        <f t="shared" si="12"/>
        <v>0</v>
      </c>
      <c r="AE7" s="227">
        <f t="shared" si="12"/>
        <v>0</v>
      </c>
      <c r="AF7" s="227">
        <f>SUM(AF3:AF6)</f>
        <v>0</v>
      </c>
      <c r="AG7" s="227">
        <f t="shared" ref="AG7:AH7" si="13">SUM(AG3:AG6)</f>
        <v>0</v>
      </c>
      <c r="AH7" s="354">
        <f t="shared" si="13"/>
        <v>0</v>
      </c>
    </row>
    <row r="8" spans="1:34" ht="19.899999999999999" customHeight="1" x14ac:dyDescent="0.2">
      <c r="A8" s="429" t="s">
        <v>589</v>
      </c>
      <c r="B8" s="432"/>
      <c r="C8" s="432"/>
      <c r="D8" s="432"/>
      <c r="E8" s="351"/>
      <c r="F8" s="678"/>
      <c r="G8" s="678"/>
      <c r="H8" s="223"/>
      <c r="I8" s="223"/>
      <c r="J8" s="223"/>
      <c r="K8" s="223"/>
      <c r="L8" s="223"/>
      <c r="M8" s="223"/>
      <c r="N8" s="224"/>
      <c r="O8" s="224"/>
      <c r="P8" s="355"/>
      <c r="Q8" s="223"/>
      <c r="R8" s="225"/>
      <c r="S8" s="225"/>
      <c r="T8" s="225"/>
      <c r="U8" s="225"/>
      <c r="V8" s="225"/>
      <c r="W8" s="225"/>
      <c r="X8" s="225"/>
      <c r="Y8" s="225"/>
      <c r="Z8" s="225"/>
      <c r="AA8" s="225"/>
      <c r="AB8" s="225"/>
      <c r="AC8" s="224"/>
      <c r="AD8" s="642"/>
      <c r="AE8" s="224"/>
      <c r="AF8" s="224"/>
      <c r="AG8" s="312"/>
      <c r="AH8" s="644"/>
    </row>
    <row r="9" spans="1:34" ht="19.899999999999999" customHeight="1" x14ac:dyDescent="0.2">
      <c r="A9" s="409" t="s">
        <v>666</v>
      </c>
      <c r="B9" s="433"/>
      <c r="C9" s="433"/>
      <c r="D9" s="433"/>
      <c r="E9" s="318"/>
      <c r="F9" s="679"/>
      <c r="G9" s="679"/>
      <c r="H9" s="230"/>
      <c r="I9" s="230"/>
      <c r="J9" s="230"/>
      <c r="K9" s="230"/>
      <c r="L9" s="230"/>
      <c r="M9" s="230"/>
      <c r="N9" s="100"/>
      <c r="O9" s="244"/>
      <c r="P9" s="647"/>
      <c r="Q9" s="230"/>
      <c r="R9" s="231"/>
      <c r="S9" s="231"/>
      <c r="T9" s="26"/>
      <c r="U9" s="26"/>
      <c r="V9" s="26"/>
      <c r="W9" s="26"/>
      <c r="X9" s="26"/>
      <c r="Y9" s="26"/>
      <c r="Z9" s="26"/>
      <c r="AA9" s="26"/>
      <c r="AB9" s="26"/>
      <c r="AC9" s="100"/>
      <c r="AD9" s="663"/>
      <c r="AE9" s="100"/>
      <c r="AF9" s="100"/>
      <c r="AG9" s="25"/>
      <c r="AH9" s="643"/>
    </row>
    <row r="10" spans="1:34" ht="30" customHeight="1" x14ac:dyDescent="0.2">
      <c r="A10" s="409" t="s">
        <v>768</v>
      </c>
      <c r="B10" s="433"/>
      <c r="C10" s="433"/>
      <c r="D10" s="433"/>
      <c r="E10" s="318"/>
      <c r="F10" s="679"/>
      <c r="G10" s="679"/>
      <c r="H10" s="230"/>
      <c r="I10" s="230"/>
      <c r="J10" s="230"/>
      <c r="K10" s="230"/>
      <c r="L10" s="230"/>
      <c r="M10" s="230"/>
      <c r="N10" s="100"/>
      <c r="O10" s="244"/>
      <c r="P10" s="647"/>
      <c r="Q10" s="230"/>
      <c r="R10" s="231"/>
      <c r="S10" s="231"/>
      <c r="T10" s="26"/>
      <c r="U10" s="26"/>
      <c r="V10" s="26"/>
      <c r="W10" s="26"/>
      <c r="X10" s="26"/>
      <c r="Y10" s="26"/>
      <c r="Z10" s="26"/>
      <c r="AA10" s="26"/>
      <c r="AB10" s="26"/>
      <c r="AC10" s="100"/>
      <c r="AD10" s="663"/>
      <c r="AE10" s="100"/>
      <c r="AF10" s="100"/>
      <c r="AG10" s="25"/>
      <c r="AH10" s="643"/>
    </row>
    <row r="11" spans="1:34" ht="19.899999999999999" customHeight="1" x14ac:dyDescent="0.2">
      <c r="A11" s="399" t="s">
        <v>769</v>
      </c>
      <c r="B11" s="680">
        <v>0</v>
      </c>
      <c r="C11" s="434"/>
      <c r="D11" s="680">
        <f>B11+C11</f>
        <v>0</v>
      </c>
      <c r="E11" s="680">
        <v>0</v>
      </c>
      <c r="F11" s="319"/>
      <c r="G11" s="688">
        <f>E11+F11</f>
        <v>0</v>
      </c>
      <c r="H11" s="230">
        <v>0</v>
      </c>
      <c r="I11" s="230"/>
      <c r="J11" s="680">
        <f>H11+I11</f>
        <v>0</v>
      </c>
      <c r="K11" s="680"/>
      <c r="L11" s="680"/>
      <c r="M11" s="680">
        <f>K11+L11</f>
        <v>0</v>
      </c>
      <c r="N11" s="224">
        <f t="shared" ref="N11:N62" si="14">B11+E11+H11+K11</f>
        <v>0</v>
      </c>
      <c r="O11" s="100">
        <f t="shared" ref="O11:O62" si="15">C11+F11+I11+L11</f>
        <v>0</v>
      </c>
      <c r="P11" s="646">
        <f t="shared" ref="P11:P62" si="16">D11+G11+J11+M11</f>
        <v>0</v>
      </c>
      <c r="Q11" s="230"/>
      <c r="R11" s="231"/>
      <c r="S11" s="688">
        <f>Q11+R11</f>
        <v>0</v>
      </c>
      <c r="T11" s="26">
        <v>13200</v>
      </c>
      <c r="U11" s="26"/>
      <c r="V11" s="759">
        <f>T11+U11</f>
        <v>13200</v>
      </c>
      <c r="W11" s="26"/>
      <c r="X11" s="26"/>
      <c r="Y11" s="680">
        <f>W11+X11</f>
        <v>0</v>
      </c>
      <c r="Z11" s="26"/>
      <c r="AA11" s="26"/>
      <c r="AB11" s="680">
        <f>Z11+AA11</f>
        <v>0</v>
      </c>
      <c r="AC11" s="100">
        <f t="shared" ref="AC11:AC60" si="17">Q11+T11+W11+Z11</f>
        <v>13200</v>
      </c>
      <c r="AD11" s="100">
        <f t="shared" ref="AD11:AD12" si="18">R11+U11+X11+AA11</f>
        <v>0</v>
      </c>
      <c r="AE11" s="100">
        <f t="shared" ref="AE11:AE12" si="19">S11+V11+Y11+AB11</f>
        <v>13200</v>
      </c>
      <c r="AF11" s="100">
        <f t="shared" ref="AF11:AF60" si="20">AC11+N11</f>
        <v>13200</v>
      </c>
      <c r="AG11" s="100">
        <f t="shared" ref="AG11:AG12" si="21">AD11+O11</f>
        <v>0</v>
      </c>
      <c r="AH11" s="646">
        <f t="shared" ref="AH11:AH12" si="22">AE11+P11</f>
        <v>13200</v>
      </c>
    </row>
    <row r="12" spans="1:34" ht="19.899999999999999" customHeight="1" x14ac:dyDescent="0.2">
      <c r="A12" s="399" t="s">
        <v>767</v>
      </c>
      <c r="B12" s="680">
        <v>0</v>
      </c>
      <c r="C12" s="434"/>
      <c r="D12" s="680">
        <f t="shared" ref="D12:D60" si="23">B12+C12</f>
        <v>0</v>
      </c>
      <c r="E12" s="680">
        <v>0</v>
      </c>
      <c r="F12" s="319"/>
      <c r="G12" s="688">
        <f t="shared" ref="G12:G60" si="24">E12+F12</f>
        <v>0</v>
      </c>
      <c r="H12" s="230">
        <v>7920</v>
      </c>
      <c r="I12" s="230"/>
      <c r="J12" s="680">
        <f t="shared" ref="J12:J60" si="25">H12+I12</f>
        <v>7920</v>
      </c>
      <c r="K12" s="680"/>
      <c r="L12" s="680"/>
      <c r="M12" s="680">
        <f t="shared" ref="M12:M61" si="26">K12+L12</f>
        <v>0</v>
      </c>
      <c r="N12" s="224">
        <f t="shared" si="14"/>
        <v>7920</v>
      </c>
      <c r="O12" s="224">
        <f t="shared" si="15"/>
        <v>0</v>
      </c>
      <c r="P12" s="355">
        <f t="shared" si="16"/>
        <v>7920</v>
      </c>
      <c r="Q12" s="230"/>
      <c r="R12" s="231"/>
      <c r="S12" s="688">
        <f t="shared" ref="S12:S60" si="27">Q12+R12</f>
        <v>0</v>
      </c>
      <c r="T12" s="26"/>
      <c r="U12" s="26"/>
      <c r="V12" s="759">
        <f t="shared" ref="V12:V60" si="28">T12+U12</f>
        <v>0</v>
      </c>
      <c r="W12" s="26"/>
      <c r="X12" s="26"/>
      <c r="Y12" s="680">
        <f t="shared" ref="Y12:Y60" si="29">W12+X12</f>
        <v>0</v>
      </c>
      <c r="Z12" s="26"/>
      <c r="AA12" s="26"/>
      <c r="AB12" s="680">
        <f t="shared" ref="AB12:AB60" si="30">Z12+AA12</f>
        <v>0</v>
      </c>
      <c r="AC12" s="100">
        <f t="shared" si="17"/>
        <v>0</v>
      </c>
      <c r="AD12" s="100">
        <f t="shared" si="18"/>
        <v>0</v>
      </c>
      <c r="AE12" s="100">
        <f t="shared" si="19"/>
        <v>0</v>
      </c>
      <c r="AF12" s="100">
        <f t="shared" si="20"/>
        <v>7920</v>
      </c>
      <c r="AG12" s="100">
        <f t="shared" si="21"/>
        <v>0</v>
      </c>
      <c r="AH12" s="646">
        <f t="shared" si="22"/>
        <v>7920</v>
      </c>
    </row>
    <row r="13" spans="1:34" ht="19.899999999999999" customHeight="1" x14ac:dyDescent="0.2">
      <c r="A13" s="775" t="s">
        <v>1083</v>
      </c>
      <c r="B13" s="680"/>
      <c r="C13" s="434"/>
      <c r="D13" s="680"/>
      <c r="E13" s="680"/>
      <c r="F13" s="319"/>
      <c r="G13" s="688"/>
      <c r="H13" s="230"/>
      <c r="I13" s="230"/>
      <c r="J13" s="680"/>
      <c r="K13" s="680"/>
      <c r="L13" s="680"/>
      <c r="M13" s="680"/>
      <c r="N13" s="224"/>
      <c r="O13" s="224"/>
      <c r="P13" s="355"/>
      <c r="Q13" s="230"/>
      <c r="R13" s="231"/>
      <c r="S13" s="688"/>
      <c r="T13" s="26"/>
      <c r="U13" s="26">
        <f>500000-500000</f>
        <v>0</v>
      </c>
      <c r="V13" s="759">
        <f t="shared" si="28"/>
        <v>0</v>
      </c>
      <c r="W13" s="26"/>
      <c r="X13" s="26"/>
      <c r="Y13" s="680"/>
      <c r="Z13" s="26"/>
      <c r="AA13" s="26"/>
      <c r="AB13" s="680"/>
      <c r="AC13" s="100">
        <f t="shared" ref="AC13" si="31">Q13+T13+W13+Z13</f>
        <v>0</v>
      </c>
      <c r="AD13" s="100">
        <f t="shared" ref="AD13" si="32">R13+U13+X13+AA13</f>
        <v>0</v>
      </c>
      <c r="AE13" s="100">
        <f t="shared" ref="AE13" si="33">S13+V13+Y13+AB13</f>
        <v>0</v>
      </c>
      <c r="AF13" s="100">
        <f t="shared" ref="AF13" si="34">AC13+N13</f>
        <v>0</v>
      </c>
      <c r="AG13" s="100">
        <f t="shared" ref="AG13" si="35">AD13+O13</f>
        <v>0</v>
      </c>
      <c r="AH13" s="646">
        <f t="shared" ref="AH13" si="36">AE13+P13</f>
        <v>0</v>
      </c>
    </row>
    <row r="14" spans="1:34" ht="19.899999999999999" customHeight="1" x14ac:dyDescent="0.2">
      <c r="A14" s="409" t="s">
        <v>770</v>
      </c>
      <c r="B14" s="680"/>
      <c r="C14" s="433"/>
      <c r="D14" s="680"/>
      <c r="E14" s="680"/>
      <c r="F14" s="318"/>
      <c r="G14" s="688">
        <f t="shared" si="24"/>
        <v>0</v>
      </c>
      <c r="H14" s="230"/>
      <c r="I14" s="230"/>
      <c r="J14" s="680"/>
      <c r="K14" s="680"/>
      <c r="L14" s="680"/>
      <c r="M14" s="680"/>
      <c r="N14" s="224"/>
      <c r="O14" s="224"/>
      <c r="P14" s="355"/>
      <c r="Q14" s="230"/>
      <c r="R14" s="231"/>
      <c r="S14" s="688"/>
      <c r="T14" s="26"/>
      <c r="U14" s="26"/>
      <c r="V14" s="759"/>
      <c r="W14" s="26"/>
      <c r="X14" s="26"/>
      <c r="Y14" s="680"/>
      <c r="Z14" s="26"/>
      <c r="AA14" s="26"/>
      <c r="AB14" s="680"/>
      <c r="AC14" s="100"/>
      <c r="AD14" s="100"/>
      <c r="AE14" s="100"/>
      <c r="AF14" s="100"/>
      <c r="AG14" s="100"/>
      <c r="AH14" s="646"/>
    </row>
    <row r="15" spans="1:34" ht="19.899999999999999" customHeight="1" x14ac:dyDescent="0.2">
      <c r="A15" s="399" t="s">
        <v>769</v>
      </c>
      <c r="B15" s="680">
        <v>0</v>
      </c>
      <c r="C15" s="434"/>
      <c r="D15" s="680">
        <f t="shared" si="23"/>
        <v>0</v>
      </c>
      <c r="E15" s="680">
        <v>0</v>
      </c>
      <c r="F15" s="319"/>
      <c r="G15" s="688">
        <f t="shared" si="24"/>
        <v>0</v>
      </c>
      <c r="H15" s="230">
        <v>3000</v>
      </c>
      <c r="I15" s="230"/>
      <c r="J15" s="680">
        <f t="shared" si="25"/>
        <v>3000</v>
      </c>
      <c r="K15" s="680"/>
      <c r="L15" s="680"/>
      <c r="M15" s="680">
        <f t="shared" si="26"/>
        <v>0</v>
      </c>
      <c r="N15" s="224">
        <f t="shared" si="14"/>
        <v>3000</v>
      </c>
      <c r="O15" s="224">
        <f t="shared" si="15"/>
        <v>0</v>
      </c>
      <c r="P15" s="355">
        <f t="shared" si="16"/>
        <v>3000</v>
      </c>
      <c r="Q15" s="230"/>
      <c r="R15" s="231"/>
      <c r="S15" s="688">
        <f t="shared" si="27"/>
        <v>0</v>
      </c>
      <c r="T15" s="26"/>
      <c r="U15" s="26"/>
      <c r="V15" s="759">
        <f t="shared" si="28"/>
        <v>0</v>
      </c>
      <c r="W15" s="26"/>
      <c r="X15" s="26"/>
      <c r="Y15" s="680">
        <f t="shared" si="29"/>
        <v>0</v>
      </c>
      <c r="Z15" s="26"/>
      <c r="AA15" s="26"/>
      <c r="AB15" s="680">
        <f t="shared" si="30"/>
        <v>0</v>
      </c>
      <c r="AC15" s="100">
        <f t="shared" si="17"/>
        <v>0</v>
      </c>
      <c r="AD15" s="100">
        <f t="shared" ref="AD15:AD16" si="37">R15+U15+X15+AA15</f>
        <v>0</v>
      </c>
      <c r="AE15" s="100">
        <f t="shared" ref="AE15:AE16" si="38">S15+V15+Y15+AB15</f>
        <v>0</v>
      </c>
      <c r="AF15" s="100">
        <f t="shared" si="20"/>
        <v>3000</v>
      </c>
      <c r="AG15" s="100">
        <f t="shared" ref="AG15:AG16" si="39">AD15+O15</f>
        <v>0</v>
      </c>
      <c r="AH15" s="646">
        <f t="shared" ref="AH15:AH16" si="40">AE15+P15</f>
        <v>3000</v>
      </c>
    </row>
    <row r="16" spans="1:34" ht="19.899999999999999" customHeight="1" x14ac:dyDescent="0.2">
      <c r="A16" s="399" t="s">
        <v>767</v>
      </c>
      <c r="B16" s="680">
        <v>0</v>
      </c>
      <c r="C16" s="434"/>
      <c r="D16" s="680">
        <f t="shared" si="23"/>
        <v>0</v>
      </c>
      <c r="E16" s="680">
        <v>0</v>
      </c>
      <c r="F16" s="319"/>
      <c r="G16" s="688">
        <f t="shared" si="24"/>
        <v>0</v>
      </c>
      <c r="H16" s="230">
        <v>1800</v>
      </c>
      <c r="I16" s="230"/>
      <c r="J16" s="680">
        <f t="shared" si="25"/>
        <v>1800</v>
      </c>
      <c r="K16" s="680"/>
      <c r="L16" s="680"/>
      <c r="M16" s="680">
        <f t="shared" si="26"/>
        <v>0</v>
      </c>
      <c r="N16" s="224">
        <f t="shared" si="14"/>
        <v>1800</v>
      </c>
      <c r="O16" s="224">
        <f t="shared" si="15"/>
        <v>0</v>
      </c>
      <c r="P16" s="355">
        <f t="shared" si="16"/>
        <v>1800</v>
      </c>
      <c r="Q16" s="230"/>
      <c r="R16" s="231"/>
      <c r="S16" s="688">
        <f t="shared" si="27"/>
        <v>0</v>
      </c>
      <c r="T16" s="26"/>
      <c r="U16" s="26"/>
      <c r="V16" s="759">
        <f t="shared" si="28"/>
        <v>0</v>
      </c>
      <c r="W16" s="26"/>
      <c r="X16" s="26"/>
      <c r="Y16" s="680">
        <f t="shared" si="29"/>
        <v>0</v>
      </c>
      <c r="Z16" s="26"/>
      <c r="AA16" s="26"/>
      <c r="AB16" s="680">
        <f t="shared" si="30"/>
        <v>0</v>
      </c>
      <c r="AC16" s="100">
        <f t="shared" si="17"/>
        <v>0</v>
      </c>
      <c r="AD16" s="100">
        <f t="shared" si="37"/>
        <v>0</v>
      </c>
      <c r="AE16" s="100">
        <f t="shared" si="38"/>
        <v>0</v>
      </c>
      <c r="AF16" s="100">
        <f t="shared" si="20"/>
        <v>1800</v>
      </c>
      <c r="AG16" s="100">
        <f t="shared" si="39"/>
        <v>0</v>
      </c>
      <c r="AH16" s="646">
        <f t="shared" si="40"/>
        <v>1800</v>
      </c>
    </row>
    <row r="17" spans="1:34" ht="30" customHeight="1" x14ac:dyDescent="0.2">
      <c r="A17" s="409" t="s">
        <v>771</v>
      </c>
      <c r="B17" s="680"/>
      <c r="C17" s="433"/>
      <c r="D17" s="680"/>
      <c r="E17" s="680"/>
      <c r="F17" s="318"/>
      <c r="G17" s="688">
        <f t="shared" si="24"/>
        <v>0</v>
      </c>
      <c r="H17" s="230"/>
      <c r="I17" s="230"/>
      <c r="J17" s="680"/>
      <c r="K17" s="680"/>
      <c r="L17" s="680"/>
      <c r="M17" s="680"/>
      <c r="N17" s="224"/>
      <c r="O17" s="224"/>
      <c r="P17" s="355"/>
      <c r="Q17" s="230"/>
      <c r="R17" s="231"/>
      <c r="S17" s="688"/>
      <c r="T17" s="26"/>
      <c r="U17" s="26"/>
      <c r="V17" s="759"/>
      <c r="W17" s="26"/>
      <c r="X17" s="26"/>
      <c r="Y17" s="680"/>
      <c r="Z17" s="26"/>
      <c r="AA17" s="26"/>
      <c r="AB17" s="680"/>
      <c r="AC17" s="100"/>
      <c r="AD17" s="100"/>
      <c r="AE17" s="100"/>
      <c r="AF17" s="100"/>
      <c r="AG17" s="100"/>
      <c r="AH17" s="646"/>
    </row>
    <row r="18" spans="1:34" ht="19.899999999999999" customHeight="1" x14ac:dyDescent="0.2">
      <c r="A18" s="399" t="s">
        <v>769</v>
      </c>
      <c r="B18" s="680">
        <v>0</v>
      </c>
      <c r="C18" s="434"/>
      <c r="D18" s="680">
        <f t="shared" si="23"/>
        <v>0</v>
      </c>
      <c r="E18" s="680">
        <v>0</v>
      </c>
      <c r="F18" s="319"/>
      <c r="G18" s="688">
        <f t="shared" si="24"/>
        <v>0</v>
      </c>
      <c r="H18" s="230"/>
      <c r="I18" s="230"/>
      <c r="J18" s="680">
        <f t="shared" si="25"/>
        <v>0</v>
      </c>
      <c r="K18" s="680"/>
      <c r="L18" s="680"/>
      <c r="M18" s="680">
        <f t="shared" si="26"/>
        <v>0</v>
      </c>
      <c r="N18" s="224">
        <f t="shared" si="14"/>
        <v>0</v>
      </c>
      <c r="O18" s="224">
        <f t="shared" si="15"/>
        <v>0</v>
      </c>
      <c r="P18" s="355">
        <f t="shared" si="16"/>
        <v>0</v>
      </c>
      <c r="Q18" s="230"/>
      <c r="R18" s="231"/>
      <c r="S18" s="688">
        <f t="shared" si="27"/>
        <v>0</v>
      </c>
      <c r="T18" s="26">
        <v>15250</v>
      </c>
      <c r="U18" s="26"/>
      <c r="V18" s="759">
        <f t="shared" si="28"/>
        <v>15250</v>
      </c>
      <c r="W18" s="26"/>
      <c r="X18" s="26"/>
      <c r="Y18" s="680">
        <f t="shared" si="29"/>
        <v>0</v>
      </c>
      <c r="Z18" s="26"/>
      <c r="AA18" s="26"/>
      <c r="AB18" s="680">
        <f t="shared" si="30"/>
        <v>0</v>
      </c>
      <c r="AC18" s="100">
        <f t="shared" si="17"/>
        <v>15250</v>
      </c>
      <c r="AD18" s="100">
        <f t="shared" ref="AD18:AD19" si="41">R18+U18+X18+AA18</f>
        <v>0</v>
      </c>
      <c r="AE18" s="100">
        <f t="shared" ref="AE18:AE19" si="42">S18+V18+Y18+AB18</f>
        <v>15250</v>
      </c>
      <c r="AF18" s="100">
        <f t="shared" si="20"/>
        <v>15250</v>
      </c>
      <c r="AG18" s="100">
        <f t="shared" ref="AG18:AG19" si="43">AD18+O18</f>
        <v>0</v>
      </c>
      <c r="AH18" s="646">
        <f t="shared" ref="AH18:AH19" si="44">AE18+P18</f>
        <v>15250</v>
      </c>
    </row>
    <row r="19" spans="1:34" ht="19.899999999999999" customHeight="1" x14ac:dyDescent="0.2">
      <c r="A19" s="399" t="s">
        <v>767</v>
      </c>
      <c r="B19" s="680">
        <v>0</v>
      </c>
      <c r="C19" s="434"/>
      <c r="D19" s="680">
        <f t="shared" si="23"/>
        <v>0</v>
      </c>
      <c r="E19" s="680">
        <v>0</v>
      </c>
      <c r="F19" s="319"/>
      <c r="G19" s="688">
        <f t="shared" si="24"/>
        <v>0</v>
      </c>
      <c r="H19" s="230">
        <v>9150</v>
      </c>
      <c r="I19" s="230"/>
      <c r="J19" s="680">
        <f t="shared" si="25"/>
        <v>9150</v>
      </c>
      <c r="K19" s="680"/>
      <c r="L19" s="680"/>
      <c r="M19" s="680">
        <f t="shared" si="26"/>
        <v>0</v>
      </c>
      <c r="N19" s="224">
        <f t="shared" si="14"/>
        <v>9150</v>
      </c>
      <c r="O19" s="224">
        <f t="shared" si="15"/>
        <v>0</v>
      </c>
      <c r="P19" s="355">
        <f t="shared" si="16"/>
        <v>9150</v>
      </c>
      <c r="Q19" s="230"/>
      <c r="R19" s="231"/>
      <c r="S19" s="688">
        <f t="shared" si="27"/>
        <v>0</v>
      </c>
      <c r="T19" s="26"/>
      <c r="U19" s="26"/>
      <c r="V19" s="759">
        <f t="shared" si="28"/>
        <v>0</v>
      </c>
      <c r="W19" s="26"/>
      <c r="X19" s="26"/>
      <c r="Y19" s="680">
        <f t="shared" si="29"/>
        <v>0</v>
      </c>
      <c r="Z19" s="26"/>
      <c r="AA19" s="26"/>
      <c r="AB19" s="680">
        <f t="shared" si="30"/>
        <v>0</v>
      </c>
      <c r="AC19" s="100">
        <f t="shared" si="17"/>
        <v>0</v>
      </c>
      <c r="AD19" s="100">
        <f t="shared" si="41"/>
        <v>0</v>
      </c>
      <c r="AE19" s="100">
        <f t="shared" si="42"/>
        <v>0</v>
      </c>
      <c r="AF19" s="100">
        <f t="shared" si="20"/>
        <v>9150</v>
      </c>
      <c r="AG19" s="100">
        <f t="shared" si="43"/>
        <v>0</v>
      </c>
      <c r="AH19" s="646">
        <f t="shared" si="44"/>
        <v>9150</v>
      </c>
    </row>
    <row r="20" spans="1:34" ht="19.899999999999999" customHeight="1" x14ac:dyDescent="0.2">
      <c r="A20" s="409" t="s">
        <v>772</v>
      </c>
      <c r="B20" s="680"/>
      <c r="C20" s="433"/>
      <c r="D20" s="680"/>
      <c r="E20" s="680"/>
      <c r="F20" s="318"/>
      <c r="G20" s="688">
        <f t="shared" si="24"/>
        <v>0</v>
      </c>
      <c r="H20" s="230"/>
      <c r="I20" s="230"/>
      <c r="J20" s="680"/>
      <c r="K20" s="680"/>
      <c r="L20" s="680"/>
      <c r="M20" s="680"/>
      <c r="N20" s="224"/>
      <c r="O20" s="224"/>
      <c r="P20" s="355"/>
      <c r="Q20" s="230"/>
      <c r="R20" s="231"/>
      <c r="S20" s="688"/>
      <c r="T20" s="26"/>
      <c r="U20" s="26"/>
      <c r="V20" s="759"/>
      <c r="W20" s="26"/>
      <c r="X20" s="26"/>
      <c r="Y20" s="680"/>
      <c r="Z20" s="26"/>
      <c r="AA20" s="26"/>
      <c r="AB20" s="680"/>
      <c r="AC20" s="100"/>
      <c r="AD20" s="100"/>
      <c r="AE20" s="100"/>
      <c r="AF20" s="100"/>
      <c r="AG20" s="100"/>
      <c r="AH20" s="646"/>
    </row>
    <row r="21" spans="1:34" ht="19.899999999999999" customHeight="1" x14ac:dyDescent="0.2">
      <c r="A21" s="399" t="s">
        <v>769</v>
      </c>
      <c r="B21" s="680">
        <v>0</v>
      </c>
      <c r="C21" s="434"/>
      <c r="D21" s="680">
        <f t="shared" si="23"/>
        <v>0</v>
      </c>
      <c r="E21" s="680">
        <v>0</v>
      </c>
      <c r="F21" s="319"/>
      <c r="G21" s="688">
        <f t="shared" si="24"/>
        <v>0</v>
      </c>
      <c r="H21" s="230"/>
      <c r="I21" s="230"/>
      <c r="J21" s="680">
        <f t="shared" si="25"/>
        <v>0</v>
      </c>
      <c r="K21" s="680"/>
      <c r="L21" s="680"/>
      <c r="M21" s="680">
        <f t="shared" si="26"/>
        <v>0</v>
      </c>
      <c r="N21" s="224">
        <f t="shared" si="14"/>
        <v>0</v>
      </c>
      <c r="O21" s="224">
        <f t="shared" si="15"/>
        <v>0</v>
      </c>
      <c r="P21" s="355">
        <f t="shared" si="16"/>
        <v>0</v>
      </c>
      <c r="Q21" s="230"/>
      <c r="R21" s="231"/>
      <c r="S21" s="688">
        <f t="shared" si="27"/>
        <v>0</v>
      </c>
      <c r="T21" s="26">
        <v>3000</v>
      </c>
      <c r="U21" s="26"/>
      <c r="V21" s="759">
        <f t="shared" si="28"/>
        <v>3000</v>
      </c>
      <c r="W21" s="26"/>
      <c r="X21" s="26"/>
      <c r="Y21" s="680">
        <f t="shared" si="29"/>
        <v>0</v>
      </c>
      <c r="Z21" s="26"/>
      <c r="AA21" s="26"/>
      <c r="AB21" s="680">
        <f t="shared" si="30"/>
        <v>0</v>
      </c>
      <c r="AC21" s="100">
        <f t="shared" si="17"/>
        <v>3000</v>
      </c>
      <c r="AD21" s="100">
        <f t="shared" ref="AD21:AD22" si="45">R21+U21+X21+AA21</f>
        <v>0</v>
      </c>
      <c r="AE21" s="100">
        <f t="shared" ref="AE21:AE22" si="46">S21+V21+Y21+AB21</f>
        <v>3000</v>
      </c>
      <c r="AF21" s="100">
        <f t="shared" si="20"/>
        <v>3000</v>
      </c>
      <c r="AG21" s="100">
        <f t="shared" ref="AG21:AG22" si="47">AD21+O21</f>
        <v>0</v>
      </c>
      <c r="AH21" s="646">
        <f t="shared" ref="AH21:AH22" si="48">AE21+P21</f>
        <v>3000</v>
      </c>
    </row>
    <row r="22" spans="1:34" ht="19.899999999999999" customHeight="1" x14ac:dyDescent="0.2">
      <c r="A22" s="399" t="s">
        <v>767</v>
      </c>
      <c r="B22" s="680">
        <v>0</v>
      </c>
      <c r="C22" s="434"/>
      <c r="D22" s="680">
        <f t="shared" si="23"/>
        <v>0</v>
      </c>
      <c r="E22" s="680">
        <v>0</v>
      </c>
      <c r="F22" s="319"/>
      <c r="G22" s="688">
        <f t="shared" si="24"/>
        <v>0</v>
      </c>
      <c r="H22" s="230">
        <v>1800</v>
      </c>
      <c r="I22" s="230"/>
      <c r="J22" s="680">
        <f t="shared" si="25"/>
        <v>1800</v>
      </c>
      <c r="K22" s="680"/>
      <c r="L22" s="680"/>
      <c r="M22" s="680">
        <f t="shared" si="26"/>
        <v>0</v>
      </c>
      <c r="N22" s="224">
        <f t="shared" si="14"/>
        <v>1800</v>
      </c>
      <c r="O22" s="224">
        <f t="shared" si="15"/>
        <v>0</v>
      </c>
      <c r="P22" s="355">
        <f t="shared" si="16"/>
        <v>1800</v>
      </c>
      <c r="Q22" s="230"/>
      <c r="R22" s="231"/>
      <c r="S22" s="688">
        <f t="shared" si="27"/>
        <v>0</v>
      </c>
      <c r="T22" s="26"/>
      <c r="U22" s="26"/>
      <c r="V22" s="759">
        <f t="shared" si="28"/>
        <v>0</v>
      </c>
      <c r="W22" s="26"/>
      <c r="X22" s="26"/>
      <c r="Y22" s="680">
        <f t="shared" si="29"/>
        <v>0</v>
      </c>
      <c r="Z22" s="26"/>
      <c r="AA22" s="26"/>
      <c r="AB22" s="680">
        <f t="shared" si="30"/>
        <v>0</v>
      </c>
      <c r="AC22" s="100">
        <f t="shared" si="17"/>
        <v>0</v>
      </c>
      <c r="AD22" s="100">
        <f t="shared" si="45"/>
        <v>0</v>
      </c>
      <c r="AE22" s="100">
        <f t="shared" si="46"/>
        <v>0</v>
      </c>
      <c r="AF22" s="100">
        <f t="shared" si="20"/>
        <v>1800</v>
      </c>
      <c r="AG22" s="100">
        <f t="shared" si="47"/>
        <v>0</v>
      </c>
      <c r="AH22" s="646">
        <f t="shared" si="48"/>
        <v>1800</v>
      </c>
    </row>
    <row r="23" spans="1:34" ht="30" customHeight="1" x14ac:dyDescent="0.2">
      <c r="A23" s="409" t="s">
        <v>773</v>
      </c>
      <c r="B23" s="680"/>
      <c r="C23" s="433"/>
      <c r="D23" s="680"/>
      <c r="E23" s="680"/>
      <c r="F23" s="318"/>
      <c r="G23" s="688">
        <f t="shared" si="24"/>
        <v>0</v>
      </c>
      <c r="H23" s="230"/>
      <c r="I23" s="230"/>
      <c r="J23" s="680"/>
      <c r="K23" s="680"/>
      <c r="L23" s="680"/>
      <c r="M23" s="680"/>
      <c r="N23" s="224"/>
      <c r="O23" s="224"/>
      <c r="P23" s="355"/>
      <c r="Q23" s="230"/>
      <c r="R23" s="231"/>
      <c r="S23" s="688"/>
      <c r="T23" s="26"/>
      <c r="U23" s="26"/>
      <c r="V23" s="759"/>
      <c r="W23" s="26"/>
      <c r="X23" s="26"/>
      <c r="Y23" s="680"/>
      <c r="Z23" s="26"/>
      <c r="AA23" s="26"/>
      <c r="AB23" s="680"/>
      <c r="AC23" s="100"/>
      <c r="AD23" s="100"/>
      <c r="AE23" s="100"/>
      <c r="AF23" s="100"/>
      <c r="AG23" s="100"/>
      <c r="AH23" s="646"/>
    </row>
    <row r="24" spans="1:34" ht="19.899999999999999" customHeight="1" x14ac:dyDescent="0.2">
      <c r="A24" s="399" t="s">
        <v>769</v>
      </c>
      <c r="B24" s="680">
        <v>0</v>
      </c>
      <c r="C24" s="434"/>
      <c r="D24" s="680">
        <f t="shared" si="23"/>
        <v>0</v>
      </c>
      <c r="E24" s="680">
        <v>0</v>
      </c>
      <c r="F24" s="319"/>
      <c r="G24" s="688">
        <f t="shared" si="24"/>
        <v>0</v>
      </c>
      <c r="H24" s="230"/>
      <c r="I24" s="230"/>
      <c r="J24" s="680">
        <f t="shared" si="25"/>
        <v>0</v>
      </c>
      <c r="K24" s="680"/>
      <c r="L24" s="680"/>
      <c r="M24" s="680">
        <f t="shared" si="26"/>
        <v>0</v>
      </c>
      <c r="N24" s="224">
        <f t="shared" si="14"/>
        <v>0</v>
      </c>
      <c r="O24" s="224">
        <f t="shared" si="15"/>
        <v>0</v>
      </c>
      <c r="P24" s="355">
        <f t="shared" si="16"/>
        <v>0</v>
      </c>
      <c r="Q24" s="230"/>
      <c r="R24" s="231"/>
      <c r="S24" s="688">
        <f t="shared" si="27"/>
        <v>0</v>
      </c>
      <c r="T24" s="26">
        <v>2000</v>
      </c>
      <c r="U24" s="26"/>
      <c r="V24" s="759">
        <f t="shared" si="28"/>
        <v>2000</v>
      </c>
      <c r="W24" s="26"/>
      <c r="X24" s="26"/>
      <c r="Y24" s="680">
        <f t="shared" si="29"/>
        <v>0</v>
      </c>
      <c r="Z24" s="26"/>
      <c r="AA24" s="26"/>
      <c r="AB24" s="680">
        <f t="shared" si="30"/>
        <v>0</v>
      </c>
      <c r="AC24" s="100">
        <f t="shared" si="17"/>
        <v>2000</v>
      </c>
      <c r="AD24" s="100">
        <f t="shared" ref="AD24:AD28" si="49">R24+U24+X24+AA24</f>
        <v>0</v>
      </c>
      <c r="AE24" s="100">
        <f t="shared" ref="AE24:AE28" si="50">S24+V24+Y24+AB24</f>
        <v>2000</v>
      </c>
      <c r="AF24" s="100">
        <f t="shared" si="20"/>
        <v>2000</v>
      </c>
      <c r="AG24" s="100">
        <f t="shared" ref="AG24:AG28" si="51">AD24+O24</f>
        <v>0</v>
      </c>
      <c r="AH24" s="646">
        <f t="shared" ref="AH24:AH28" si="52">AE24+P24</f>
        <v>2000</v>
      </c>
    </row>
    <row r="25" spans="1:34" ht="19.899999999999999" customHeight="1" x14ac:dyDescent="0.2">
      <c r="A25" s="399" t="s">
        <v>767</v>
      </c>
      <c r="B25" s="680">
        <v>0</v>
      </c>
      <c r="C25" s="434"/>
      <c r="D25" s="680">
        <f t="shared" si="23"/>
        <v>0</v>
      </c>
      <c r="E25" s="680">
        <v>0</v>
      </c>
      <c r="F25" s="319"/>
      <c r="G25" s="688">
        <f t="shared" si="24"/>
        <v>0</v>
      </c>
      <c r="H25" s="230">
        <v>1200</v>
      </c>
      <c r="I25" s="230"/>
      <c r="J25" s="680">
        <f t="shared" si="25"/>
        <v>1200</v>
      </c>
      <c r="K25" s="680"/>
      <c r="L25" s="680"/>
      <c r="M25" s="680">
        <f t="shared" si="26"/>
        <v>0</v>
      </c>
      <c r="N25" s="224">
        <f t="shared" si="14"/>
        <v>1200</v>
      </c>
      <c r="O25" s="224">
        <f t="shared" si="15"/>
        <v>0</v>
      </c>
      <c r="P25" s="355">
        <f t="shared" si="16"/>
        <v>1200</v>
      </c>
      <c r="Q25" s="230"/>
      <c r="R25" s="231"/>
      <c r="S25" s="688">
        <f t="shared" si="27"/>
        <v>0</v>
      </c>
      <c r="T25" s="26"/>
      <c r="U25" s="26"/>
      <c r="V25" s="759">
        <f t="shared" si="28"/>
        <v>0</v>
      </c>
      <c r="W25" s="26"/>
      <c r="X25" s="26"/>
      <c r="Y25" s="680">
        <f t="shared" si="29"/>
        <v>0</v>
      </c>
      <c r="Z25" s="26"/>
      <c r="AA25" s="26"/>
      <c r="AB25" s="680">
        <f t="shared" si="30"/>
        <v>0</v>
      </c>
      <c r="AC25" s="100">
        <f t="shared" si="17"/>
        <v>0</v>
      </c>
      <c r="AD25" s="100">
        <f t="shared" si="49"/>
        <v>0</v>
      </c>
      <c r="AE25" s="100">
        <f t="shared" si="50"/>
        <v>0</v>
      </c>
      <c r="AF25" s="100">
        <f t="shared" si="20"/>
        <v>1200</v>
      </c>
      <c r="AG25" s="100">
        <f t="shared" si="51"/>
        <v>0</v>
      </c>
      <c r="AH25" s="646">
        <f t="shared" si="52"/>
        <v>1200</v>
      </c>
    </row>
    <row r="26" spans="1:34" ht="19.899999999999999" customHeight="1" x14ac:dyDescent="0.2">
      <c r="A26" s="409" t="s">
        <v>774</v>
      </c>
      <c r="B26" s="680">
        <v>0</v>
      </c>
      <c r="C26" s="433"/>
      <c r="D26" s="680">
        <f t="shared" si="23"/>
        <v>0</v>
      </c>
      <c r="E26" s="680">
        <v>0</v>
      </c>
      <c r="F26" s="318"/>
      <c r="G26" s="688">
        <f t="shared" si="24"/>
        <v>0</v>
      </c>
      <c r="H26" s="230"/>
      <c r="I26" s="230"/>
      <c r="J26" s="680">
        <f t="shared" si="25"/>
        <v>0</v>
      </c>
      <c r="K26" s="680"/>
      <c r="L26" s="680"/>
      <c r="M26" s="680">
        <f t="shared" si="26"/>
        <v>0</v>
      </c>
      <c r="N26" s="224"/>
      <c r="O26" s="224"/>
      <c r="P26" s="355"/>
      <c r="Q26" s="230"/>
      <c r="R26" s="231"/>
      <c r="S26" s="688">
        <f t="shared" si="27"/>
        <v>0</v>
      </c>
      <c r="T26" s="26"/>
      <c r="U26" s="26"/>
      <c r="V26" s="759">
        <f t="shared" si="28"/>
        <v>0</v>
      </c>
      <c r="W26" s="26"/>
      <c r="X26" s="26"/>
      <c r="Y26" s="680">
        <f t="shared" si="29"/>
        <v>0</v>
      </c>
      <c r="Z26" s="26"/>
      <c r="AA26" s="26"/>
      <c r="AB26" s="680">
        <f t="shared" si="30"/>
        <v>0</v>
      </c>
      <c r="AC26" s="100">
        <f t="shared" si="17"/>
        <v>0</v>
      </c>
      <c r="AD26" s="100">
        <f t="shared" si="49"/>
        <v>0</v>
      </c>
      <c r="AE26" s="100">
        <f t="shared" si="50"/>
        <v>0</v>
      </c>
      <c r="AF26" s="100">
        <f t="shared" si="20"/>
        <v>0</v>
      </c>
      <c r="AG26" s="100">
        <f t="shared" si="51"/>
        <v>0</v>
      </c>
      <c r="AH26" s="646">
        <f t="shared" si="52"/>
        <v>0</v>
      </c>
    </row>
    <row r="27" spans="1:34" ht="19.899999999999999" customHeight="1" x14ac:dyDescent="0.2">
      <c r="A27" s="399" t="s">
        <v>769</v>
      </c>
      <c r="B27" s="680">
        <v>0</v>
      </c>
      <c r="C27" s="434"/>
      <c r="D27" s="680">
        <f t="shared" si="23"/>
        <v>0</v>
      </c>
      <c r="E27" s="680">
        <v>0</v>
      </c>
      <c r="F27" s="319"/>
      <c r="G27" s="688">
        <f t="shared" si="24"/>
        <v>0</v>
      </c>
      <c r="H27" s="230"/>
      <c r="I27" s="230"/>
      <c r="J27" s="680">
        <f t="shared" si="25"/>
        <v>0</v>
      </c>
      <c r="K27" s="680"/>
      <c r="L27" s="680"/>
      <c r="M27" s="680">
        <f t="shared" si="26"/>
        <v>0</v>
      </c>
      <c r="N27" s="224">
        <f t="shared" si="14"/>
        <v>0</v>
      </c>
      <c r="O27" s="224">
        <f t="shared" si="15"/>
        <v>0</v>
      </c>
      <c r="P27" s="355">
        <f t="shared" si="16"/>
        <v>0</v>
      </c>
      <c r="Q27" s="230"/>
      <c r="R27" s="231"/>
      <c r="S27" s="688">
        <f t="shared" si="27"/>
        <v>0</v>
      </c>
      <c r="T27" s="26">
        <v>275</v>
      </c>
      <c r="U27" s="26"/>
      <c r="V27" s="759">
        <f t="shared" si="28"/>
        <v>275</v>
      </c>
      <c r="W27" s="26"/>
      <c r="X27" s="26"/>
      <c r="Y27" s="680">
        <f t="shared" si="29"/>
        <v>0</v>
      </c>
      <c r="Z27" s="26"/>
      <c r="AA27" s="26"/>
      <c r="AB27" s="680">
        <f t="shared" si="30"/>
        <v>0</v>
      </c>
      <c r="AC27" s="100">
        <f t="shared" si="17"/>
        <v>275</v>
      </c>
      <c r="AD27" s="100">
        <f t="shared" si="49"/>
        <v>0</v>
      </c>
      <c r="AE27" s="100">
        <f t="shared" si="50"/>
        <v>275</v>
      </c>
      <c r="AF27" s="100">
        <f t="shared" si="20"/>
        <v>275</v>
      </c>
      <c r="AG27" s="100">
        <f t="shared" si="51"/>
        <v>0</v>
      </c>
      <c r="AH27" s="646">
        <f t="shared" si="52"/>
        <v>275</v>
      </c>
    </row>
    <row r="28" spans="1:34" ht="19.899999999999999" customHeight="1" x14ac:dyDescent="0.2">
      <c r="A28" s="399" t="s">
        <v>767</v>
      </c>
      <c r="B28" s="680">
        <v>0</v>
      </c>
      <c r="C28" s="434"/>
      <c r="D28" s="680">
        <f t="shared" si="23"/>
        <v>0</v>
      </c>
      <c r="E28" s="680">
        <v>0</v>
      </c>
      <c r="F28" s="319"/>
      <c r="G28" s="688">
        <f t="shared" si="24"/>
        <v>0</v>
      </c>
      <c r="H28" s="230">
        <v>165</v>
      </c>
      <c r="I28" s="230"/>
      <c r="J28" s="680">
        <f t="shared" si="25"/>
        <v>165</v>
      </c>
      <c r="K28" s="680"/>
      <c r="L28" s="680"/>
      <c r="M28" s="680">
        <f t="shared" si="26"/>
        <v>0</v>
      </c>
      <c r="N28" s="224">
        <f t="shared" si="14"/>
        <v>165</v>
      </c>
      <c r="O28" s="224">
        <f t="shared" si="15"/>
        <v>0</v>
      </c>
      <c r="P28" s="355">
        <f t="shared" si="16"/>
        <v>165</v>
      </c>
      <c r="Q28" s="230"/>
      <c r="R28" s="231"/>
      <c r="S28" s="688">
        <f t="shared" si="27"/>
        <v>0</v>
      </c>
      <c r="T28" s="26"/>
      <c r="U28" s="26"/>
      <c r="V28" s="759">
        <f t="shared" si="28"/>
        <v>0</v>
      </c>
      <c r="W28" s="26"/>
      <c r="X28" s="26"/>
      <c r="Y28" s="680">
        <f t="shared" si="29"/>
        <v>0</v>
      </c>
      <c r="Z28" s="26"/>
      <c r="AA28" s="26"/>
      <c r="AB28" s="680">
        <f t="shared" si="30"/>
        <v>0</v>
      </c>
      <c r="AC28" s="100">
        <f t="shared" si="17"/>
        <v>0</v>
      </c>
      <c r="AD28" s="100">
        <f t="shared" si="49"/>
        <v>0</v>
      </c>
      <c r="AE28" s="100">
        <f t="shared" si="50"/>
        <v>0</v>
      </c>
      <c r="AF28" s="100">
        <f t="shared" si="20"/>
        <v>165</v>
      </c>
      <c r="AG28" s="100">
        <f t="shared" si="51"/>
        <v>0</v>
      </c>
      <c r="AH28" s="646">
        <f t="shared" si="52"/>
        <v>165</v>
      </c>
    </row>
    <row r="29" spans="1:34" ht="30" customHeight="1" x14ac:dyDescent="0.2">
      <c r="A29" s="409" t="s">
        <v>882</v>
      </c>
      <c r="B29" s="680"/>
      <c r="C29" s="433"/>
      <c r="D29" s="680"/>
      <c r="E29" s="680"/>
      <c r="F29" s="318"/>
      <c r="G29" s="688">
        <f t="shared" si="24"/>
        <v>0</v>
      </c>
      <c r="H29" s="230"/>
      <c r="I29" s="230"/>
      <c r="J29" s="680"/>
      <c r="K29" s="680"/>
      <c r="L29" s="680"/>
      <c r="M29" s="680"/>
      <c r="N29" s="224"/>
      <c r="O29" s="224"/>
      <c r="P29" s="355"/>
      <c r="Q29" s="230"/>
      <c r="R29" s="231"/>
      <c r="S29" s="688"/>
      <c r="T29" s="26"/>
      <c r="U29" s="26"/>
      <c r="V29" s="759"/>
      <c r="W29" s="26"/>
      <c r="X29" s="26"/>
      <c r="Y29" s="680"/>
      <c r="Z29" s="26"/>
      <c r="AA29" s="26"/>
      <c r="AB29" s="680"/>
      <c r="AC29" s="100"/>
      <c r="AD29" s="100"/>
      <c r="AE29" s="100"/>
      <c r="AF29" s="100"/>
      <c r="AG29" s="100"/>
      <c r="AH29" s="646"/>
    </row>
    <row r="30" spans="1:34" ht="30" customHeight="1" x14ac:dyDescent="0.2">
      <c r="A30" s="399" t="s">
        <v>883</v>
      </c>
      <c r="B30" s="680">
        <v>0</v>
      </c>
      <c r="C30" s="434"/>
      <c r="D30" s="680">
        <f t="shared" si="23"/>
        <v>0</v>
      </c>
      <c r="E30" s="680">
        <v>0</v>
      </c>
      <c r="F30" s="319"/>
      <c r="G30" s="688">
        <f t="shared" si="24"/>
        <v>0</v>
      </c>
      <c r="H30" s="230">
        <v>15000</v>
      </c>
      <c r="I30" s="230"/>
      <c r="J30" s="680">
        <f t="shared" si="25"/>
        <v>15000</v>
      </c>
      <c r="K30" s="680"/>
      <c r="L30" s="680"/>
      <c r="M30" s="680">
        <f t="shared" si="26"/>
        <v>0</v>
      </c>
      <c r="N30" s="224">
        <f t="shared" si="14"/>
        <v>15000</v>
      </c>
      <c r="O30" s="224">
        <f t="shared" si="15"/>
        <v>0</v>
      </c>
      <c r="P30" s="355">
        <f t="shared" si="16"/>
        <v>15000</v>
      </c>
      <c r="Q30" s="230"/>
      <c r="R30" s="231"/>
      <c r="S30" s="688">
        <f t="shared" si="27"/>
        <v>0</v>
      </c>
      <c r="T30" s="26"/>
      <c r="U30" s="26"/>
      <c r="V30" s="759">
        <f t="shared" si="28"/>
        <v>0</v>
      </c>
      <c r="W30" s="26"/>
      <c r="X30" s="26"/>
      <c r="Y30" s="680">
        <f t="shared" si="29"/>
        <v>0</v>
      </c>
      <c r="Z30" s="26"/>
      <c r="AA30" s="26"/>
      <c r="AB30" s="680">
        <f t="shared" si="30"/>
        <v>0</v>
      </c>
      <c r="AC30" s="100">
        <f t="shared" si="17"/>
        <v>0</v>
      </c>
      <c r="AD30" s="100">
        <f t="shared" ref="AD30" si="53">R30+U30+X30+AA30</f>
        <v>0</v>
      </c>
      <c r="AE30" s="100">
        <f t="shared" ref="AE30" si="54">S30+V30+Y30+AB30</f>
        <v>0</v>
      </c>
      <c r="AF30" s="100">
        <f t="shared" si="20"/>
        <v>15000</v>
      </c>
      <c r="AG30" s="100">
        <f t="shared" ref="AG30" si="55">AD30+O30</f>
        <v>0</v>
      </c>
      <c r="AH30" s="646">
        <f t="shared" ref="AH30" si="56">AE30+P30</f>
        <v>15000</v>
      </c>
    </row>
    <row r="31" spans="1:34" ht="19.899999999999999" customHeight="1" x14ac:dyDescent="0.2">
      <c r="A31" s="409" t="s">
        <v>775</v>
      </c>
      <c r="B31" s="680"/>
      <c r="C31" s="433"/>
      <c r="D31" s="680"/>
      <c r="E31" s="680"/>
      <c r="F31" s="318"/>
      <c r="G31" s="688">
        <f t="shared" si="24"/>
        <v>0</v>
      </c>
      <c r="H31" s="230"/>
      <c r="I31" s="230"/>
      <c r="J31" s="680"/>
      <c r="K31" s="680"/>
      <c r="L31" s="680"/>
      <c r="M31" s="680"/>
      <c r="N31" s="224"/>
      <c r="O31" s="224"/>
      <c r="P31" s="355"/>
      <c r="Q31" s="230"/>
      <c r="R31" s="231"/>
      <c r="S31" s="688"/>
      <c r="T31" s="26"/>
      <c r="U31" s="26"/>
      <c r="V31" s="759"/>
      <c r="W31" s="26"/>
      <c r="X31" s="26"/>
      <c r="Y31" s="680"/>
      <c r="Z31" s="26"/>
      <c r="AA31" s="26"/>
      <c r="AB31" s="680"/>
      <c r="AC31" s="100"/>
      <c r="AD31" s="100"/>
      <c r="AE31" s="100"/>
      <c r="AF31" s="100"/>
      <c r="AG31" s="100"/>
      <c r="AH31" s="646"/>
    </row>
    <row r="32" spans="1:34" ht="30" customHeight="1" x14ac:dyDescent="0.2">
      <c r="A32" s="399" t="s">
        <v>884</v>
      </c>
      <c r="B32" s="680">
        <v>0</v>
      </c>
      <c r="C32" s="434"/>
      <c r="D32" s="680">
        <f t="shared" si="23"/>
        <v>0</v>
      </c>
      <c r="E32" s="680">
        <v>0</v>
      </c>
      <c r="F32" s="319"/>
      <c r="G32" s="688">
        <f t="shared" si="24"/>
        <v>0</v>
      </c>
      <c r="H32" s="230">
        <v>3000</v>
      </c>
      <c r="I32" s="230"/>
      <c r="J32" s="680">
        <f t="shared" si="25"/>
        <v>3000</v>
      </c>
      <c r="K32" s="680"/>
      <c r="L32" s="680"/>
      <c r="M32" s="680">
        <f t="shared" si="26"/>
        <v>0</v>
      </c>
      <c r="N32" s="224">
        <f t="shared" si="14"/>
        <v>3000</v>
      </c>
      <c r="O32" s="224">
        <f t="shared" si="15"/>
        <v>0</v>
      </c>
      <c r="P32" s="355">
        <f t="shared" si="16"/>
        <v>3000</v>
      </c>
      <c r="Q32" s="230"/>
      <c r="R32" s="231"/>
      <c r="S32" s="688">
        <f t="shared" si="27"/>
        <v>0</v>
      </c>
      <c r="T32" s="26"/>
      <c r="U32" s="26"/>
      <c r="V32" s="759">
        <f t="shared" si="28"/>
        <v>0</v>
      </c>
      <c r="W32" s="26"/>
      <c r="X32" s="26"/>
      <c r="Y32" s="680">
        <f t="shared" si="29"/>
        <v>0</v>
      </c>
      <c r="Z32" s="26"/>
      <c r="AA32" s="26"/>
      <c r="AB32" s="680">
        <f t="shared" si="30"/>
        <v>0</v>
      </c>
      <c r="AC32" s="100">
        <f t="shared" si="17"/>
        <v>0</v>
      </c>
      <c r="AD32" s="100">
        <f t="shared" ref="AD32:AD33" si="57">R32+U32+X32+AA32</f>
        <v>0</v>
      </c>
      <c r="AE32" s="100">
        <f t="shared" ref="AE32:AE33" si="58">S32+V32+Y32+AB32</f>
        <v>0</v>
      </c>
      <c r="AF32" s="100">
        <f t="shared" si="20"/>
        <v>3000</v>
      </c>
      <c r="AG32" s="100">
        <f t="shared" ref="AG32:AG33" si="59">AD32+O32</f>
        <v>0</v>
      </c>
      <c r="AH32" s="646">
        <f t="shared" ref="AH32:AH33" si="60">AE32+P32</f>
        <v>3000</v>
      </c>
    </row>
    <row r="33" spans="1:34" ht="19.899999999999999" customHeight="1" thickBot="1" x14ac:dyDescent="0.25">
      <c r="A33" s="557" t="s">
        <v>776</v>
      </c>
      <c r="B33" s="685">
        <v>0</v>
      </c>
      <c r="C33" s="558"/>
      <c r="D33" s="686">
        <f t="shared" si="23"/>
        <v>0</v>
      </c>
      <c r="E33" s="685">
        <v>0</v>
      </c>
      <c r="F33" s="559"/>
      <c r="G33" s="686">
        <f t="shared" si="24"/>
        <v>0</v>
      </c>
      <c r="H33" s="560">
        <v>1000</v>
      </c>
      <c r="I33" s="560"/>
      <c r="J33" s="686">
        <f t="shared" si="25"/>
        <v>1000</v>
      </c>
      <c r="K33" s="686"/>
      <c r="L33" s="686"/>
      <c r="M33" s="686">
        <f t="shared" si="26"/>
        <v>0</v>
      </c>
      <c r="N33" s="249">
        <f t="shared" si="14"/>
        <v>1000</v>
      </c>
      <c r="O33" s="249">
        <f t="shared" si="15"/>
        <v>0</v>
      </c>
      <c r="P33" s="311">
        <f t="shared" si="16"/>
        <v>1000</v>
      </c>
      <c r="Q33" s="560"/>
      <c r="R33" s="442"/>
      <c r="S33" s="686">
        <f t="shared" si="27"/>
        <v>0</v>
      </c>
      <c r="T33" s="442"/>
      <c r="U33" s="442"/>
      <c r="V33" s="760">
        <f t="shared" si="28"/>
        <v>0</v>
      </c>
      <c r="W33" s="442"/>
      <c r="X33" s="442"/>
      <c r="Y33" s="685">
        <f t="shared" si="29"/>
        <v>0</v>
      </c>
      <c r="Z33" s="442"/>
      <c r="AA33" s="442"/>
      <c r="AB33" s="686">
        <f t="shared" si="30"/>
        <v>0</v>
      </c>
      <c r="AC33" s="249">
        <f t="shared" si="17"/>
        <v>0</v>
      </c>
      <c r="AD33" s="249">
        <f t="shared" si="57"/>
        <v>0</v>
      </c>
      <c r="AE33" s="249">
        <f t="shared" si="58"/>
        <v>0</v>
      </c>
      <c r="AF33" s="249">
        <f t="shared" si="20"/>
        <v>1000</v>
      </c>
      <c r="AG33" s="249">
        <f t="shared" si="59"/>
        <v>0</v>
      </c>
      <c r="AH33" s="311">
        <f t="shared" si="60"/>
        <v>1000</v>
      </c>
    </row>
    <row r="34" spans="1:34" ht="60" customHeight="1" x14ac:dyDescent="0.2">
      <c r="A34" s="552" t="s">
        <v>777</v>
      </c>
      <c r="B34" s="684"/>
      <c r="C34" s="553"/>
      <c r="D34" s="684"/>
      <c r="E34" s="553"/>
      <c r="F34" s="554"/>
      <c r="G34" s="693"/>
      <c r="H34" s="555"/>
      <c r="I34" s="555"/>
      <c r="J34" s="684"/>
      <c r="K34" s="684"/>
      <c r="L34" s="684"/>
      <c r="M34" s="684"/>
      <c r="N34" s="224"/>
      <c r="O34" s="224"/>
      <c r="P34" s="355"/>
      <c r="Q34" s="555"/>
      <c r="R34" s="556"/>
      <c r="S34" s="693"/>
      <c r="T34" s="225"/>
      <c r="U34" s="225"/>
      <c r="V34" s="761"/>
      <c r="W34" s="225"/>
      <c r="X34" s="225"/>
      <c r="Y34" s="684"/>
      <c r="Z34" s="225"/>
      <c r="AA34" s="225"/>
      <c r="AB34" s="684"/>
      <c r="AC34" s="224"/>
      <c r="AD34" s="224"/>
      <c r="AE34" s="224"/>
      <c r="AF34" s="224"/>
      <c r="AG34" s="224"/>
      <c r="AH34" s="355"/>
    </row>
    <row r="35" spans="1:34" ht="19.899999999999999" customHeight="1" x14ac:dyDescent="0.2">
      <c r="A35" s="399" t="s">
        <v>778</v>
      </c>
      <c r="B35" s="680">
        <v>0</v>
      </c>
      <c r="C35" s="434"/>
      <c r="D35" s="680">
        <f t="shared" si="23"/>
        <v>0</v>
      </c>
      <c r="E35" s="680">
        <v>0</v>
      </c>
      <c r="F35" s="319"/>
      <c r="G35" s="688">
        <f t="shared" si="24"/>
        <v>0</v>
      </c>
      <c r="H35" s="230">
        <v>4272</v>
      </c>
      <c r="I35" s="230"/>
      <c r="J35" s="680">
        <f t="shared" si="25"/>
        <v>4272</v>
      </c>
      <c r="K35" s="680"/>
      <c r="L35" s="680"/>
      <c r="M35" s="680">
        <f t="shared" si="26"/>
        <v>0</v>
      </c>
      <c r="N35" s="224">
        <f t="shared" si="14"/>
        <v>4272</v>
      </c>
      <c r="O35" s="224">
        <f t="shared" si="15"/>
        <v>0</v>
      </c>
      <c r="P35" s="355">
        <f t="shared" si="16"/>
        <v>4272</v>
      </c>
      <c r="Q35" s="230"/>
      <c r="R35" s="231"/>
      <c r="S35" s="688">
        <f t="shared" si="27"/>
        <v>0</v>
      </c>
      <c r="T35" s="26"/>
      <c r="U35" s="26"/>
      <c r="V35" s="759">
        <f t="shared" si="28"/>
        <v>0</v>
      </c>
      <c r="W35" s="26"/>
      <c r="X35" s="26"/>
      <c r="Y35" s="680">
        <f t="shared" si="29"/>
        <v>0</v>
      </c>
      <c r="Z35" s="26"/>
      <c r="AA35" s="26"/>
      <c r="AB35" s="680">
        <f t="shared" si="30"/>
        <v>0</v>
      </c>
      <c r="AC35" s="100">
        <f t="shared" si="17"/>
        <v>0</v>
      </c>
      <c r="AD35" s="100">
        <f t="shared" ref="AD35:AD36" si="61">R35+U35+X35+AA35</f>
        <v>0</v>
      </c>
      <c r="AE35" s="100">
        <f t="shared" ref="AE35:AE36" si="62">S35+V35+Y35+AB35</f>
        <v>0</v>
      </c>
      <c r="AF35" s="100">
        <f t="shared" si="20"/>
        <v>4272</v>
      </c>
      <c r="AG35" s="100">
        <f t="shared" ref="AG35:AG36" si="63">AD35+O35</f>
        <v>0</v>
      </c>
      <c r="AH35" s="646">
        <f t="shared" ref="AH35:AH36" si="64">AE35+P35</f>
        <v>4272</v>
      </c>
    </row>
    <row r="36" spans="1:34" ht="19.899999999999999" customHeight="1" x14ac:dyDescent="0.2">
      <c r="A36" s="399" t="s">
        <v>779</v>
      </c>
      <c r="B36" s="680">
        <v>0</v>
      </c>
      <c r="C36" s="434"/>
      <c r="D36" s="680">
        <f t="shared" si="23"/>
        <v>0</v>
      </c>
      <c r="E36" s="680">
        <v>0</v>
      </c>
      <c r="F36" s="319"/>
      <c r="G36" s="688">
        <f t="shared" si="24"/>
        <v>0</v>
      </c>
      <c r="H36" s="230">
        <v>7000</v>
      </c>
      <c r="I36" s="230"/>
      <c r="J36" s="680">
        <f t="shared" si="25"/>
        <v>7000</v>
      </c>
      <c r="K36" s="680"/>
      <c r="L36" s="680"/>
      <c r="M36" s="680">
        <f t="shared" si="26"/>
        <v>0</v>
      </c>
      <c r="N36" s="224">
        <f t="shared" si="14"/>
        <v>7000</v>
      </c>
      <c r="O36" s="224">
        <f t="shared" si="15"/>
        <v>0</v>
      </c>
      <c r="P36" s="355">
        <f t="shared" si="16"/>
        <v>7000</v>
      </c>
      <c r="Q36" s="230"/>
      <c r="R36" s="231"/>
      <c r="S36" s="688">
        <f t="shared" si="27"/>
        <v>0</v>
      </c>
      <c r="T36" s="26"/>
      <c r="U36" s="26"/>
      <c r="V36" s="759">
        <f t="shared" si="28"/>
        <v>0</v>
      </c>
      <c r="W36" s="26"/>
      <c r="X36" s="26"/>
      <c r="Y36" s="680">
        <f t="shared" si="29"/>
        <v>0</v>
      </c>
      <c r="Z36" s="26"/>
      <c r="AA36" s="26"/>
      <c r="AB36" s="680">
        <f t="shared" si="30"/>
        <v>0</v>
      </c>
      <c r="AC36" s="100">
        <f t="shared" si="17"/>
        <v>0</v>
      </c>
      <c r="AD36" s="100">
        <f t="shared" si="61"/>
        <v>0</v>
      </c>
      <c r="AE36" s="100">
        <f t="shared" si="62"/>
        <v>0</v>
      </c>
      <c r="AF36" s="100">
        <f t="shared" si="20"/>
        <v>7000</v>
      </c>
      <c r="AG36" s="100">
        <f t="shared" si="63"/>
        <v>0</v>
      </c>
      <c r="AH36" s="646">
        <f t="shared" si="64"/>
        <v>7000</v>
      </c>
    </row>
    <row r="37" spans="1:34" ht="30" customHeight="1" x14ac:dyDescent="0.2">
      <c r="A37" s="409" t="s">
        <v>780</v>
      </c>
      <c r="B37" s="680"/>
      <c r="C37" s="433"/>
      <c r="D37" s="680"/>
      <c r="E37" s="680">
        <v>0</v>
      </c>
      <c r="F37" s="318"/>
      <c r="G37" s="688">
        <f t="shared" si="24"/>
        <v>0</v>
      </c>
      <c r="H37" s="230"/>
      <c r="I37" s="230"/>
      <c r="J37" s="680"/>
      <c r="K37" s="680"/>
      <c r="L37" s="680"/>
      <c r="M37" s="680"/>
      <c r="N37" s="224"/>
      <c r="O37" s="224"/>
      <c r="P37" s="355"/>
      <c r="Q37" s="230"/>
      <c r="R37" s="231"/>
      <c r="S37" s="688"/>
      <c r="T37" s="26"/>
      <c r="U37" s="26"/>
      <c r="V37" s="759"/>
      <c r="W37" s="26"/>
      <c r="X37" s="26"/>
      <c r="Y37" s="680"/>
      <c r="Z37" s="26"/>
      <c r="AA37" s="26"/>
      <c r="AB37" s="680"/>
      <c r="AC37" s="100"/>
      <c r="AD37" s="100"/>
      <c r="AE37" s="100"/>
      <c r="AF37" s="100"/>
      <c r="AG37" s="100"/>
      <c r="AH37" s="646"/>
    </row>
    <row r="38" spans="1:34" ht="15" customHeight="1" x14ac:dyDescent="0.2">
      <c r="A38" s="399" t="s">
        <v>778</v>
      </c>
      <c r="B38" s="680">
        <v>0</v>
      </c>
      <c r="C38" s="434"/>
      <c r="D38" s="680">
        <f t="shared" si="23"/>
        <v>0</v>
      </c>
      <c r="E38" s="680">
        <v>0</v>
      </c>
      <c r="F38" s="319"/>
      <c r="G38" s="688">
        <f t="shared" si="24"/>
        <v>0</v>
      </c>
      <c r="H38" s="230">
        <v>4122</v>
      </c>
      <c r="I38" s="230"/>
      <c r="J38" s="680">
        <f t="shared" si="25"/>
        <v>4122</v>
      </c>
      <c r="K38" s="680"/>
      <c r="L38" s="680"/>
      <c r="M38" s="680">
        <f t="shared" si="26"/>
        <v>0</v>
      </c>
      <c r="N38" s="224">
        <f t="shared" si="14"/>
        <v>4122</v>
      </c>
      <c r="O38" s="224">
        <f t="shared" si="15"/>
        <v>0</v>
      </c>
      <c r="P38" s="355">
        <f t="shared" si="16"/>
        <v>4122</v>
      </c>
      <c r="Q38" s="230"/>
      <c r="R38" s="231"/>
      <c r="S38" s="688">
        <f t="shared" si="27"/>
        <v>0</v>
      </c>
      <c r="T38" s="26"/>
      <c r="U38" s="26"/>
      <c r="V38" s="759">
        <f t="shared" si="28"/>
        <v>0</v>
      </c>
      <c r="W38" s="26"/>
      <c r="X38" s="26"/>
      <c r="Y38" s="680">
        <f t="shared" si="29"/>
        <v>0</v>
      </c>
      <c r="Z38" s="26"/>
      <c r="AA38" s="26"/>
      <c r="AB38" s="680">
        <f t="shared" si="30"/>
        <v>0</v>
      </c>
      <c r="AC38" s="100">
        <f t="shared" si="17"/>
        <v>0</v>
      </c>
      <c r="AD38" s="100">
        <f t="shared" ref="AD38:AD42" si="65">R38+U38+X38+AA38</f>
        <v>0</v>
      </c>
      <c r="AE38" s="100">
        <f t="shared" ref="AE38:AE42" si="66">S38+V38+Y38+AB38</f>
        <v>0</v>
      </c>
      <c r="AF38" s="100">
        <f t="shared" si="20"/>
        <v>4122</v>
      </c>
      <c r="AG38" s="100">
        <f t="shared" ref="AG38:AG42" si="67">AD38+O38</f>
        <v>0</v>
      </c>
      <c r="AH38" s="646">
        <f t="shared" ref="AH38:AH42" si="68">AE38+P38</f>
        <v>4122</v>
      </c>
    </row>
    <row r="39" spans="1:34" ht="15" customHeight="1" x14ac:dyDescent="0.2">
      <c r="A39" s="399" t="s">
        <v>781</v>
      </c>
      <c r="B39" s="435">
        <v>907</v>
      </c>
      <c r="C39" s="435"/>
      <c r="D39" s="680">
        <f t="shared" si="23"/>
        <v>907</v>
      </c>
      <c r="E39" s="680">
        <v>0</v>
      </c>
      <c r="F39" s="319"/>
      <c r="G39" s="688">
        <f t="shared" si="24"/>
        <v>0</v>
      </c>
      <c r="H39" s="230"/>
      <c r="I39" s="230"/>
      <c r="J39" s="680">
        <f t="shared" si="25"/>
        <v>0</v>
      </c>
      <c r="K39" s="680"/>
      <c r="L39" s="680"/>
      <c r="M39" s="680">
        <f t="shared" si="26"/>
        <v>0</v>
      </c>
      <c r="N39" s="224">
        <f t="shared" si="14"/>
        <v>907</v>
      </c>
      <c r="O39" s="224">
        <f t="shared" si="15"/>
        <v>0</v>
      </c>
      <c r="P39" s="355">
        <f t="shared" si="16"/>
        <v>907</v>
      </c>
      <c r="Q39" s="230"/>
      <c r="R39" s="231"/>
      <c r="S39" s="688">
        <f t="shared" si="27"/>
        <v>0</v>
      </c>
      <c r="T39" s="26"/>
      <c r="U39" s="26"/>
      <c r="V39" s="759">
        <f t="shared" si="28"/>
        <v>0</v>
      </c>
      <c r="W39" s="26"/>
      <c r="X39" s="26"/>
      <c r="Y39" s="680">
        <f t="shared" si="29"/>
        <v>0</v>
      </c>
      <c r="Z39" s="26"/>
      <c r="AA39" s="26"/>
      <c r="AB39" s="680">
        <f t="shared" si="30"/>
        <v>0</v>
      </c>
      <c r="AC39" s="100">
        <f t="shared" si="17"/>
        <v>0</v>
      </c>
      <c r="AD39" s="100">
        <f t="shared" si="65"/>
        <v>0</v>
      </c>
      <c r="AE39" s="100">
        <f t="shared" si="66"/>
        <v>0</v>
      </c>
      <c r="AF39" s="100">
        <f t="shared" si="20"/>
        <v>907</v>
      </c>
      <c r="AG39" s="100">
        <f t="shared" si="67"/>
        <v>0</v>
      </c>
      <c r="AH39" s="646">
        <f t="shared" si="68"/>
        <v>907</v>
      </c>
    </row>
    <row r="40" spans="1:34" ht="15" customHeight="1" x14ac:dyDescent="0.2">
      <c r="A40" s="399" t="s">
        <v>782</v>
      </c>
      <c r="B40" s="680">
        <v>0</v>
      </c>
      <c r="C40" s="434"/>
      <c r="D40" s="680">
        <f t="shared" si="23"/>
        <v>0</v>
      </c>
      <c r="E40" s="435">
        <v>363</v>
      </c>
      <c r="F40" s="320"/>
      <c r="G40" s="688">
        <f t="shared" si="24"/>
        <v>363</v>
      </c>
      <c r="H40" s="230"/>
      <c r="I40" s="230"/>
      <c r="J40" s="680">
        <f t="shared" si="25"/>
        <v>0</v>
      </c>
      <c r="K40" s="680"/>
      <c r="L40" s="680"/>
      <c r="M40" s="680">
        <f t="shared" si="26"/>
        <v>0</v>
      </c>
      <c r="N40" s="224">
        <f t="shared" si="14"/>
        <v>363</v>
      </c>
      <c r="O40" s="224">
        <f t="shared" si="15"/>
        <v>0</v>
      </c>
      <c r="P40" s="355">
        <f t="shared" si="16"/>
        <v>363</v>
      </c>
      <c r="Q40" s="230"/>
      <c r="R40" s="231"/>
      <c r="S40" s="688">
        <f t="shared" si="27"/>
        <v>0</v>
      </c>
      <c r="T40" s="26"/>
      <c r="U40" s="26"/>
      <c r="V40" s="759">
        <f t="shared" si="28"/>
        <v>0</v>
      </c>
      <c r="W40" s="26"/>
      <c r="X40" s="26"/>
      <c r="Y40" s="680">
        <f t="shared" si="29"/>
        <v>0</v>
      </c>
      <c r="Z40" s="26"/>
      <c r="AA40" s="26"/>
      <c r="AB40" s="680">
        <f t="shared" si="30"/>
        <v>0</v>
      </c>
      <c r="AC40" s="100">
        <f t="shared" si="17"/>
        <v>0</v>
      </c>
      <c r="AD40" s="100">
        <f t="shared" si="65"/>
        <v>0</v>
      </c>
      <c r="AE40" s="100">
        <f t="shared" si="66"/>
        <v>0</v>
      </c>
      <c r="AF40" s="100">
        <f t="shared" si="20"/>
        <v>363</v>
      </c>
      <c r="AG40" s="100">
        <f t="shared" si="67"/>
        <v>0</v>
      </c>
      <c r="AH40" s="646">
        <f t="shared" si="68"/>
        <v>363</v>
      </c>
    </row>
    <row r="41" spans="1:34" ht="15" customHeight="1" x14ac:dyDescent="0.2">
      <c r="A41" s="399" t="s">
        <v>779</v>
      </c>
      <c r="B41" s="680">
        <v>0</v>
      </c>
      <c r="C41" s="434"/>
      <c r="D41" s="680">
        <f t="shared" si="23"/>
        <v>0</v>
      </c>
      <c r="E41" s="680">
        <v>0</v>
      </c>
      <c r="F41" s="319"/>
      <c r="G41" s="688">
        <f t="shared" si="24"/>
        <v>0</v>
      </c>
      <c r="H41" s="230">
        <v>1500</v>
      </c>
      <c r="I41" s="230"/>
      <c r="J41" s="680">
        <f t="shared" si="25"/>
        <v>1500</v>
      </c>
      <c r="K41" s="680"/>
      <c r="L41" s="680"/>
      <c r="M41" s="680">
        <f t="shared" si="26"/>
        <v>0</v>
      </c>
      <c r="N41" s="224">
        <f t="shared" si="14"/>
        <v>1500</v>
      </c>
      <c r="O41" s="224">
        <f t="shared" si="15"/>
        <v>0</v>
      </c>
      <c r="P41" s="355">
        <f t="shared" si="16"/>
        <v>1500</v>
      </c>
      <c r="Q41" s="230"/>
      <c r="R41" s="231"/>
      <c r="S41" s="688">
        <f t="shared" si="27"/>
        <v>0</v>
      </c>
      <c r="T41" s="26"/>
      <c r="U41" s="26"/>
      <c r="V41" s="759">
        <f t="shared" si="28"/>
        <v>0</v>
      </c>
      <c r="W41" s="26"/>
      <c r="X41" s="26"/>
      <c r="Y41" s="680">
        <f t="shared" si="29"/>
        <v>0</v>
      </c>
      <c r="Z41" s="26"/>
      <c r="AA41" s="26"/>
      <c r="AB41" s="680">
        <f t="shared" si="30"/>
        <v>0</v>
      </c>
      <c r="AC41" s="100">
        <f t="shared" si="17"/>
        <v>0</v>
      </c>
      <c r="AD41" s="100">
        <f t="shared" si="65"/>
        <v>0</v>
      </c>
      <c r="AE41" s="100">
        <f t="shared" si="66"/>
        <v>0</v>
      </c>
      <c r="AF41" s="100">
        <f t="shared" si="20"/>
        <v>1500</v>
      </c>
      <c r="AG41" s="100">
        <f t="shared" si="67"/>
        <v>0</v>
      </c>
      <c r="AH41" s="646">
        <f t="shared" si="68"/>
        <v>1500</v>
      </c>
    </row>
    <row r="42" spans="1:34" ht="15" customHeight="1" x14ac:dyDescent="0.2">
      <c r="A42" s="399" t="s">
        <v>783</v>
      </c>
      <c r="B42" s="680">
        <v>0</v>
      </c>
      <c r="C42" s="434"/>
      <c r="D42" s="680">
        <f t="shared" si="23"/>
        <v>0</v>
      </c>
      <c r="E42" s="680">
        <v>0</v>
      </c>
      <c r="F42" s="319"/>
      <c r="G42" s="688">
        <f t="shared" si="24"/>
        <v>0</v>
      </c>
      <c r="H42" s="230"/>
      <c r="I42" s="230"/>
      <c r="J42" s="680">
        <f t="shared" si="25"/>
        <v>0</v>
      </c>
      <c r="K42" s="680"/>
      <c r="L42" s="680"/>
      <c r="M42" s="680">
        <f t="shared" si="26"/>
        <v>0</v>
      </c>
      <c r="N42" s="224">
        <f t="shared" si="14"/>
        <v>0</v>
      </c>
      <c r="O42" s="224">
        <f t="shared" si="15"/>
        <v>0</v>
      </c>
      <c r="P42" s="355">
        <f t="shared" si="16"/>
        <v>0</v>
      </c>
      <c r="Q42" s="230">
        <v>1500</v>
      </c>
      <c r="R42" s="231"/>
      <c r="S42" s="688">
        <f t="shared" si="27"/>
        <v>1500</v>
      </c>
      <c r="T42" s="26"/>
      <c r="U42" s="26"/>
      <c r="V42" s="759">
        <f t="shared" si="28"/>
        <v>0</v>
      </c>
      <c r="W42" s="26"/>
      <c r="X42" s="26"/>
      <c r="Y42" s="680">
        <f t="shared" si="29"/>
        <v>0</v>
      </c>
      <c r="Z42" s="26"/>
      <c r="AA42" s="26"/>
      <c r="AB42" s="680">
        <f t="shared" si="30"/>
        <v>0</v>
      </c>
      <c r="AC42" s="100">
        <f t="shared" si="17"/>
        <v>1500</v>
      </c>
      <c r="AD42" s="100">
        <f t="shared" si="65"/>
        <v>0</v>
      </c>
      <c r="AE42" s="100">
        <f t="shared" si="66"/>
        <v>1500</v>
      </c>
      <c r="AF42" s="100">
        <f t="shared" si="20"/>
        <v>1500</v>
      </c>
      <c r="AG42" s="100">
        <f t="shared" si="67"/>
        <v>0</v>
      </c>
      <c r="AH42" s="646">
        <f t="shared" si="68"/>
        <v>1500</v>
      </c>
    </row>
    <row r="43" spans="1:34" ht="30" customHeight="1" x14ac:dyDescent="0.2">
      <c r="A43" s="409" t="s">
        <v>784</v>
      </c>
      <c r="B43" s="680"/>
      <c r="C43" s="434"/>
      <c r="D43" s="680"/>
      <c r="E43" s="680">
        <v>0</v>
      </c>
      <c r="F43" s="319"/>
      <c r="G43" s="688">
        <f t="shared" si="24"/>
        <v>0</v>
      </c>
      <c r="H43" s="230"/>
      <c r="I43" s="230"/>
      <c r="J43" s="680"/>
      <c r="K43" s="680"/>
      <c r="L43" s="680"/>
      <c r="M43" s="680"/>
      <c r="N43" s="224"/>
      <c r="O43" s="224"/>
      <c r="P43" s="355"/>
      <c r="Q43" s="230"/>
      <c r="R43" s="231"/>
      <c r="S43" s="688"/>
      <c r="T43" s="26"/>
      <c r="U43" s="26"/>
      <c r="V43" s="759"/>
      <c r="W43" s="26"/>
      <c r="X43" s="26"/>
      <c r="Y43" s="680"/>
      <c r="Z43" s="26"/>
      <c r="AA43" s="26"/>
      <c r="AB43" s="680"/>
      <c r="AC43" s="100"/>
      <c r="AD43" s="100"/>
      <c r="AE43" s="100"/>
      <c r="AF43" s="100"/>
      <c r="AG43" s="100"/>
      <c r="AH43" s="646"/>
    </row>
    <row r="44" spans="1:34" ht="15" customHeight="1" x14ac:dyDescent="0.2">
      <c r="A44" s="399" t="s">
        <v>785</v>
      </c>
      <c r="B44" s="680">
        <v>0</v>
      </c>
      <c r="C44" s="433"/>
      <c r="D44" s="680">
        <f t="shared" si="23"/>
        <v>0</v>
      </c>
      <c r="E44" s="680">
        <v>0</v>
      </c>
      <c r="F44" s="318"/>
      <c r="G44" s="688">
        <f t="shared" si="24"/>
        <v>0</v>
      </c>
      <c r="H44" s="230">
        <v>1270</v>
      </c>
      <c r="I44" s="230"/>
      <c r="J44" s="680">
        <f t="shared" si="25"/>
        <v>1270</v>
      </c>
      <c r="K44" s="680"/>
      <c r="L44" s="680"/>
      <c r="M44" s="680">
        <f t="shared" si="26"/>
        <v>0</v>
      </c>
      <c r="N44" s="224">
        <f t="shared" si="14"/>
        <v>1270</v>
      </c>
      <c r="O44" s="224">
        <f t="shared" si="15"/>
        <v>0</v>
      </c>
      <c r="P44" s="355">
        <f t="shared" si="16"/>
        <v>1270</v>
      </c>
      <c r="Q44" s="230"/>
      <c r="R44" s="231"/>
      <c r="S44" s="688">
        <f t="shared" si="27"/>
        <v>0</v>
      </c>
      <c r="T44" s="26"/>
      <c r="U44" s="26"/>
      <c r="V44" s="759">
        <f t="shared" si="28"/>
        <v>0</v>
      </c>
      <c r="W44" s="26"/>
      <c r="X44" s="26"/>
      <c r="Y44" s="680">
        <f t="shared" si="29"/>
        <v>0</v>
      </c>
      <c r="Z44" s="26"/>
      <c r="AA44" s="26"/>
      <c r="AB44" s="680">
        <f t="shared" si="30"/>
        <v>0</v>
      </c>
      <c r="AC44" s="100">
        <f t="shared" si="17"/>
        <v>0</v>
      </c>
      <c r="AD44" s="100">
        <f t="shared" ref="AD44" si="69">R44+U44+X44+AA44</f>
        <v>0</v>
      </c>
      <c r="AE44" s="100">
        <f t="shared" ref="AE44" si="70">S44+V44+Y44+AB44</f>
        <v>0</v>
      </c>
      <c r="AF44" s="100">
        <f t="shared" si="20"/>
        <v>1270</v>
      </c>
      <c r="AG44" s="100">
        <f t="shared" ref="AG44" si="71">AD44+O44</f>
        <v>0</v>
      </c>
      <c r="AH44" s="646">
        <f t="shared" ref="AH44" si="72">AE44+P44</f>
        <v>1270</v>
      </c>
    </row>
    <row r="45" spans="1:34" ht="45" customHeight="1" x14ac:dyDescent="0.2">
      <c r="A45" s="409" t="s">
        <v>786</v>
      </c>
      <c r="B45" s="680"/>
      <c r="C45" s="433"/>
      <c r="D45" s="680"/>
      <c r="E45" s="680">
        <v>0</v>
      </c>
      <c r="F45" s="318"/>
      <c r="G45" s="688">
        <f t="shared" si="24"/>
        <v>0</v>
      </c>
      <c r="H45" s="230"/>
      <c r="I45" s="230"/>
      <c r="J45" s="680"/>
      <c r="K45" s="680"/>
      <c r="L45" s="680"/>
      <c r="M45" s="680"/>
      <c r="N45" s="224"/>
      <c r="O45" s="224"/>
      <c r="P45" s="355"/>
      <c r="Q45" s="230"/>
      <c r="R45" s="231"/>
      <c r="S45" s="688"/>
      <c r="T45" s="26"/>
      <c r="U45" s="26"/>
      <c r="V45" s="759"/>
      <c r="W45" s="26"/>
      <c r="X45" s="26"/>
      <c r="Y45" s="680"/>
      <c r="Z45" s="26"/>
      <c r="AA45" s="26"/>
      <c r="AB45" s="680"/>
      <c r="AC45" s="100"/>
      <c r="AD45" s="100"/>
      <c r="AE45" s="100"/>
      <c r="AF45" s="100"/>
      <c r="AG45" s="100"/>
      <c r="AH45" s="646"/>
    </row>
    <row r="46" spans="1:34" ht="15" customHeight="1" x14ac:dyDescent="0.2">
      <c r="A46" s="399" t="s">
        <v>787</v>
      </c>
      <c r="B46" s="680">
        <v>0</v>
      </c>
      <c r="C46" s="433"/>
      <c r="D46" s="680">
        <f t="shared" si="23"/>
        <v>0</v>
      </c>
      <c r="E46" s="680">
        <v>0</v>
      </c>
      <c r="F46" s="318"/>
      <c r="G46" s="688">
        <f t="shared" si="24"/>
        <v>0</v>
      </c>
      <c r="H46" s="230">
        <v>8000</v>
      </c>
      <c r="I46" s="230"/>
      <c r="J46" s="680">
        <f t="shared" si="25"/>
        <v>8000</v>
      </c>
      <c r="K46" s="680"/>
      <c r="L46" s="680"/>
      <c r="M46" s="680">
        <f t="shared" si="26"/>
        <v>0</v>
      </c>
      <c r="N46" s="224">
        <f t="shared" si="14"/>
        <v>8000</v>
      </c>
      <c r="O46" s="224">
        <f t="shared" si="15"/>
        <v>0</v>
      </c>
      <c r="P46" s="355">
        <f t="shared" si="16"/>
        <v>8000</v>
      </c>
      <c r="Q46" s="230"/>
      <c r="R46" s="231"/>
      <c r="S46" s="688">
        <f t="shared" si="27"/>
        <v>0</v>
      </c>
      <c r="T46" s="26"/>
      <c r="U46" s="26"/>
      <c r="V46" s="759">
        <f t="shared" si="28"/>
        <v>0</v>
      </c>
      <c r="W46" s="26"/>
      <c r="X46" s="26"/>
      <c r="Y46" s="680">
        <f t="shared" si="29"/>
        <v>0</v>
      </c>
      <c r="Z46" s="26"/>
      <c r="AA46" s="26"/>
      <c r="AB46" s="680">
        <f t="shared" si="30"/>
        <v>0</v>
      </c>
      <c r="AC46" s="100">
        <f t="shared" si="17"/>
        <v>0</v>
      </c>
      <c r="AD46" s="100">
        <f t="shared" ref="AD46" si="73">R46+U46+X46+AA46</f>
        <v>0</v>
      </c>
      <c r="AE46" s="100">
        <f t="shared" ref="AE46" si="74">S46+V46+Y46+AB46</f>
        <v>0</v>
      </c>
      <c r="AF46" s="100">
        <f t="shared" si="20"/>
        <v>8000</v>
      </c>
      <c r="AG46" s="100">
        <f t="shared" ref="AG46" si="75">AD46+O46</f>
        <v>0</v>
      </c>
      <c r="AH46" s="646">
        <f t="shared" ref="AH46" si="76">AE46+P46</f>
        <v>8000</v>
      </c>
    </row>
    <row r="47" spans="1:34" ht="15" customHeight="1" x14ac:dyDescent="0.2">
      <c r="A47" s="409" t="s">
        <v>788</v>
      </c>
      <c r="B47" s="680"/>
      <c r="C47" s="433"/>
      <c r="D47" s="680"/>
      <c r="E47" s="680">
        <v>0</v>
      </c>
      <c r="F47" s="318"/>
      <c r="G47" s="688">
        <f t="shared" si="24"/>
        <v>0</v>
      </c>
      <c r="H47" s="230"/>
      <c r="I47" s="230"/>
      <c r="J47" s="680"/>
      <c r="K47" s="680"/>
      <c r="L47" s="680"/>
      <c r="M47" s="680"/>
      <c r="N47" s="224"/>
      <c r="O47" s="224"/>
      <c r="P47" s="355"/>
      <c r="Q47" s="230"/>
      <c r="R47" s="231"/>
      <c r="S47" s="688"/>
      <c r="T47" s="26"/>
      <c r="U47" s="26"/>
      <c r="V47" s="759"/>
      <c r="W47" s="26"/>
      <c r="X47" s="26"/>
      <c r="Y47" s="680"/>
      <c r="Z47" s="26"/>
      <c r="AA47" s="26"/>
      <c r="AB47" s="680"/>
      <c r="AC47" s="100"/>
      <c r="AD47" s="100"/>
      <c r="AE47" s="100"/>
      <c r="AF47" s="100"/>
      <c r="AG47" s="100"/>
      <c r="AH47" s="646"/>
    </row>
    <row r="48" spans="1:34" ht="15" customHeight="1" x14ac:dyDescent="0.2">
      <c r="A48" s="399" t="s">
        <v>789</v>
      </c>
      <c r="B48" s="680">
        <v>0</v>
      </c>
      <c r="C48" s="433"/>
      <c r="D48" s="680">
        <f t="shared" si="23"/>
        <v>0</v>
      </c>
      <c r="E48" s="680">
        <v>0</v>
      </c>
      <c r="F48" s="318"/>
      <c r="G48" s="688">
        <f t="shared" si="24"/>
        <v>0</v>
      </c>
      <c r="H48" s="230">
        <v>9000</v>
      </c>
      <c r="I48" s="230"/>
      <c r="J48" s="680">
        <f t="shared" si="25"/>
        <v>9000</v>
      </c>
      <c r="K48" s="680"/>
      <c r="L48" s="680"/>
      <c r="M48" s="680">
        <f t="shared" si="26"/>
        <v>0</v>
      </c>
      <c r="N48" s="224">
        <f t="shared" si="14"/>
        <v>9000</v>
      </c>
      <c r="O48" s="224">
        <f t="shared" si="15"/>
        <v>0</v>
      </c>
      <c r="P48" s="355">
        <f t="shared" si="16"/>
        <v>9000</v>
      </c>
      <c r="Q48" s="230"/>
      <c r="R48" s="231"/>
      <c r="S48" s="688">
        <f t="shared" si="27"/>
        <v>0</v>
      </c>
      <c r="T48" s="26"/>
      <c r="U48" s="26"/>
      <c r="V48" s="759">
        <f t="shared" si="28"/>
        <v>0</v>
      </c>
      <c r="W48" s="26"/>
      <c r="X48" s="26"/>
      <c r="Y48" s="680">
        <f t="shared" si="29"/>
        <v>0</v>
      </c>
      <c r="Z48" s="26"/>
      <c r="AA48" s="26"/>
      <c r="AB48" s="680">
        <f t="shared" si="30"/>
        <v>0</v>
      </c>
      <c r="AC48" s="100">
        <f t="shared" si="17"/>
        <v>0</v>
      </c>
      <c r="AD48" s="100">
        <f t="shared" ref="AD48:AD49" si="77">R48+U48+X48+AA48</f>
        <v>0</v>
      </c>
      <c r="AE48" s="100">
        <f t="shared" ref="AE48:AE49" si="78">S48+V48+Y48+AB48</f>
        <v>0</v>
      </c>
      <c r="AF48" s="100">
        <f t="shared" si="20"/>
        <v>9000</v>
      </c>
      <c r="AG48" s="100">
        <f t="shared" ref="AG48:AG49" si="79">AD48+O48</f>
        <v>0</v>
      </c>
      <c r="AH48" s="646">
        <f t="shared" ref="AH48:AH49" si="80">AE48+P48</f>
        <v>9000</v>
      </c>
    </row>
    <row r="49" spans="1:34" ht="15" customHeight="1" x14ac:dyDescent="0.2">
      <c r="A49" s="399" t="s">
        <v>790</v>
      </c>
      <c r="B49" s="680">
        <v>0</v>
      </c>
      <c r="C49" s="433"/>
      <c r="D49" s="680">
        <f t="shared" si="23"/>
        <v>0</v>
      </c>
      <c r="E49" s="680">
        <v>0</v>
      </c>
      <c r="F49" s="318"/>
      <c r="G49" s="688">
        <f t="shared" si="24"/>
        <v>0</v>
      </c>
      <c r="H49" s="230">
        <v>1000</v>
      </c>
      <c r="I49" s="230"/>
      <c r="J49" s="680">
        <f t="shared" si="25"/>
        <v>1000</v>
      </c>
      <c r="K49" s="680"/>
      <c r="L49" s="680"/>
      <c r="M49" s="680">
        <f t="shared" si="26"/>
        <v>0</v>
      </c>
      <c r="N49" s="224">
        <f t="shared" si="14"/>
        <v>1000</v>
      </c>
      <c r="O49" s="224">
        <f t="shared" si="15"/>
        <v>0</v>
      </c>
      <c r="P49" s="355">
        <f t="shared" si="16"/>
        <v>1000</v>
      </c>
      <c r="Q49" s="230"/>
      <c r="R49" s="231"/>
      <c r="S49" s="688">
        <f t="shared" si="27"/>
        <v>0</v>
      </c>
      <c r="T49" s="26"/>
      <c r="U49" s="26"/>
      <c r="V49" s="759">
        <f t="shared" si="28"/>
        <v>0</v>
      </c>
      <c r="W49" s="26"/>
      <c r="X49" s="26"/>
      <c r="Y49" s="680">
        <f t="shared" si="29"/>
        <v>0</v>
      </c>
      <c r="Z49" s="26"/>
      <c r="AA49" s="26"/>
      <c r="AB49" s="680">
        <f t="shared" si="30"/>
        <v>0</v>
      </c>
      <c r="AC49" s="100">
        <f t="shared" si="17"/>
        <v>0</v>
      </c>
      <c r="AD49" s="100">
        <f t="shared" si="77"/>
        <v>0</v>
      </c>
      <c r="AE49" s="100">
        <f t="shared" si="78"/>
        <v>0</v>
      </c>
      <c r="AF49" s="100">
        <f t="shared" si="20"/>
        <v>1000</v>
      </c>
      <c r="AG49" s="100">
        <f t="shared" si="79"/>
        <v>0</v>
      </c>
      <c r="AH49" s="646">
        <f t="shared" si="80"/>
        <v>1000</v>
      </c>
    </row>
    <row r="50" spans="1:34" ht="15" customHeight="1" x14ac:dyDescent="0.2">
      <c r="A50" s="409" t="s">
        <v>791</v>
      </c>
      <c r="B50" s="680"/>
      <c r="C50" s="433"/>
      <c r="D50" s="680"/>
      <c r="E50" s="680">
        <v>0</v>
      </c>
      <c r="F50" s="318"/>
      <c r="G50" s="688">
        <f t="shared" si="24"/>
        <v>0</v>
      </c>
      <c r="H50" s="230"/>
      <c r="I50" s="230"/>
      <c r="J50" s="680"/>
      <c r="K50" s="680"/>
      <c r="L50" s="680"/>
      <c r="M50" s="680"/>
      <c r="N50" s="224"/>
      <c r="O50" s="224"/>
      <c r="P50" s="355"/>
      <c r="Q50" s="230"/>
      <c r="R50" s="231"/>
      <c r="S50" s="688"/>
      <c r="T50" s="26"/>
      <c r="U50" s="26"/>
      <c r="V50" s="759"/>
      <c r="W50" s="26"/>
      <c r="X50" s="26"/>
      <c r="Y50" s="680"/>
      <c r="Z50" s="26"/>
      <c r="AA50" s="26"/>
      <c r="AB50" s="680"/>
      <c r="AC50" s="100"/>
      <c r="AD50" s="100"/>
      <c r="AE50" s="100"/>
      <c r="AF50" s="100"/>
      <c r="AG50" s="100"/>
      <c r="AH50" s="646"/>
    </row>
    <row r="51" spans="1:34" ht="15" customHeight="1" x14ac:dyDescent="0.2">
      <c r="A51" s="399" t="s">
        <v>792</v>
      </c>
      <c r="B51" s="680">
        <v>0</v>
      </c>
      <c r="C51" s="433"/>
      <c r="D51" s="680">
        <f t="shared" si="23"/>
        <v>0</v>
      </c>
      <c r="E51" s="680">
        <v>0</v>
      </c>
      <c r="F51" s="318"/>
      <c r="G51" s="688">
        <f t="shared" si="24"/>
        <v>0</v>
      </c>
      <c r="H51" s="230">
        <v>50000</v>
      </c>
      <c r="I51" s="230"/>
      <c r="J51" s="680">
        <f t="shared" si="25"/>
        <v>50000</v>
      </c>
      <c r="K51" s="680"/>
      <c r="L51" s="680"/>
      <c r="M51" s="680">
        <f t="shared" si="26"/>
        <v>0</v>
      </c>
      <c r="N51" s="224">
        <f t="shared" si="14"/>
        <v>50000</v>
      </c>
      <c r="O51" s="224">
        <f t="shared" si="15"/>
        <v>0</v>
      </c>
      <c r="P51" s="355">
        <f t="shared" si="16"/>
        <v>50000</v>
      </c>
      <c r="Q51" s="230"/>
      <c r="R51" s="231"/>
      <c r="S51" s="688">
        <f t="shared" si="27"/>
        <v>0</v>
      </c>
      <c r="T51" s="26"/>
      <c r="U51" s="26"/>
      <c r="V51" s="759">
        <f t="shared" si="28"/>
        <v>0</v>
      </c>
      <c r="W51" s="26"/>
      <c r="X51" s="26"/>
      <c r="Y51" s="680">
        <f t="shared" si="29"/>
        <v>0</v>
      </c>
      <c r="Z51" s="26"/>
      <c r="AA51" s="26"/>
      <c r="AB51" s="680">
        <f t="shared" si="30"/>
        <v>0</v>
      </c>
      <c r="AC51" s="100">
        <f t="shared" si="17"/>
        <v>0</v>
      </c>
      <c r="AD51" s="100">
        <f t="shared" ref="AD51" si="81">R51+U51+X51+AA51</f>
        <v>0</v>
      </c>
      <c r="AE51" s="100">
        <f t="shared" ref="AE51" si="82">S51+V51+Y51+AB51</f>
        <v>0</v>
      </c>
      <c r="AF51" s="100">
        <f t="shared" si="20"/>
        <v>50000</v>
      </c>
      <c r="AG51" s="100">
        <f t="shared" ref="AG51" si="83">AD51+O51</f>
        <v>0</v>
      </c>
      <c r="AH51" s="646">
        <f t="shared" ref="AH51" si="84">AE51+P51</f>
        <v>50000</v>
      </c>
    </row>
    <row r="52" spans="1:34" ht="15" customHeight="1" x14ac:dyDescent="0.2">
      <c r="A52" s="409" t="s">
        <v>793</v>
      </c>
      <c r="B52" s="680"/>
      <c r="C52" s="433"/>
      <c r="D52" s="680"/>
      <c r="E52" s="680">
        <v>0</v>
      </c>
      <c r="F52" s="318"/>
      <c r="G52" s="688">
        <f t="shared" si="24"/>
        <v>0</v>
      </c>
      <c r="H52" s="230"/>
      <c r="I52" s="230"/>
      <c r="J52" s="680"/>
      <c r="K52" s="680"/>
      <c r="L52" s="680"/>
      <c r="M52" s="680"/>
      <c r="N52" s="224"/>
      <c r="O52" s="224"/>
      <c r="P52" s="355"/>
      <c r="Q52" s="230"/>
      <c r="R52" s="231"/>
      <c r="S52" s="688"/>
      <c r="T52" s="26"/>
      <c r="U52" s="26"/>
      <c r="V52" s="759"/>
      <c r="W52" s="26"/>
      <c r="X52" s="26"/>
      <c r="Y52" s="680"/>
      <c r="Z52" s="26"/>
      <c r="AA52" s="26"/>
      <c r="AB52" s="680"/>
      <c r="AC52" s="100"/>
      <c r="AD52" s="100"/>
      <c r="AE52" s="100"/>
      <c r="AF52" s="100"/>
      <c r="AG52" s="100"/>
      <c r="AH52" s="646"/>
    </row>
    <row r="53" spans="1:34" ht="15" customHeight="1" x14ac:dyDescent="0.2">
      <c r="A53" s="399" t="s">
        <v>794</v>
      </c>
      <c r="B53" s="680">
        <v>0</v>
      </c>
      <c r="C53" s="433"/>
      <c r="D53" s="680">
        <f t="shared" si="23"/>
        <v>0</v>
      </c>
      <c r="E53" s="680">
        <v>0</v>
      </c>
      <c r="F53" s="318"/>
      <c r="G53" s="688">
        <f t="shared" si="24"/>
        <v>0</v>
      </c>
      <c r="H53" s="230">
        <v>1500</v>
      </c>
      <c r="I53" s="230"/>
      <c r="J53" s="680">
        <f t="shared" si="25"/>
        <v>1500</v>
      </c>
      <c r="K53" s="680"/>
      <c r="L53" s="680"/>
      <c r="M53" s="680">
        <f t="shared" si="26"/>
        <v>0</v>
      </c>
      <c r="N53" s="224">
        <f t="shared" si="14"/>
        <v>1500</v>
      </c>
      <c r="O53" s="224">
        <f t="shared" si="15"/>
        <v>0</v>
      </c>
      <c r="P53" s="355">
        <f t="shared" si="16"/>
        <v>1500</v>
      </c>
      <c r="Q53" s="230"/>
      <c r="R53" s="231"/>
      <c r="S53" s="688">
        <f t="shared" si="27"/>
        <v>0</v>
      </c>
      <c r="T53" s="26"/>
      <c r="U53" s="26"/>
      <c r="V53" s="759">
        <f t="shared" si="28"/>
        <v>0</v>
      </c>
      <c r="W53" s="26"/>
      <c r="X53" s="26"/>
      <c r="Y53" s="680">
        <f t="shared" si="29"/>
        <v>0</v>
      </c>
      <c r="Z53" s="26"/>
      <c r="AA53" s="26"/>
      <c r="AB53" s="680">
        <f t="shared" si="30"/>
        <v>0</v>
      </c>
      <c r="AC53" s="100">
        <f t="shared" si="17"/>
        <v>0</v>
      </c>
      <c r="AD53" s="100">
        <f t="shared" ref="AD53" si="85">R53+U53+X53+AA53</f>
        <v>0</v>
      </c>
      <c r="AE53" s="100">
        <f t="shared" ref="AE53" si="86">S53+V53+Y53+AB53</f>
        <v>0</v>
      </c>
      <c r="AF53" s="100">
        <f t="shared" si="20"/>
        <v>1500</v>
      </c>
      <c r="AG53" s="100">
        <f t="shared" ref="AG53" si="87">AD53+O53</f>
        <v>0</v>
      </c>
      <c r="AH53" s="646">
        <f t="shared" ref="AH53" si="88">AE53+P53</f>
        <v>1500</v>
      </c>
    </row>
    <row r="54" spans="1:34" ht="15" customHeight="1" x14ac:dyDescent="0.2">
      <c r="A54" s="407" t="s">
        <v>667</v>
      </c>
      <c r="B54" s="680"/>
      <c r="C54" s="433"/>
      <c r="D54" s="680"/>
      <c r="E54" s="680">
        <v>0</v>
      </c>
      <c r="F54" s="318"/>
      <c r="G54" s="688">
        <f t="shared" si="24"/>
        <v>0</v>
      </c>
      <c r="H54" s="230"/>
      <c r="I54" s="230"/>
      <c r="J54" s="680"/>
      <c r="K54" s="680"/>
      <c r="L54" s="680"/>
      <c r="M54" s="680"/>
      <c r="N54" s="224"/>
      <c r="O54" s="224"/>
      <c r="P54" s="355"/>
      <c r="Q54" s="230"/>
      <c r="R54" s="231"/>
      <c r="S54" s="688"/>
      <c r="T54" s="26"/>
      <c r="U54" s="26"/>
      <c r="V54" s="759"/>
      <c r="W54" s="26"/>
      <c r="X54" s="26"/>
      <c r="Y54" s="680"/>
      <c r="Z54" s="26"/>
      <c r="AA54" s="26"/>
      <c r="AB54" s="680"/>
      <c r="AC54" s="100"/>
      <c r="AD54" s="100"/>
      <c r="AE54" s="100"/>
      <c r="AF54" s="100"/>
      <c r="AG54" s="100"/>
      <c r="AH54" s="646"/>
    </row>
    <row r="55" spans="1:34" ht="15" customHeight="1" x14ac:dyDescent="0.2">
      <c r="A55" s="430" t="s">
        <v>668</v>
      </c>
      <c r="B55" s="680">
        <v>0</v>
      </c>
      <c r="C55" s="436"/>
      <c r="D55" s="680">
        <f t="shared" si="23"/>
        <v>0</v>
      </c>
      <c r="E55" s="680">
        <v>0</v>
      </c>
      <c r="F55" s="317"/>
      <c r="G55" s="688">
        <f t="shared" si="24"/>
        <v>0</v>
      </c>
      <c r="H55" s="230">
        <v>10000</v>
      </c>
      <c r="I55" s="230"/>
      <c r="J55" s="680">
        <f t="shared" si="25"/>
        <v>10000</v>
      </c>
      <c r="K55" s="680"/>
      <c r="L55" s="680"/>
      <c r="M55" s="680">
        <f t="shared" si="26"/>
        <v>0</v>
      </c>
      <c r="N55" s="224">
        <f t="shared" si="14"/>
        <v>10000</v>
      </c>
      <c r="O55" s="224">
        <f t="shared" si="15"/>
        <v>0</v>
      </c>
      <c r="P55" s="355">
        <f t="shared" si="16"/>
        <v>10000</v>
      </c>
      <c r="Q55" s="230"/>
      <c r="R55" s="231"/>
      <c r="S55" s="688">
        <f t="shared" si="27"/>
        <v>0</v>
      </c>
      <c r="T55" s="231"/>
      <c r="U55" s="231"/>
      <c r="V55" s="759">
        <f t="shared" si="28"/>
        <v>0</v>
      </c>
      <c r="W55" s="26"/>
      <c r="X55" s="26"/>
      <c r="Y55" s="680">
        <f t="shared" si="29"/>
        <v>0</v>
      </c>
      <c r="Z55" s="26"/>
      <c r="AA55" s="26"/>
      <c r="AB55" s="680">
        <f t="shared" si="30"/>
        <v>0</v>
      </c>
      <c r="AC55" s="100">
        <f t="shared" si="17"/>
        <v>0</v>
      </c>
      <c r="AD55" s="100">
        <f t="shared" ref="AD55:AD60" si="89">R55+U55+X55+AA55</f>
        <v>0</v>
      </c>
      <c r="AE55" s="100">
        <f t="shared" ref="AE55:AE60" si="90">S55+V55+Y55+AB55</f>
        <v>0</v>
      </c>
      <c r="AF55" s="100">
        <f t="shared" si="20"/>
        <v>10000</v>
      </c>
      <c r="AG55" s="100">
        <f t="shared" ref="AG55:AG60" si="91">AD55+O55</f>
        <v>0</v>
      </c>
      <c r="AH55" s="646">
        <f t="shared" ref="AH55:AH60" si="92">AE55+P55</f>
        <v>10000</v>
      </c>
    </row>
    <row r="56" spans="1:34" ht="30" customHeight="1" x14ac:dyDescent="0.2">
      <c r="A56" s="430" t="s">
        <v>698</v>
      </c>
      <c r="B56" s="680">
        <v>0</v>
      </c>
      <c r="C56" s="436"/>
      <c r="D56" s="680">
        <f t="shared" si="23"/>
        <v>0</v>
      </c>
      <c r="E56" s="680">
        <v>0</v>
      </c>
      <c r="F56" s="317"/>
      <c r="G56" s="688">
        <f t="shared" si="24"/>
        <v>0</v>
      </c>
      <c r="H56" s="230">
        <v>2500</v>
      </c>
      <c r="I56" s="230"/>
      <c r="J56" s="680">
        <f t="shared" si="25"/>
        <v>2500</v>
      </c>
      <c r="K56" s="680"/>
      <c r="L56" s="680"/>
      <c r="M56" s="680">
        <f t="shared" si="26"/>
        <v>0</v>
      </c>
      <c r="N56" s="224">
        <f t="shared" si="14"/>
        <v>2500</v>
      </c>
      <c r="O56" s="224">
        <f t="shared" si="15"/>
        <v>0</v>
      </c>
      <c r="P56" s="355">
        <f t="shared" si="16"/>
        <v>2500</v>
      </c>
      <c r="Q56" s="230"/>
      <c r="R56" s="231"/>
      <c r="S56" s="688">
        <f t="shared" si="27"/>
        <v>0</v>
      </c>
      <c r="T56" s="231"/>
      <c r="U56" s="231"/>
      <c r="V56" s="759">
        <f t="shared" si="28"/>
        <v>0</v>
      </c>
      <c r="W56" s="26"/>
      <c r="X56" s="26"/>
      <c r="Y56" s="680">
        <f t="shared" si="29"/>
        <v>0</v>
      </c>
      <c r="Z56" s="26"/>
      <c r="AA56" s="26"/>
      <c r="AB56" s="680">
        <f t="shared" si="30"/>
        <v>0</v>
      </c>
      <c r="AC56" s="100">
        <f t="shared" si="17"/>
        <v>0</v>
      </c>
      <c r="AD56" s="100">
        <f t="shared" si="89"/>
        <v>0</v>
      </c>
      <c r="AE56" s="100">
        <f t="shared" si="90"/>
        <v>0</v>
      </c>
      <c r="AF56" s="100">
        <f t="shared" si="20"/>
        <v>2500</v>
      </c>
      <c r="AG56" s="100">
        <f t="shared" si="91"/>
        <v>0</v>
      </c>
      <c r="AH56" s="646">
        <f t="shared" si="92"/>
        <v>2500</v>
      </c>
    </row>
    <row r="57" spans="1:34" ht="15" customHeight="1" x14ac:dyDescent="0.2">
      <c r="A57" s="251" t="s">
        <v>697</v>
      </c>
      <c r="B57" s="680">
        <v>0</v>
      </c>
      <c r="C57" s="436"/>
      <c r="D57" s="680">
        <f t="shared" si="23"/>
        <v>0</v>
      </c>
      <c r="E57" s="680">
        <v>0</v>
      </c>
      <c r="F57" s="317"/>
      <c r="G57" s="688">
        <f t="shared" si="24"/>
        <v>0</v>
      </c>
      <c r="H57" s="230">
        <v>0</v>
      </c>
      <c r="I57" s="230"/>
      <c r="J57" s="680">
        <f t="shared" si="25"/>
        <v>0</v>
      </c>
      <c r="K57" s="680"/>
      <c r="L57" s="680"/>
      <c r="M57" s="680">
        <f t="shared" si="26"/>
        <v>0</v>
      </c>
      <c r="N57" s="224">
        <f t="shared" si="14"/>
        <v>0</v>
      </c>
      <c r="O57" s="224">
        <f t="shared" si="15"/>
        <v>0</v>
      </c>
      <c r="P57" s="355">
        <f t="shared" si="16"/>
        <v>0</v>
      </c>
      <c r="Q57" s="230"/>
      <c r="R57" s="231"/>
      <c r="S57" s="688">
        <f t="shared" si="27"/>
        <v>0</v>
      </c>
      <c r="T57" s="231">
        <v>10000</v>
      </c>
      <c r="U57" s="231"/>
      <c r="V57" s="759">
        <f t="shared" si="28"/>
        <v>10000</v>
      </c>
      <c r="W57" s="26"/>
      <c r="X57" s="26"/>
      <c r="Y57" s="680">
        <f t="shared" si="29"/>
        <v>0</v>
      </c>
      <c r="Z57" s="26"/>
      <c r="AA57" s="26"/>
      <c r="AB57" s="680">
        <f t="shared" si="30"/>
        <v>0</v>
      </c>
      <c r="AC57" s="100">
        <f t="shared" si="17"/>
        <v>10000</v>
      </c>
      <c r="AD57" s="100">
        <f t="shared" si="89"/>
        <v>0</v>
      </c>
      <c r="AE57" s="100">
        <f t="shared" si="90"/>
        <v>10000</v>
      </c>
      <c r="AF57" s="100">
        <f t="shared" si="20"/>
        <v>10000</v>
      </c>
      <c r="AG57" s="100">
        <f t="shared" si="91"/>
        <v>0</v>
      </c>
      <c r="AH57" s="646">
        <f t="shared" si="92"/>
        <v>10000</v>
      </c>
    </row>
    <row r="58" spans="1:34" ht="15" customHeight="1" x14ac:dyDescent="0.2">
      <c r="A58" s="251" t="s">
        <v>696</v>
      </c>
      <c r="B58" s="680">
        <v>0</v>
      </c>
      <c r="C58" s="436"/>
      <c r="D58" s="680">
        <f t="shared" si="23"/>
        <v>0</v>
      </c>
      <c r="E58" s="680">
        <v>0</v>
      </c>
      <c r="F58" s="317"/>
      <c r="G58" s="688">
        <f t="shared" si="24"/>
        <v>0</v>
      </c>
      <c r="H58" s="230">
        <v>0</v>
      </c>
      <c r="I58" s="230"/>
      <c r="J58" s="680">
        <f t="shared" si="25"/>
        <v>0</v>
      </c>
      <c r="K58" s="680"/>
      <c r="L58" s="680"/>
      <c r="M58" s="680">
        <f t="shared" si="26"/>
        <v>0</v>
      </c>
      <c r="N58" s="224">
        <f t="shared" si="14"/>
        <v>0</v>
      </c>
      <c r="O58" s="224">
        <f t="shared" si="15"/>
        <v>0</v>
      </c>
      <c r="P58" s="355">
        <f t="shared" si="16"/>
        <v>0</v>
      </c>
      <c r="Q58" s="230">
        <f>65000+13000</f>
        <v>78000</v>
      </c>
      <c r="R58" s="231">
        <v>-5715</v>
      </c>
      <c r="S58" s="688">
        <f t="shared" si="27"/>
        <v>72285</v>
      </c>
      <c r="T58" s="231"/>
      <c r="U58" s="231"/>
      <c r="V58" s="759">
        <f t="shared" si="28"/>
        <v>0</v>
      </c>
      <c r="W58" s="26"/>
      <c r="X58" s="26"/>
      <c r="Y58" s="680">
        <f t="shared" si="29"/>
        <v>0</v>
      </c>
      <c r="Z58" s="26"/>
      <c r="AA58" s="26"/>
      <c r="AB58" s="680">
        <f t="shared" si="30"/>
        <v>0</v>
      </c>
      <c r="AC58" s="100">
        <f t="shared" si="17"/>
        <v>78000</v>
      </c>
      <c r="AD58" s="100">
        <f t="shared" si="89"/>
        <v>-5715</v>
      </c>
      <c r="AE58" s="100">
        <f t="shared" si="90"/>
        <v>72285</v>
      </c>
      <c r="AF58" s="100">
        <f t="shared" si="20"/>
        <v>78000</v>
      </c>
      <c r="AG58" s="100">
        <f t="shared" si="91"/>
        <v>-5715</v>
      </c>
      <c r="AH58" s="646">
        <f t="shared" si="92"/>
        <v>72285</v>
      </c>
    </row>
    <row r="59" spans="1:34" ht="45" customHeight="1" x14ac:dyDescent="0.2">
      <c r="A59" s="251" t="s">
        <v>1155</v>
      </c>
      <c r="B59" s="680"/>
      <c r="C59" s="436"/>
      <c r="D59" s="680"/>
      <c r="E59" s="680"/>
      <c r="F59" s="317"/>
      <c r="G59" s="688">
        <f t="shared" si="24"/>
        <v>0</v>
      </c>
      <c r="H59" s="230"/>
      <c r="I59" s="230">
        <v>5715</v>
      </c>
      <c r="J59" s="680">
        <f t="shared" si="25"/>
        <v>5715</v>
      </c>
      <c r="K59" s="680"/>
      <c r="L59" s="680"/>
      <c r="M59" s="680"/>
      <c r="N59" s="224">
        <f t="shared" ref="N59" si="93">B59+E59+H59+K59</f>
        <v>0</v>
      </c>
      <c r="O59" s="224">
        <f t="shared" ref="O59" si="94">C59+F59+I59+L59</f>
        <v>5715</v>
      </c>
      <c r="P59" s="355">
        <f t="shared" ref="P59" si="95">D59+G59+J59+M59</f>
        <v>5715</v>
      </c>
      <c r="Q59" s="230"/>
      <c r="R59" s="231"/>
      <c r="S59" s="688"/>
      <c r="T59" s="231"/>
      <c r="U59" s="231"/>
      <c r="V59" s="759"/>
      <c r="W59" s="26"/>
      <c r="X59" s="26"/>
      <c r="Y59" s="680"/>
      <c r="Z59" s="26"/>
      <c r="AA59" s="26"/>
      <c r="AB59" s="680"/>
      <c r="AC59" s="100">
        <f t="shared" ref="AC59" si="96">Q59+T59+W59+Z59</f>
        <v>0</v>
      </c>
      <c r="AD59" s="100">
        <f t="shared" ref="AD59" si="97">R59+U59+X59+AA59</f>
        <v>0</v>
      </c>
      <c r="AE59" s="100">
        <f t="shared" ref="AE59" si="98">S59+V59+Y59+AB59</f>
        <v>0</v>
      </c>
      <c r="AF59" s="100">
        <f t="shared" ref="AF59" si="99">AC59+N59</f>
        <v>0</v>
      </c>
      <c r="AG59" s="100">
        <f t="shared" ref="AG59" si="100">AD59+O59</f>
        <v>5715</v>
      </c>
      <c r="AH59" s="646">
        <f t="shared" ref="AH59" si="101">AE59+P59</f>
        <v>5715</v>
      </c>
    </row>
    <row r="60" spans="1:34" ht="15" customHeight="1" x14ac:dyDescent="0.2">
      <c r="A60" s="251" t="s">
        <v>966</v>
      </c>
      <c r="B60" s="680">
        <v>0</v>
      </c>
      <c r="C60" s="436"/>
      <c r="D60" s="680">
        <f t="shared" si="23"/>
        <v>0</v>
      </c>
      <c r="E60" s="680">
        <v>0</v>
      </c>
      <c r="F60" s="317"/>
      <c r="G60" s="688">
        <f t="shared" si="24"/>
        <v>0</v>
      </c>
      <c r="H60" s="230">
        <v>0</v>
      </c>
      <c r="I60" s="230">
        <v>1143</v>
      </c>
      <c r="J60" s="680">
        <f t="shared" si="25"/>
        <v>1143</v>
      </c>
      <c r="K60" s="680"/>
      <c r="L60" s="680"/>
      <c r="M60" s="680">
        <f t="shared" si="26"/>
        <v>0</v>
      </c>
      <c r="N60" s="224">
        <f t="shared" si="14"/>
        <v>0</v>
      </c>
      <c r="O60" s="224">
        <f t="shared" si="15"/>
        <v>1143</v>
      </c>
      <c r="P60" s="355">
        <f t="shared" si="16"/>
        <v>1143</v>
      </c>
      <c r="Q60" s="230"/>
      <c r="R60" s="231"/>
      <c r="S60" s="688">
        <f t="shared" si="27"/>
        <v>0</v>
      </c>
      <c r="T60" s="231"/>
      <c r="U60" s="231"/>
      <c r="V60" s="759">
        <f t="shared" si="28"/>
        <v>0</v>
      </c>
      <c r="W60" s="26"/>
      <c r="X60" s="26"/>
      <c r="Y60" s="680">
        <f t="shared" si="29"/>
        <v>0</v>
      </c>
      <c r="Z60" s="26"/>
      <c r="AA60" s="26"/>
      <c r="AB60" s="680">
        <f t="shared" si="30"/>
        <v>0</v>
      </c>
      <c r="AC60" s="100">
        <f t="shared" si="17"/>
        <v>0</v>
      </c>
      <c r="AD60" s="100">
        <f t="shared" si="89"/>
        <v>0</v>
      </c>
      <c r="AE60" s="100">
        <f t="shared" si="90"/>
        <v>0</v>
      </c>
      <c r="AF60" s="100">
        <f t="shared" si="20"/>
        <v>0</v>
      </c>
      <c r="AG60" s="100">
        <f t="shared" si="91"/>
        <v>1143</v>
      </c>
      <c r="AH60" s="646">
        <f t="shared" si="92"/>
        <v>1143</v>
      </c>
    </row>
    <row r="61" spans="1:34" ht="30" customHeight="1" x14ac:dyDescent="0.2">
      <c r="A61" s="251" t="s">
        <v>1040</v>
      </c>
      <c r="B61" s="680">
        <v>0</v>
      </c>
      <c r="C61" s="436"/>
      <c r="D61" s="680">
        <f t="shared" ref="D61" si="102">B61+C61</f>
        <v>0</v>
      </c>
      <c r="E61" s="680">
        <v>0</v>
      </c>
      <c r="F61" s="317"/>
      <c r="G61" s="688">
        <f t="shared" ref="G61" si="103">E61+F61</f>
        <v>0</v>
      </c>
      <c r="H61" s="230">
        <v>0</v>
      </c>
      <c r="I61" s="230">
        <v>4</v>
      </c>
      <c r="J61" s="680">
        <f t="shared" ref="J61" si="104">H61+I61</f>
        <v>4</v>
      </c>
      <c r="K61" s="680"/>
      <c r="L61" s="680">
        <v>627</v>
      </c>
      <c r="M61" s="680">
        <f t="shared" si="26"/>
        <v>627</v>
      </c>
      <c r="N61" s="224">
        <f t="shared" si="14"/>
        <v>0</v>
      </c>
      <c r="O61" s="224">
        <f t="shared" si="15"/>
        <v>631</v>
      </c>
      <c r="P61" s="355">
        <f t="shared" si="16"/>
        <v>631</v>
      </c>
      <c r="Q61" s="230"/>
      <c r="R61" s="231"/>
      <c r="S61" s="688">
        <f t="shared" ref="S61" si="105">Q61+R61</f>
        <v>0</v>
      </c>
      <c r="T61" s="231"/>
      <c r="U61" s="231"/>
      <c r="V61" s="759">
        <f t="shared" ref="V61" si="106">T61+U61</f>
        <v>0</v>
      </c>
      <c r="W61" s="26"/>
      <c r="X61" s="26"/>
      <c r="Y61" s="680">
        <f t="shared" ref="Y61" si="107">W61+X61</f>
        <v>0</v>
      </c>
      <c r="Z61" s="26"/>
      <c r="AA61" s="26"/>
      <c r="AB61" s="680">
        <f t="shared" ref="AB61" si="108">Z61+AA61</f>
        <v>0</v>
      </c>
      <c r="AC61" s="100">
        <f t="shared" ref="AC61" si="109">Q61+T61+W61+Z61</f>
        <v>0</v>
      </c>
      <c r="AD61" s="100">
        <f t="shared" ref="AD61" si="110">R61+U61+X61+AA61</f>
        <v>0</v>
      </c>
      <c r="AE61" s="100">
        <f t="shared" ref="AE61" si="111">S61+V61+Y61+AB61</f>
        <v>0</v>
      </c>
      <c r="AF61" s="100">
        <f t="shared" ref="AF61" si="112">AC61+N61</f>
        <v>0</v>
      </c>
      <c r="AG61" s="100">
        <f t="shared" ref="AG61" si="113">AD61+O61</f>
        <v>631</v>
      </c>
      <c r="AH61" s="646">
        <f t="shared" ref="AH61" si="114">AE61+P61</f>
        <v>631</v>
      </c>
    </row>
    <row r="62" spans="1:34" s="93" customFormat="1" ht="19.899999999999999" customHeight="1" thickBot="1" x14ac:dyDescent="0.25">
      <c r="A62" s="431" t="s">
        <v>592</v>
      </c>
      <c r="B62" s="681">
        <f>SUM(B8:B61)</f>
        <v>907</v>
      </c>
      <c r="C62" s="681">
        <f t="shared" ref="C62:AH62" si="115">SUM(C8:C61)</f>
        <v>0</v>
      </c>
      <c r="D62" s="681">
        <f t="shared" si="115"/>
        <v>907</v>
      </c>
      <c r="E62" s="681">
        <f t="shared" si="115"/>
        <v>363</v>
      </c>
      <c r="F62" s="681">
        <f t="shared" si="115"/>
        <v>0</v>
      </c>
      <c r="G62" s="681">
        <f t="shared" si="115"/>
        <v>363</v>
      </c>
      <c r="H62" s="681">
        <f t="shared" si="115"/>
        <v>144199</v>
      </c>
      <c r="I62" s="681">
        <f t="shared" si="115"/>
        <v>6862</v>
      </c>
      <c r="J62" s="681">
        <f t="shared" si="115"/>
        <v>151061</v>
      </c>
      <c r="K62" s="681">
        <f t="shared" si="115"/>
        <v>0</v>
      </c>
      <c r="L62" s="681">
        <f t="shared" si="115"/>
        <v>627</v>
      </c>
      <c r="M62" s="681">
        <f t="shared" si="115"/>
        <v>627</v>
      </c>
      <c r="N62" s="249">
        <f t="shared" si="14"/>
        <v>145469</v>
      </c>
      <c r="O62" s="249">
        <f t="shared" si="15"/>
        <v>7489</v>
      </c>
      <c r="P62" s="311">
        <f t="shared" si="16"/>
        <v>152958</v>
      </c>
      <c r="Q62" s="787">
        <f t="shared" si="115"/>
        <v>79500</v>
      </c>
      <c r="R62" s="681">
        <f t="shared" si="115"/>
        <v>-5715</v>
      </c>
      <c r="S62" s="681">
        <f t="shared" si="115"/>
        <v>73785</v>
      </c>
      <c r="T62" s="681">
        <f t="shared" si="115"/>
        <v>43725</v>
      </c>
      <c r="U62" s="681">
        <f t="shared" si="115"/>
        <v>0</v>
      </c>
      <c r="V62" s="681">
        <f t="shared" si="115"/>
        <v>43725</v>
      </c>
      <c r="W62" s="681">
        <f t="shared" si="115"/>
        <v>0</v>
      </c>
      <c r="X62" s="681">
        <f t="shared" si="115"/>
        <v>0</v>
      </c>
      <c r="Y62" s="681">
        <f t="shared" si="115"/>
        <v>0</v>
      </c>
      <c r="Z62" s="681">
        <f t="shared" si="115"/>
        <v>0</v>
      </c>
      <c r="AA62" s="681">
        <f t="shared" si="115"/>
        <v>0</v>
      </c>
      <c r="AB62" s="681">
        <f t="shared" si="115"/>
        <v>0</v>
      </c>
      <c r="AC62" s="681">
        <f t="shared" si="115"/>
        <v>123225</v>
      </c>
      <c r="AD62" s="681">
        <f t="shared" si="115"/>
        <v>-5715</v>
      </c>
      <c r="AE62" s="681">
        <f t="shared" si="115"/>
        <v>117510</v>
      </c>
      <c r="AF62" s="681">
        <f t="shared" si="115"/>
        <v>268694</v>
      </c>
      <c r="AG62" s="681">
        <f t="shared" si="115"/>
        <v>1774</v>
      </c>
      <c r="AH62" s="581">
        <f t="shared" si="115"/>
        <v>270468</v>
      </c>
    </row>
    <row r="63" spans="1:34" s="93" customFormat="1" ht="19.899999999999999" customHeight="1" thickBot="1" x14ac:dyDescent="0.25">
      <c r="A63" s="431" t="s">
        <v>608</v>
      </c>
      <c r="B63" s="682">
        <f t="shared" ref="B63" si="116">B7+B62</f>
        <v>907</v>
      </c>
      <c r="C63" s="682">
        <f t="shared" ref="C63:AH63" si="117">C7+C62</f>
        <v>0</v>
      </c>
      <c r="D63" s="682">
        <f t="shared" si="117"/>
        <v>907</v>
      </c>
      <c r="E63" s="682">
        <f t="shared" si="117"/>
        <v>363</v>
      </c>
      <c r="F63" s="689">
        <f t="shared" si="117"/>
        <v>0</v>
      </c>
      <c r="G63" s="689">
        <f t="shared" si="117"/>
        <v>363</v>
      </c>
      <c r="H63" s="687">
        <f t="shared" si="117"/>
        <v>144199</v>
      </c>
      <c r="I63" s="682">
        <f t="shared" si="117"/>
        <v>6862</v>
      </c>
      <c r="J63" s="682">
        <f t="shared" si="117"/>
        <v>151061</v>
      </c>
      <c r="K63" s="575">
        <f t="shared" si="117"/>
        <v>0</v>
      </c>
      <c r="L63" s="682">
        <f t="shared" si="117"/>
        <v>627</v>
      </c>
      <c r="M63" s="682">
        <f t="shared" si="117"/>
        <v>627</v>
      </c>
      <c r="N63" s="682">
        <f t="shared" si="117"/>
        <v>145469</v>
      </c>
      <c r="O63" s="682">
        <f t="shared" si="117"/>
        <v>7489</v>
      </c>
      <c r="P63" s="683">
        <f t="shared" si="117"/>
        <v>152958</v>
      </c>
      <c r="Q63" s="687">
        <f t="shared" si="117"/>
        <v>79500</v>
      </c>
      <c r="R63" s="682">
        <f t="shared" si="117"/>
        <v>-5715</v>
      </c>
      <c r="S63" s="689">
        <f t="shared" si="117"/>
        <v>73785</v>
      </c>
      <c r="T63" s="682">
        <f t="shared" si="117"/>
        <v>43725</v>
      </c>
      <c r="U63" s="682">
        <f t="shared" si="117"/>
        <v>0</v>
      </c>
      <c r="V63" s="682">
        <f t="shared" si="117"/>
        <v>43725</v>
      </c>
      <c r="W63" s="682">
        <f t="shared" si="117"/>
        <v>0</v>
      </c>
      <c r="X63" s="682">
        <f t="shared" si="117"/>
        <v>0</v>
      </c>
      <c r="Y63" s="682">
        <f t="shared" si="117"/>
        <v>0</v>
      </c>
      <c r="Z63" s="682">
        <f t="shared" si="117"/>
        <v>0</v>
      </c>
      <c r="AA63" s="682">
        <f t="shared" si="117"/>
        <v>0</v>
      </c>
      <c r="AB63" s="682">
        <f t="shared" si="117"/>
        <v>0</v>
      </c>
      <c r="AC63" s="682">
        <f t="shared" si="117"/>
        <v>123225</v>
      </c>
      <c r="AD63" s="682">
        <f t="shared" si="117"/>
        <v>-5715</v>
      </c>
      <c r="AE63" s="682">
        <f t="shared" si="117"/>
        <v>117510</v>
      </c>
      <c r="AF63" s="682">
        <f t="shared" si="117"/>
        <v>268694</v>
      </c>
      <c r="AG63" s="682">
        <f t="shared" si="117"/>
        <v>1774</v>
      </c>
      <c r="AH63" s="683">
        <f t="shared" si="117"/>
        <v>270468</v>
      </c>
    </row>
    <row r="64" spans="1:34" x14ac:dyDescent="0.2">
      <c r="A64" s="2"/>
      <c r="B64" s="2"/>
      <c r="C64" s="2"/>
      <c r="D64" s="2"/>
      <c r="E64" s="2"/>
      <c r="F64" s="2"/>
      <c r="G64" s="2"/>
      <c r="H64" s="15"/>
      <c r="I64" s="15"/>
      <c r="J64" s="15"/>
      <c r="K64" s="15"/>
      <c r="L64" s="15"/>
      <c r="M64" s="15"/>
      <c r="N64" s="91"/>
      <c r="O64" s="91"/>
      <c r="P64" s="91"/>
      <c r="Q64" s="15"/>
      <c r="R64" s="15"/>
      <c r="S64" s="15"/>
      <c r="T64" s="15"/>
      <c r="U64" s="15"/>
      <c r="V64" s="15"/>
      <c r="W64" s="15"/>
      <c r="X64" s="15"/>
      <c r="Y64" s="15"/>
      <c r="Z64" s="15"/>
      <c r="AA64" s="15"/>
      <c r="AB64" s="15"/>
      <c r="AC64" s="91"/>
      <c r="AD64" s="91"/>
      <c r="AE64" s="91"/>
      <c r="AF64" s="91"/>
    </row>
    <row r="65" spans="1:32" x14ac:dyDescent="0.2">
      <c r="A65" s="2"/>
      <c r="B65" s="2"/>
      <c r="C65" s="2"/>
      <c r="D65" s="2"/>
      <c r="E65" s="2"/>
      <c r="F65" s="2"/>
      <c r="G65" s="2"/>
      <c r="H65" s="15"/>
      <c r="I65" s="15"/>
      <c r="J65" s="15"/>
      <c r="K65" s="15"/>
      <c r="L65" s="15"/>
      <c r="M65" s="15"/>
      <c r="N65" s="91"/>
      <c r="O65" s="91"/>
      <c r="P65" s="91"/>
      <c r="Q65" s="15"/>
      <c r="R65" s="15"/>
      <c r="S65" s="15"/>
      <c r="T65" s="15"/>
      <c r="U65" s="15"/>
      <c r="V65" s="15"/>
      <c r="W65" s="15"/>
      <c r="X65" s="15"/>
      <c r="Y65" s="15"/>
      <c r="Z65" s="15"/>
      <c r="AA65" s="15"/>
      <c r="AB65" s="15"/>
      <c r="AC65" s="91"/>
      <c r="AD65" s="91"/>
      <c r="AE65" s="91"/>
      <c r="AF65" s="91"/>
    </row>
    <row r="66" spans="1:32" x14ac:dyDescent="0.2">
      <c r="A66" s="2"/>
      <c r="B66" s="2"/>
      <c r="C66" s="2"/>
      <c r="D66" s="2"/>
      <c r="E66" s="2"/>
      <c r="F66" s="2"/>
      <c r="G66" s="2"/>
      <c r="H66" s="15"/>
      <c r="I66" s="15"/>
      <c r="J66" s="15"/>
      <c r="K66" s="15"/>
      <c r="L66" s="15"/>
      <c r="M66" s="15"/>
      <c r="N66" s="91"/>
      <c r="O66" s="91"/>
      <c r="P66" s="91"/>
      <c r="Q66" s="15"/>
      <c r="R66" s="15"/>
      <c r="S66" s="15"/>
      <c r="T66" s="15"/>
      <c r="U66" s="15"/>
      <c r="V66" s="15"/>
      <c r="W66" s="15"/>
      <c r="X66" s="15"/>
      <c r="Y66" s="15"/>
      <c r="Z66" s="15"/>
      <c r="AA66" s="15"/>
      <c r="AB66" s="15"/>
      <c r="AC66" s="91"/>
      <c r="AD66" s="91"/>
      <c r="AE66" s="91"/>
      <c r="AF66" s="91"/>
    </row>
    <row r="67" spans="1:32" x14ac:dyDescent="0.2">
      <c r="A67" s="2"/>
      <c r="B67" s="2"/>
      <c r="C67" s="2"/>
      <c r="D67" s="2"/>
      <c r="E67" s="2"/>
      <c r="F67" s="2"/>
      <c r="G67" s="2"/>
      <c r="H67" s="15"/>
      <c r="I67" s="15"/>
      <c r="J67" s="15"/>
      <c r="K67" s="15"/>
      <c r="L67" s="15"/>
      <c r="M67" s="15"/>
      <c r="N67" s="91"/>
      <c r="O67" s="91"/>
      <c r="P67" s="91"/>
      <c r="Q67" s="15"/>
      <c r="R67" s="15"/>
      <c r="S67" s="15"/>
      <c r="T67" s="15"/>
      <c r="U67" s="15"/>
      <c r="V67" s="15"/>
      <c r="W67" s="15"/>
      <c r="X67" s="15"/>
      <c r="Y67" s="15"/>
      <c r="Z67" s="15"/>
      <c r="AA67" s="15"/>
      <c r="AB67" s="15"/>
      <c r="AC67" s="91"/>
      <c r="AD67" s="91"/>
      <c r="AE67" s="91"/>
      <c r="AF67" s="91"/>
    </row>
    <row r="68" spans="1:32" x14ac:dyDescent="0.2">
      <c r="A68" s="2"/>
      <c r="B68" s="2"/>
      <c r="C68" s="2"/>
      <c r="D68" s="2"/>
      <c r="E68" s="2"/>
      <c r="F68" s="2"/>
      <c r="G68" s="2"/>
      <c r="H68" s="15"/>
      <c r="I68" s="15"/>
      <c r="J68" s="15"/>
      <c r="K68" s="15"/>
      <c r="L68" s="15"/>
      <c r="M68" s="15"/>
      <c r="N68" s="91"/>
      <c r="O68" s="91"/>
      <c r="P68" s="91"/>
      <c r="Q68" s="15"/>
      <c r="R68" s="15"/>
      <c r="S68" s="15"/>
      <c r="T68" s="15"/>
      <c r="U68" s="15"/>
      <c r="V68" s="15"/>
      <c r="W68" s="15"/>
      <c r="X68" s="15"/>
      <c r="Y68" s="15"/>
      <c r="Z68" s="15"/>
      <c r="AA68" s="15"/>
      <c r="AB68" s="15"/>
      <c r="AC68" s="91"/>
      <c r="AD68" s="91"/>
      <c r="AE68" s="91"/>
      <c r="AF68" s="91"/>
    </row>
    <row r="69" spans="1:32" x14ac:dyDescent="0.2">
      <c r="A69" s="2"/>
      <c r="B69" s="2"/>
      <c r="C69" s="2"/>
      <c r="D69" s="2"/>
      <c r="E69" s="2"/>
      <c r="F69" s="2"/>
      <c r="G69" s="2"/>
      <c r="H69" s="15"/>
      <c r="I69" s="15"/>
      <c r="J69" s="15"/>
      <c r="K69" s="15"/>
      <c r="L69" s="15"/>
      <c r="M69" s="15"/>
      <c r="N69" s="91"/>
      <c r="O69" s="91"/>
      <c r="P69" s="91"/>
      <c r="Q69" s="15"/>
      <c r="R69" s="15"/>
      <c r="S69" s="15"/>
      <c r="T69" s="15"/>
      <c r="U69" s="15"/>
      <c r="V69" s="15"/>
      <c r="W69" s="15"/>
      <c r="X69" s="15"/>
      <c r="Y69" s="15"/>
      <c r="Z69" s="15"/>
      <c r="AA69" s="15"/>
      <c r="AB69" s="15"/>
      <c r="AC69" s="91"/>
      <c r="AD69" s="91"/>
      <c r="AE69" s="91"/>
      <c r="AF69" s="91"/>
    </row>
    <row r="70" spans="1:32" x14ac:dyDescent="0.2">
      <c r="A70" s="2"/>
      <c r="B70" s="2"/>
      <c r="C70" s="2"/>
      <c r="D70" s="2"/>
      <c r="E70" s="2"/>
      <c r="F70" s="2"/>
      <c r="G70" s="2"/>
      <c r="H70" s="15"/>
      <c r="I70" s="15"/>
      <c r="J70" s="15"/>
      <c r="K70" s="15"/>
      <c r="L70" s="15"/>
      <c r="M70" s="15"/>
      <c r="N70" s="91"/>
      <c r="O70" s="91"/>
      <c r="P70" s="91"/>
      <c r="Q70" s="15"/>
      <c r="R70" s="15"/>
      <c r="S70" s="15"/>
      <c r="T70" s="15"/>
      <c r="U70" s="15"/>
      <c r="V70" s="15"/>
      <c r="W70" s="15"/>
      <c r="X70" s="15"/>
      <c r="Y70" s="15"/>
      <c r="Z70" s="15"/>
      <c r="AA70" s="15"/>
      <c r="AB70" s="15"/>
      <c r="AC70" s="91"/>
      <c r="AD70" s="91"/>
      <c r="AE70" s="91"/>
      <c r="AF70" s="91"/>
    </row>
    <row r="71" spans="1:32" x14ac:dyDescent="0.2">
      <c r="A71" s="2"/>
      <c r="B71" s="2"/>
      <c r="C71" s="2"/>
      <c r="D71" s="2"/>
      <c r="E71" s="2"/>
      <c r="F71" s="2"/>
      <c r="G71" s="2"/>
      <c r="H71" s="15"/>
      <c r="I71" s="15"/>
      <c r="J71" s="15"/>
      <c r="K71" s="15"/>
      <c r="L71" s="15"/>
      <c r="M71" s="15"/>
      <c r="N71" s="91"/>
      <c r="O71" s="91"/>
      <c r="P71" s="91"/>
      <c r="Q71" s="15"/>
      <c r="R71" s="15"/>
      <c r="S71" s="15"/>
      <c r="T71" s="15"/>
      <c r="U71" s="15"/>
      <c r="V71" s="15"/>
      <c r="W71" s="15"/>
      <c r="X71" s="15"/>
      <c r="Y71" s="15"/>
      <c r="Z71" s="15"/>
      <c r="AA71" s="15"/>
      <c r="AB71" s="15"/>
      <c r="AC71" s="91"/>
      <c r="AD71" s="91"/>
      <c r="AE71" s="91"/>
      <c r="AF71" s="91"/>
    </row>
    <row r="72" spans="1:32" x14ac:dyDescent="0.2">
      <c r="A72" s="2"/>
      <c r="B72" s="2"/>
      <c r="C72" s="2"/>
      <c r="D72" s="2"/>
      <c r="E72" s="2"/>
      <c r="F72" s="2"/>
      <c r="G72" s="2"/>
      <c r="H72" s="15"/>
      <c r="I72" s="15"/>
      <c r="J72" s="15"/>
      <c r="K72" s="15"/>
      <c r="L72" s="15"/>
      <c r="M72" s="15"/>
      <c r="N72" s="91"/>
      <c r="O72" s="91"/>
      <c r="P72" s="91"/>
      <c r="Q72" s="15"/>
      <c r="R72" s="15"/>
      <c r="S72" s="15"/>
      <c r="T72" s="15"/>
      <c r="U72" s="15"/>
      <c r="V72" s="15"/>
      <c r="W72" s="15"/>
      <c r="X72" s="15"/>
      <c r="Y72" s="15"/>
      <c r="Z72" s="15"/>
      <c r="AA72" s="15"/>
      <c r="AB72" s="15"/>
      <c r="AC72" s="91"/>
      <c r="AD72" s="91"/>
      <c r="AE72" s="91"/>
      <c r="AF72" s="91"/>
    </row>
    <row r="73" spans="1:32" x14ac:dyDescent="0.2">
      <c r="A73" s="2"/>
      <c r="B73" s="2"/>
      <c r="C73" s="2"/>
      <c r="D73" s="2"/>
      <c r="E73" s="2"/>
      <c r="F73" s="2"/>
      <c r="G73" s="2"/>
      <c r="H73" s="15"/>
      <c r="I73" s="15"/>
      <c r="J73" s="15"/>
      <c r="K73" s="15"/>
      <c r="L73" s="15"/>
      <c r="M73" s="15"/>
      <c r="N73" s="91"/>
      <c r="O73" s="91"/>
      <c r="P73" s="91"/>
      <c r="Q73" s="15"/>
      <c r="R73" s="15"/>
      <c r="S73" s="15"/>
      <c r="T73" s="15"/>
      <c r="U73" s="15"/>
      <c r="V73" s="15"/>
      <c r="W73" s="15"/>
      <c r="X73" s="15"/>
      <c r="Y73" s="15"/>
      <c r="Z73" s="15"/>
      <c r="AA73" s="15"/>
      <c r="AB73" s="15"/>
      <c r="AC73" s="91"/>
      <c r="AD73" s="91"/>
      <c r="AE73" s="91"/>
      <c r="AF73" s="91"/>
    </row>
    <row r="74" spans="1:32" x14ac:dyDescent="0.2">
      <c r="A74" s="2"/>
      <c r="B74" s="2"/>
      <c r="C74" s="2"/>
      <c r="D74" s="2"/>
      <c r="E74" s="2"/>
      <c r="F74" s="2"/>
      <c r="G74" s="2"/>
      <c r="H74" s="15"/>
      <c r="I74" s="15"/>
      <c r="J74" s="15"/>
      <c r="K74" s="15"/>
      <c r="L74" s="15"/>
      <c r="M74" s="15"/>
      <c r="N74" s="91"/>
      <c r="O74" s="91"/>
      <c r="P74" s="91"/>
      <c r="Q74" s="15"/>
      <c r="R74" s="15"/>
      <c r="S74" s="15"/>
      <c r="T74" s="15"/>
      <c r="U74" s="15"/>
      <c r="V74" s="15"/>
      <c r="W74" s="15"/>
      <c r="X74" s="15"/>
      <c r="Y74" s="15"/>
      <c r="Z74" s="15"/>
      <c r="AA74" s="15"/>
      <c r="AB74" s="15"/>
      <c r="AC74" s="91"/>
      <c r="AD74" s="91"/>
      <c r="AE74" s="91"/>
      <c r="AF74" s="91"/>
    </row>
    <row r="75" spans="1:32" x14ac:dyDescent="0.2">
      <c r="A75" s="2"/>
      <c r="B75" s="2"/>
      <c r="C75" s="2"/>
      <c r="D75" s="2"/>
      <c r="E75" s="2"/>
      <c r="F75" s="2"/>
      <c r="G75" s="2"/>
      <c r="H75" s="15"/>
      <c r="I75" s="15"/>
      <c r="J75" s="15"/>
      <c r="K75" s="15"/>
      <c r="L75" s="15"/>
      <c r="M75" s="15"/>
      <c r="N75" s="91"/>
      <c r="O75" s="91"/>
      <c r="P75" s="91"/>
      <c r="Q75" s="15"/>
      <c r="R75" s="15"/>
      <c r="S75" s="15"/>
      <c r="T75" s="15"/>
      <c r="U75" s="15"/>
      <c r="V75" s="15"/>
      <c r="W75" s="15"/>
      <c r="X75" s="15"/>
      <c r="Y75" s="15"/>
      <c r="Z75" s="15"/>
      <c r="AA75" s="15"/>
      <c r="AB75" s="15"/>
      <c r="AC75" s="91"/>
      <c r="AD75" s="91"/>
      <c r="AE75" s="91"/>
      <c r="AF75" s="91"/>
    </row>
    <row r="76" spans="1:32" x14ac:dyDescent="0.2">
      <c r="A76" s="2"/>
      <c r="B76" s="2"/>
      <c r="C76" s="2"/>
      <c r="D76" s="2"/>
      <c r="E76" s="2"/>
      <c r="F76" s="2"/>
      <c r="G76" s="2"/>
      <c r="H76" s="15"/>
      <c r="I76" s="15"/>
      <c r="J76" s="15"/>
      <c r="K76" s="15"/>
      <c r="L76" s="15"/>
      <c r="M76" s="15"/>
      <c r="N76" s="91"/>
      <c r="O76" s="91"/>
      <c r="P76" s="91"/>
      <c r="Q76" s="15"/>
      <c r="R76" s="15"/>
      <c r="S76" s="15"/>
      <c r="T76" s="15"/>
      <c r="U76" s="15"/>
      <c r="V76" s="15"/>
      <c r="W76" s="15"/>
      <c r="X76" s="15"/>
      <c r="Y76" s="15"/>
      <c r="Z76" s="15"/>
      <c r="AA76" s="15"/>
      <c r="AB76" s="15"/>
      <c r="AC76" s="91"/>
      <c r="AD76" s="91"/>
      <c r="AE76" s="91"/>
      <c r="AF76" s="91"/>
    </row>
    <row r="77" spans="1:32" x14ac:dyDescent="0.2">
      <c r="A77" s="2"/>
      <c r="B77" s="2"/>
      <c r="C77" s="2"/>
      <c r="D77" s="2"/>
      <c r="E77" s="2"/>
      <c r="F77" s="2"/>
      <c r="G77" s="2"/>
      <c r="H77" s="15"/>
      <c r="I77" s="15"/>
      <c r="J77" s="15"/>
      <c r="K77" s="15"/>
      <c r="L77" s="15"/>
      <c r="M77" s="15"/>
      <c r="N77" s="91"/>
      <c r="O77" s="91"/>
      <c r="P77" s="91"/>
      <c r="Q77" s="15"/>
      <c r="R77" s="15"/>
      <c r="S77" s="15"/>
      <c r="T77" s="15"/>
      <c r="U77" s="15"/>
      <c r="V77" s="15"/>
      <c r="W77" s="15"/>
      <c r="X77" s="15"/>
      <c r="Y77" s="15"/>
      <c r="Z77" s="15"/>
      <c r="AA77" s="15"/>
      <c r="AB77" s="15"/>
      <c r="AC77" s="91"/>
      <c r="AD77" s="91"/>
      <c r="AE77" s="91"/>
      <c r="AF77" s="91"/>
    </row>
    <row r="78" spans="1:32" x14ac:dyDescent="0.2">
      <c r="A78" s="2"/>
      <c r="B78" s="2"/>
      <c r="C78" s="2"/>
      <c r="D78" s="2"/>
      <c r="E78" s="2"/>
      <c r="F78" s="2"/>
      <c r="G78" s="2"/>
      <c r="H78" s="15"/>
      <c r="I78" s="15"/>
      <c r="J78" s="15"/>
      <c r="K78" s="15"/>
      <c r="L78" s="15"/>
      <c r="M78" s="15"/>
      <c r="N78" s="91"/>
      <c r="O78" s="91"/>
      <c r="P78" s="91"/>
      <c r="Q78" s="15"/>
      <c r="R78" s="15"/>
      <c r="S78" s="15"/>
      <c r="T78" s="15"/>
      <c r="U78" s="15"/>
      <c r="V78" s="15"/>
      <c r="W78" s="15"/>
      <c r="X78" s="15"/>
      <c r="Y78" s="15"/>
      <c r="Z78" s="15"/>
      <c r="AA78" s="15"/>
      <c r="AB78" s="15"/>
      <c r="AC78" s="91"/>
      <c r="AD78" s="91"/>
      <c r="AE78" s="91"/>
      <c r="AF78" s="91"/>
    </row>
    <row r="79" spans="1:32" x14ac:dyDescent="0.2">
      <c r="A79" s="2"/>
      <c r="B79" s="2"/>
      <c r="C79" s="2"/>
      <c r="D79" s="2"/>
      <c r="E79" s="2"/>
      <c r="F79" s="2"/>
      <c r="G79" s="2"/>
      <c r="H79" s="15"/>
      <c r="I79" s="15"/>
      <c r="J79" s="15"/>
      <c r="K79" s="15"/>
      <c r="L79" s="15"/>
      <c r="M79" s="15"/>
      <c r="N79" s="91"/>
      <c r="O79" s="91"/>
      <c r="P79" s="91"/>
      <c r="Q79" s="15"/>
      <c r="R79" s="15"/>
      <c r="S79" s="15"/>
      <c r="T79" s="15"/>
      <c r="U79" s="15"/>
      <c r="V79" s="15"/>
      <c r="W79" s="15"/>
      <c r="X79" s="15"/>
      <c r="Y79" s="15"/>
      <c r="Z79" s="15"/>
      <c r="AA79" s="15"/>
      <c r="AB79" s="15"/>
      <c r="AC79" s="91"/>
      <c r="AD79" s="91"/>
      <c r="AE79" s="91"/>
      <c r="AF79" s="91"/>
    </row>
    <row r="80" spans="1:32" x14ac:dyDescent="0.2">
      <c r="A80" s="2"/>
      <c r="B80" s="2"/>
      <c r="C80" s="2"/>
      <c r="D80" s="2"/>
      <c r="E80" s="2"/>
      <c r="F80" s="2"/>
      <c r="G80" s="2"/>
      <c r="H80" s="15"/>
      <c r="I80" s="15"/>
      <c r="J80" s="15"/>
      <c r="K80" s="15"/>
      <c r="L80" s="15"/>
      <c r="M80" s="15"/>
      <c r="N80" s="91"/>
      <c r="O80" s="91"/>
      <c r="P80" s="91"/>
      <c r="Q80" s="15"/>
      <c r="R80" s="15"/>
      <c r="S80" s="15"/>
      <c r="T80" s="15"/>
      <c r="U80" s="15"/>
      <c r="V80" s="15"/>
      <c r="W80" s="15"/>
      <c r="X80" s="15"/>
      <c r="Y80" s="15"/>
      <c r="Z80" s="15"/>
      <c r="AA80" s="15"/>
      <c r="AB80" s="15"/>
      <c r="AC80" s="91"/>
      <c r="AD80" s="91"/>
      <c r="AE80" s="91"/>
      <c r="AF80" s="91"/>
    </row>
    <row r="81" spans="1:32" x14ac:dyDescent="0.2">
      <c r="A81" s="2"/>
      <c r="B81" s="2"/>
      <c r="C81" s="2"/>
      <c r="D81" s="2"/>
      <c r="E81" s="2"/>
      <c r="F81" s="2"/>
      <c r="G81" s="2"/>
      <c r="H81" s="15"/>
      <c r="I81" s="15"/>
      <c r="J81" s="15"/>
      <c r="K81" s="15"/>
      <c r="L81" s="15"/>
      <c r="M81" s="15"/>
      <c r="N81" s="91"/>
      <c r="O81" s="91"/>
      <c r="P81" s="91"/>
      <c r="Q81" s="15"/>
      <c r="R81" s="15"/>
      <c r="S81" s="15"/>
      <c r="T81" s="15"/>
      <c r="U81" s="15"/>
      <c r="V81" s="15"/>
      <c r="W81" s="15"/>
      <c r="X81" s="15"/>
      <c r="Y81" s="15"/>
      <c r="Z81" s="15"/>
      <c r="AA81" s="15"/>
      <c r="AB81" s="15"/>
      <c r="AC81" s="91"/>
      <c r="AD81" s="91"/>
      <c r="AE81" s="91"/>
      <c r="AF81" s="91"/>
    </row>
    <row r="82" spans="1:32" x14ac:dyDescent="0.2">
      <c r="A82" s="2"/>
      <c r="B82" s="2"/>
      <c r="C82" s="2"/>
      <c r="D82" s="2"/>
      <c r="E82" s="2"/>
      <c r="F82" s="2"/>
      <c r="G82" s="2"/>
      <c r="H82" s="15"/>
      <c r="I82" s="15"/>
      <c r="J82" s="15"/>
      <c r="K82" s="15"/>
      <c r="L82" s="15"/>
      <c r="M82" s="15"/>
      <c r="N82" s="91"/>
      <c r="O82" s="91"/>
      <c r="P82" s="91"/>
      <c r="Q82" s="15"/>
      <c r="R82" s="15"/>
      <c r="S82" s="15"/>
      <c r="T82" s="15"/>
      <c r="U82" s="15"/>
      <c r="V82" s="15"/>
      <c r="W82" s="15"/>
      <c r="X82" s="15"/>
      <c r="Y82" s="15"/>
      <c r="Z82" s="15"/>
      <c r="AA82" s="15"/>
      <c r="AB82" s="15"/>
      <c r="AC82" s="91"/>
      <c r="AD82" s="91"/>
      <c r="AE82" s="91"/>
      <c r="AF82" s="91"/>
    </row>
    <row r="83" spans="1:32" x14ac:dyDescent="0.2">
      <c r="A83" s="2"/>
      <c r="B83" s="2"/>
      <c r="C83" s="2"/>
      <c r="D83" s="2"/>
      <c r="E83" s="2"/>
      <c r="F83" s="2"/>
      <c r="G83" s="2"/>
      <c r="H83" s="15"/>
      <c r="I83" s="15"/>
      <c r="J83" s="15"/>
      <c r="K83" s="15"/>
      <c r="L83" s="15"/>
      <c r="M83" s="15"/>
      <c r="N83" s="91"/>
      <c r="O83" s="91"/>
      <c r="P83" s="91"/>
      <c r="Q83" s="15"/>
      <c r="R83" s="15"/>
      <c r="S83" s="15"/>
      <c r="T83" s="15"/>
      <c r="U83" s="15"/>
      <c r="V83" s="15"/>
      <c r="W83" s="15"/>
      <c r="X83" s="15"/>
      <c r="Y83" s="15"/>
      <c r="Z83" s="15"/>
      <c r="AA83" s="15"/>
      <c r="AB83" s="15"/>
      <c r="AC83" s="91"/>
      <c r="AD83" s="91"/>
      <c r="AE83" s="91"/>
      <c r="AF83" s="91"/>
    </row>
    <row r="84" spans="1:32" x14ac:dyDescent="0.2">
      <c r="A84" s="2"/>
      <c r="B84" s="2"/>
      <c r="C84" s="2"/>
      <c r="D84" s="2"/>
      <c r="E84" s="2"/>
      <c r="F84" s="2"/>
      <c r="G84" s="2"/>
      <c r="H84" s="15"/>
      <c r="I84" s="15"/>
      <c r="J84" s="15"/>
      <c r="K84" s="15"/>
      <c r="L84" s="15"/>
      <c r="M84" s="15"/>
      <c r="N84" s="91"/>
      <c r="O84" s="91"/>
      <c r="P84" s="91"/>
      <c r="Q84" s="15"/>
      <c r="R84" s="15"/>
      <c r="S84" s="15"/>
      <c r="T84" s="15"/>
      <c r="U84" s="15"/>
      <c r="V84" s="15"/>
      <c r="W84" s="15"/>
      <c r="X84" s="15"/>
      <c r="Y84" s="15"/>
      <c r="Z84" s="15"/>
      <c r="AA84" s="15"/>
      <c r="AB84" s="15"/>
      <c r="AC84" s="91"/>
      <c r="AD84" s="91"/>
      <c r="AE84" s="91"/>
      <c r="AF84" s="91"/>
    </row>
    <row r="85" spans="1:32" x14ac:dyDescent="0.2">
      <c r="A85" s="2"/>
      <c r="B85" s="2"/>
      <c r="C85" s="2"/>
      <c r="D85" s="2"/>
      <c r="E85" s="2"/>
      <c r="F85" s="2"/>
      <c r="G85" s="2"/>
      <c r="H85" s="15"/>
      <c r="I85" s="15"/>
      <c r="J85" s="15"/>
      <c r="K85" s="15"/>
      <c r="L85" s="15"/>
      <c r="M85" s="15"/>
      <c r="N85" s="91"/>
      <c r="O85" s="91"/>
      <c r="P85" s="91"/>
      <c r="Q85" s="15"/>
      <c r="R85" s="15"/>
      <c r="S85" s="15"/>
      <c r="T85" s="15"/>
      <c r="U85" s="15"/>
      <c r="V85" s="15"/>
      <c r="W85" s="15"/>
      <c r="X85" s="15"/>
      <c r="Y85" s="15"/>
      <c r="Z85" s="15"/>
      <c r="AA85" s="15"/>
      <c r="AB85" s="15"/>
      <c r="AC85" s="91"/>
      <c r="AD85" s="91"/>
      <c r="AE85" s="91"/>
      <c r="AF85" s="91"/>
    </row>
  </sheetData>
  <mergeCells count="11">
    <mergeCell ref="W2:Y2"/>
    <mergeCell ref="Z2:AB2"/>
    <mergeCell ref="AC2:AE2"/>
    <mergeCell ref="AF2:AH2"/>
    <mergeCell ref="B2:D2"/>
    <mergeCell ref="E2:G2"/>
    <mergeCell ref="H2:J2"/>
    <mergeCell ref="N2:P2"/>
    <mergeCell ref="Q2:S2"/>
    <mergeCell ref="T2:V2"/>
    <mergeCell ref="K2:M2"/>
  </mergeCells>
  <pageMargins left="0.39370078740157483" right="0.19685039370078741" top="0.62992125984251968"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46/2017. (XII.20.) 
önkormányzati rendelethez
ezer forintban
</oddHeader>
    <oddFooter xml:space="preserve">&amp;C
&amp;R
&amp;P
</oddFooter>
  </headerFooter>
  <colBreaks count="1" manualBreakCount="1">
    <brk id="16" max="6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C3" activePane="bottomRight" state="frozen"/>
      <selection pane="topRight" activeCell="B1" sqref="B1"/>
      <selection pane="bottomLeft" activeCell="A3" sqref="A3"/>
      <selection pane="bottomRight" activeCell="A14" sqref="A14"/>
    </sheetView>
  </sheetViews>
  <sheetFormatPr defaultRowHeight="12.75" x14ac:dyDescent="0.2"/>
  <cols>
    <col min="1" max="1" width="38.7109375" customWidth="1"/>
    <col min="2" max="4" width="9.7109375" style="222" customWidth="1"/>
    <col min="5" max="17" width="9.7109375" style="217" customWidth="1"/>
    <col min="18" max="19" width="9.7109375" customWidth="1"/>
  </cols>
  <sheetData>
    <row r="1" spans="1:19" s="90" customFormat="1" ht="64.900000000000006" customHeight="1" thickBot="1" x14ac:dyDescent="0.25">
      <c r="A1" s="304" t="s">
        <v>579</v>
      </c>
      <c r="B1" s="922" t="s">
        <v>725</v>
      </c>
      <c r="C1" s="923"/>
      <c r="D1" s="924"/>
      <c r="E1" s="919" t="s">
        <v>580</v>
      </c>
      <c r="F1" s="920"/>
      <c r="G1" s="921"/>
      <c r="H1" s="919" t="s">
        <v>581</v>
      </c>
      <c r="I1" s="920"/>
      <c r="J1" s="921"/>
      <c r="K1" s="922" t="s">
        <v>142</v>
      </c>
      <c r="L1" s="923"/>
      <c r="M1" s="924"/>
      <c r="N1" s="919" t="s">
        <v>582</v>
      </c>
      <c r="O1" s="920"/>
      <c r="P1" s="921"/>
      <c r="Q1" s="916" t="s">
        <v>583</v>
      </c>
      <c r="R1" s="917"/>
      <c r="S1" s="918"/>
    </row>
    <row r="2" spans="1:19" s="90" customFormat="1" ht="25.15" customHeight="1" thickBot="1" x14ac:dyDescent="0.25">
      <c r="A2" s="307" t="s">
        <v>584</v>
      </c>
      <c r="B2" s="691" t="s">
        <v>935</v>
      </c>
      <c r="C2" s="691" t="s">
        <v>930</v>
      </c>
      <c r="D2" s="694" t="s">
        <v>931</v>
      </c>
      <c r="E2" s="691" t="s">
        <v>935</v>
      </c>
      <c r="F2" s="691" t="s">
        <v>930</v>
      </c>
      <c r="G2" s="694" t="s">
        <v>931</v>
      </c>
      <c r="H2" s="691" t="s">
        <v>935</v>
      </c>
      <c r="I2" s="691" t="s">
        <v>930</v>
      </c>
      <c r="J2" s="694" t="s">
        <v>931</v>
      </c>
      <c r="K2" s="691" t="s">
        <v>935</v>
      </c>
      <c r="L2" s="691" t="s">
        <v>930</v>
      </c>
      <c r="M2" s="694" t="s">
        <v>931</v>
      </c>
      <c r="N2" s="691" t="s">
        <v>935</v>
      </c>
      <c r="O2" s="691" t="s">
        <v>930</v>
      </c>
      <c r="P2" s="694" t="s">
        <v>931</v>
      </c>
      <c r="Q2" s="691" t="s">
        <v>935</v>
      </c>
      <c r="R2" s="691" t="s">
        <v>930</v>
      </c>
      <c r="S2" s="692" t="s">
        <v>931</v>
      </c>
    </row>
    <row r="3" spans="1:19" ht="19.899999999999999" customHeight="1" x14ac:dyDescent="0.2">
      <c r="A3" s="697"/>
      <c r="B3" s="197">
        <v>0</v>
      </c>
      <c r="C3" s="197"/>
      <c r="D3" s="197">
        <f>B3+C3</f>
        <v>0</v>
      </c>
      <c r="E3" s="196">
        <f>B3</f>
        <v>0</v>
      </c>
      <c r="F3" s="196"/>
      <c r="G3" s="196"/>
      <c r="H3" s="197">
        <v>0</v>
      </c>
      <c r="I3" s="197"/>
      <c r="J3" s="197"/>
      <c r="K3" s="197">
        <v>0</v>
      </c>
      <c r="L3" s="197"/>
      <c r="M3" s="197"/>
      <c r="N3" s="196">
        <f>H3+K3</f>
        <v>0</v>
      </c>
      <c r="O3" s="196"/>
      <c r="P3" s="196"/>
      <c r="Q3" s="196">
        <f t="shared" ref="Q3:Q6" si="0">N3+E3</f>
        <v>0</v>
      </c>
      <c r="R3" s="196">
        <f t="shared" ref="R3" si="1">O3+F3</f>
        <v>0</v>
      </c>
      <c r="S3" s="698">
        <f t="shared" ref="S3" si="2">P3+G3</f>
        <v>0</v>
      </c>
    </row>
    <row r="4" spans="1:19" ht="19.899999999999999" customHeight="1" x14ac:dyDescent="0.2">
      <c r="A4" s="305" t="s">
        <v>589</v>
      </c>
      <c r="B4" s="197"/>
      <c r="C4" s="197"/>
      <c r="D4" s="197"/>
      <c r="E4" s="196"/>
      <c r="F4" s="196"/>
      <c r="G4" s="196"/>
      <c r="H4" s="197"/>
      <c r="I4" s="197"/>
      <c r="J4" s="197"/>
      <c r="K4" s="197"/>
      <c r="L4" s="197"/>
      <c r="M4" s="197"/>
      <c r="N4" s="196"/>
      <c r="O4" s="196"/>
      <c r="P4" s="196"/>
      <c r="Q4" s="196"/>
      <c r="R4" s="695"/>
      <c r="S4" s="696"/>
    </row>
    <row r="5" spans="1:19" ht="19.899999999999999" customHeight="1" x14ac:dyDescent="0.2">
      <c r="A5" s="251" t="s">
        <v>707</v>
      </c>
      <c r="B5" s="197">
        <v>8650</v>
      </c>
      <c r="C5" s="197"/>
      <c r="D5" s="197">
        <f>B5+C5</f>
        <v>8650</v>
      </c>
      <c r="E5" s="196">
        <f>B5</f>
        <v>8650</v>
      </c>
      <c r="F5" s="196">
        <f t="shared" ref="F5:G6" si="3">C5</f>
        <v>0</v>
      </c>
      <c r="G5" s="196">
        <f t="shared" si="3"/>
        <v>8650</v>
      </c>
      <c r="H5" s="197">
        <v>341350</v>
      </c>
      <c r="I5" s="197"/>
      <c r="J5" s="197">
        <f>H5+I5</f>
        <v>341350</v>
      </c>
      <c r="K5" s="197">
        <v>0</v>
      </c>
      <c r="L5" s="197"/>
      <c r="M5" s="197">
        <f>K5+L5</f>
        <v>0</v>
      </c>
      <c r="N5" s="196">
        <f>H5+K5</f>
        <v>341350</v>
      </c>
      <c r="O5" s="196">
        <f t="shared" ref="O5:P6" si="4">I5+L5</f>
        <v>0</v>
      </c>
      <c r="P5" s="196">
        <f t="shared" si="4"/>
        <v>341350</v>
      </c>
      <c r="Q5" s="196">
        <f>N5+E5</f>
        <v>350000</v>
      </c>
      <c r="R5" s="196">
        <f t="shared" ref="R5:S6" si="5">O5+F5</f>
        <v>0</v>
      </c>
      <c r="S5" s="292">
        <f t="shared" si="5"/>
        <v>350000</v>
      </c>
    </row>
    <row r="6" spans="1:19" ht="19.899999999999999" customHeight="1" x14ac:dyDescent="0.2">
      <c r="A6" s="251" t="s">
        <v>718</v>
      </c>
      <c r="B6" s="197">
        <v>3025</v>
      </c>
      <c r="C6" s="197"/>
      <c r="D6" s="197">
        <f>B6+C6</f>
        <v>3025</v>
      </c>
      <c r="E6" s="196">
        <f>B6</f>
        <v>3025</v>
      </c>
      <c r="F6" s="196">
        <f t="shared" si="3"/>
        <v>0</v>
      </c>
      <c r="G6" s="196">
        <f t="shared" si="3"/>
        <v>3025</v>
      </c>
      <c r="H6" s="197">
        <v>36975</v>
      </c>
      <c r="I6" s="197"/>
      <c r="J6" s="197">
        <f>H6+I6</f>
        <v>36975</v>
      </c>
      <c r="K6" s="197">
        <v>0</v>
      </c>
      <c r="L6" s="197"/>
      <c r="M6" s="197">
        <f>K6+L6</f>
        <v>0</v>
      </c>
      <c r="N6" s="196">
        <f>H6+K6</f>
        <v>36975</v>
      </c>
      <c r="O6" s="196">
        <f t="shared" si="4"/>
        <v>0</v>
      </c>
      <c r="P6" s="196">
        <f t="shared" si="4"/>
        <v>36975</v>
      </c>
      <c r="Q6" s="196">
        <f t="shared" si="0"/>
        <v>40000</v>
      </c>
      <c r="R6" s="196">
        <f t="shared" si="5"/>
        <v>0</v>
      </c>
      <c r="S6" s="292">
        <f t="shared" si="5"/>
        <v>40000</v>
      </c>
    </row>
    <row r="7" spans="1:19" s="90" customFormat="1" ht="19.899999999999999" customHeight="1" thickBot="1" x14ac:dyDescent="0.25">
      <c r="A7" s="306" t="s">
        <v>592</v>
      </c>
      <c r="B7" s="199">
        <f>SUM(B5:B6)</f>
        <v>11675</v>
      </c>
      <c r="C7" s="199">
        <f t="shared" ref="C7:D7" si="6">SUM(C5:C6)</f>
        <v>0</v>
      </c>
      <c r="D7" s="199">
        <f t="shared" si="6"/>
        <v>11675</v>
      </c>
      <c r="E7" s="199">
        <f t="shared" ref="E7:S7" si="7">SUM(E5:E6)</f>
        <v>11675</v>
      </c>
      <c r="F7" s="199">
        <f t="shared" si="7"/>
        <v>0</v>
      </c>
      <c r="G7" s="199">
        <f t="shared" si="7"/>
        <v>11675</v>
      </c>
      <c r="H7" s="199">
        <f t="shared" si="7"/>
        <v>378325</v>
      </c>
      <c r="I7" s="199">
        <f t="shared" ref="I7:M7" si="8">SUM(I5:I6)</f>
        <v>0</v>
      </c>
      <c r="J7" s="199">
        <f t="shared" si="8"/>
        <v>378325</v>
      </c>
      <c r="K7" s="199">
        <f t="shared" si="8"/>
        <v>0</v>
      </c>
      <c r="L7" s="199">
        <f t="shared" si="8"/>
        <v>0</v>
      </c>
      <c r="M7" s="199">
        <f t="shared" si="8"/>
        <v>0</v>
      </c>
      <c r="N7" s="199">
        <f t="shared" si="7"/>
        <v>378325</v>
      </c>
      <c r="O7" s="199">
        <f t="shared" ref="O7:P7" si="9">SUM(O5:O6)</f>
        <v>0</v>
      </c>
      <c r="P7" s="199">
        <f t="shared" si="9"/>
        <v>378325</v>
      </c>
      <c r="Q7" s="212">
        <f t="shared" si="7"/>
        <v>390000</v>
      </c>
      <c r="R7" s="212">
        <f t="shared" si="7"/>
        <v>0</v>
      </c>
      <c r="S7" s="654">
        <f t="shared" si="7"/>
        <v>390000</v>
      </c>
    </row>
    <row r="8" spans="1:19" s="90" customFormat="1" ht="19.899999999999999" customHeight="1" thickBot="1" x14ac:dyDescent="0.25">
      <c r="A8" s="307" t="s">
        <v>593</v>
      </c>
      <c r="B8" s="203">
        <f>B7</f>
        <v>11675</v>
      </c>
      <c r="C8" s="203">
        <f t="shared" ref="C8:D8" si="10">C7</f>
        <v>0</v>
      </c>
      <c r="D8" s="203">
        <f t="shared" si="10"/>
        <v>11675</v>
      </c>
      <c r="E8" s="203">
        <f t="shared" ref="E8:S8" si="11">E7</f>
        <v>11675</v>
      </c>
      <c r="F8" s="203">
        <f t="shared" si="11"/>
        <v>0</v>
      </c>
      <c r="G8" s="203">
        <f t="shared" si="11"/>
        <v>11675</v>
      </c>
      <c r="H8" s="203">
        <f t="shared" si="11"/>
        <v>378325</v>
      </c>
      <c r="I8" s="203">
        <f t="shared" ref="I8:M8" si="12">I7</f>
        <v>0</v>
      </c>
      <c r="J8" s="203">
        <f t="shared" si="12"/>
        <v>378325</v>
      </c>
      <c r="K8" s="203">
        <f t="shared" si="12"/>
        <v>0</v>
      </c>
      <c r="L8" s="203">
        <f t="shared" si="12"/>
        <v>0</v>
      </c>
      <c r="M8" s="203">
        <f t="shared" si="12"/>
        <v>0</v>
      </c>
      <c r="N8" s="203">
        <f t="shared" si="11"/>
        <v>378325</v>
      </c>
      <c r="O8" s="203">
        <f t="shared" ref="O8:P8" si="13">O7</f>
        <v>0</v>
      </c>
      <c r="P8" s="203">
        <f t="shared" si="13"/>
        <v>378325</v>
      </c>
      <c r="Q8" s="203">
        <f t="shared" si="11"/>
        <v>390000</v>
      </c>
      <c r="R8" s="203">
        <f t="shared" si="11"/>
        <v>0</v>
      </c>
      <c r="S8" s="203">
        <f t="shared" si="11"/>
        <v>390000</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x14ac:dyDescent="0.2">
      <c r="A14" s="17"/>
      <c r="B14" s="216"/>
      <c r="C14" s="216"/>
      <c r="D14" s="216"/>
    </row>
    <row r="15" spans="1:19" x14ac:dyDescent="0.2">
      <c r="A15" s="218"/>
      <c r="B15" s="216"/>
      <c r="C15" s="216"/>
      <c r="D15" s="216"/>
    </row>
    <row r="16" spans="1:19" x14ac:dyDescent="0.2">
      <c r="A16" s="218"/>
      <c r="B16" s="216"/>
      <c r="C16" s="216"/>
      <c r="D16" s="216"/>
    </row>
    <row r="17" spans="1:4" x14ac:dyDescent="0.2">
      <c r="A17" s="218"/>
      <c r="B17" s="216"/>
      <c r="C17" s="216"/>
      <c r="D17" s="216"/>
    </row>
    <row r="18" spans="1:4" x14ac:dyDescent="0.2">
      <c r="A18" s="218"/>
      <c r="B18" s="216"/>
      <c r="C18" s="216"/>
      <c r="D18" s="216"/>
    </row>
    <row r="19" spans="1:4" x14ac:dyDescent="0.2">
      <c r="A19" s="219"/>
      <c r="B19" s="109"/>
      <c r="C19" s="660"/>
      <c r="D19" s="660"/>
    </row>
    <row r="20" spans="1:4" x14ac:dyDescent="0.2">
      <c r="A20" s="219"/>
      <c r="B20" s="109"/>
      <c r="C20" s="660"/>
      <c r="D20" s="660"/>
    </row>
    <row r="21" spans="1:4" x14ac:dyDescent="0.2">
      <c r="A21" s="219"/>
      <c r="B21" s="109"/>
      <c r="C21" s="660"/>
      <c r="D21" s="660"/>
    </row>
    <row r="22" spans="1:4" x14ac:dyDescent="0.2">
      <c r="A22" s="219"/>
      <c r="B22" s="109"/>
      <c r="C22" s="660"/>
      <c r="D22" s="660"/>
    </row>
    <row r="23" spans="1:4" x14ac:dyDescent="0.2">
      <c r="A23" s="219"/>
      <c r="B23" s="109"/>
      <c r="C23" s="660"/>
      <c r="D23" s="660"/>
    </row>
    <row r="24" spans="1:4" x14ac:dyDescent="0.2">
      <c r="A24" s="219"/>
      <c r="B24" s="109"/>
      <c r="C24" s="660"/>
      <c r="D24" s="660"/>
    </row>
    <row r="25" spans="1:4" x14ac:dyDescent="0.2">
      <c r="A25" s="219"/>
      <c r="B25" s="109"/>
      <c r="C25" s="660"/>
      <c r="D25" s="660"/>
    </row>
    <row r="26" spans="1:4" x14ac:dyDescent="0.2">
      <c r="A26" s="219"/>
      <c r="B26" s="109"/>
      <c r="C26" s="660"/>
      <c r="D26" s="660"/>
    </row>
    <row r="27" spans="1:4" x14ac:dyDescent="0.2">
      <c r="A27" s="219"/>
      <c r="B27" s="109"/>
      <c r="C27" s="660"/>
      <c r="D27" s="660"/>
    </row>
    <row r="28" spans="1:4" x14ac:dyDescent="0.2">
      <c r="A28" s="219"/>
      <c r="B28" s="109"/>
      <c r="C28" s="660"/>
      <c r="D28" s="660"/>
    </row>
    <row r="29" spans="1:4" x14ac:dyDescent="0.2">
      <c r="A29" s="219"/>
      <c r="B29" s="109"/>
      <c r="C29" s="660"/>
      <c r="D29" s="660"/>
    </row>
    <row r="30" spans="1:4" x14ac:dyDescent="0.2">
      <c r="A30" s="219"/>
      <c r="B30" s="109"/>
      <c r="C30" s="660"/>
      <c r="D30" s="660"/>
    </row>
    <row r="31" spans="1:4" x14ac:dyDescent="0.2">
      <c r="A31" s="219"/>
      <c r="B31" s="109"/>
      <c r="C31" s="660"/>
      <c r="D31" s="660"/>
    </row>
    <row r="32" spans="1:4" x14ac:dyDescent="0.2">
      <c r="A32" s="219"/>
      <c r="B32" s="109"/>
      <c r="C32" s="660"/>
      <c r="D32" s="660"/>
    </row>
    <row r="33" spans="1:4" x14ac:dyDescent="0.2">
      <c r="A33" s="219"/>
      <c r="B33" s="109"/>
      <c r="C33" s="660"/>
      <c r="D33" s="660"/>
    </row>
    <row r="34" spans="1:4" x14ac:dyDescent="0.2">
      <c r="A34" s="219"/>
      <c r="B34" s="109"/>
      <c r="C34" s="660"/>
      <c r="D34" s="660"/>
    </row>
    <row r="35" spans="1:4" x14ac:dyDescent="0.2">
      <c r="A35" s="219"/>
      <c r="B35" s="109"/>
      <c r="C35" s="660"/>
      <c r="D35" s="660"/>
    </row>
    <row r="36" spans="1:4" x14ac:dyDescent="0.2">
      <c r="A36" s="219"/>
      <c r="B36" s="109"/>
      <c r="C36" s="660"/>
      <c r="D36" s="660"/>
    </row>
    <row r="37" spans="1:4" x14ac:dyDescent="0.2">
      <c r="A37" s="219"/>
      <c r="B37" s="109"/>
      <c r="C37" s="660"/>
      <c r="D37" s="660"/>
    </row>
    <row r="38" spans="1:4" x14ac:dyDescent="0.2">
      <c r="A38" s="219"/>
      <c r="B38" s="109"/>
      <c r="C38" s="660"/>
      <c r="D38" s="660"/>
    </row>
    <row r="39" spans="1:4" x14ac:dyDescent="0.2">
      <c r="A39" s="219"/>
      <c r="B39" s="109"/>
      <c r="C39" s="660"/>
      <c r="D39" s="660"/>
    </row>
    <row r="40" spans="1:4" x14ac:dyDescent="0.2">
      <c r="A40" s="219"/>
      <c r="B40" s="109"/>
      <c r="C40" s="660"/>
      <c r="D40" s="660"/>
    </row>
    <row r="41" spans="1:4" x14ac:dyDescent="0.2">
      <c r="A41" s="219"/>
      <c r="B41" s="109"/>
      <c r="C41" s="660"/>
      <c r="D41" s="660"/>
    </row>
    <row r="42" spans="1:4" x14ac:dyDescent="0.2">
      <c r="A42" s="219"/>
      <c r="B42" s="109"/>
      <c r="C42" s="660"/>
      <c r="D42" s="660"/>
    </row>
    <row r="43" spans="1:4" x14ac:dyDescent="0.2">
      <c r="A43" s="219"/>
      <c r="B43" s="109"/>
      <c r="C43" s="660"/>
      <c r="D43" s="660"/>
    </row>
    <row r="44" spans="1:4" x14ac:dyDescent="0.2">
      <c r="A44" s="219"/>
      <c r="B44" s="109"/>
      <c r="C44" s="660"/>
      <c r="D44" s="660"/>
    </row>
    <row r="45" spans="1:4" x14ac:dyDescent="0.2">
      <c r="A45" s="219"/>
      <c r="B45" s="109"/>
      <c r="C45" s="660"/>
      <c r="D45" s="660"/>
    </row>
    <row r="46" spans="1:4" x14ac:dyDescent="0.2">
      <c r="A46" s="859"/>
      <c r="B46" s="859"/>
      <c r="C46" s="661"/>
      <c r="D46" s="661"/>
    </row>
    <row r="47" spans="1:4" x14ac:dyDescent="0.2">
      <c r="A47" s="3"/>
      <c r="B47" s="109"/>
      <c r="C47" s="660"/>
      <c r="D47" s="660"/>
    </row>
    <row r="48" spans="1:4" x14ac:dyDescent="0.2">
      <c r="A48" s="17"/>
      <c r="B48" s="216"/>
      <c r="C48" s="216"/>
      <c r="D48" s="216"/>
    </row>
    <row r="49" spans="1:4" x14ac:dyDescent="0.2">
      <c r="A49" s="17"/>
      <c r="B49" s="216"/>
      <c r="C49" s="216"/>
      <c r="D49" s="216"/>
    </row>
    <row r="50" spans="1:4" x14ac:dyDescent="0.2">
      <c r="A50" s="17"/>
      <c r="B50" s="216"/>
      <c r="C50" s="216"/>
      <c r="D50" s="216"/>
    </row>
    <row r="51" spans="1:4" x14ac:dyDescent="0.2">
      <c r="A51" s="17"/>
      <c r="B51" s="216"/>
      <c r="C51" s="216"/>
      <c r="D51" s="216"/>
    </row>
    <row r="52" spans="1:4" x14ac:dyDescent="0.2">
      <c r="A52" s="21"/>
      <c r="B52" s="216"/>
      <c r="C52" s="216"/>
      <c r="D52" s="216"/>
    </row>
    <row r="53" spans="1:4" ht="56.25" customHeight="1"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17"/>
      <c r="B57" s="216"/>
      <c r="C57" s="216"/>
      <c r="D57" s="216"/>
    </row>
    <row r="58" spans="1:4" x14ac:dyDescent="0.2">
      <c r="A58" s="17"/>
      <c r="B58" s="216"/>
      <c r="C58" s="216"/>
      <c r="D58" s="216"/>
    </row>
    <row r="59" spans="1:4" x14ac:dyDescent="0.2">
      <c r="A59" s="17"/>
      <c r="B59" s="216"/>
      <c r="C59" s="216"/>
      <c r="D59" s="216"/>
    </row>
    <row r="60" spans="1:4" x14ac:dyDescent="0.2">
      <c r="A60" s="17"/>
      <c r="B60" s="216"/>
      <c r="C60" s="216"/>
      <c r="D60" s="216"/>
    </row>
    <row r="61" spans="1:4" x14ac:dyDescent="0.2">
      <c r="A61" s="21"/>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17"/>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2"/>
      <c r="B70" s="216"/>
      <c r="C70" s="216"/>
      <c r="D70" s="216"/>
    </row>
    <row r="71" spans="1:4" x14ac:dyDescent="0.2">
      <c r="A71" s="2"/>
      <c r="B71" s="216"/>
      <c r="C71" s="216"/>
      <c r="D71" s="216"/>
    </row>
    <row r="72" spans="1:4" x14ac:dyDescent="0.2">
      <c r="A72" s="2"/>
      <c r="B72" s="216"/>
      <c r="C72" s="216"/>
      <c r="D72" s="216"/>
    </row>
    <row r="73" spans="1:4" x14ac:dyDescent="0.2">
      <c r="A73" s="2"/>
      <c r="B73" s="216"/>
      <c r="C73" s="216"/>
      <c r="D73" s="216"/>
    </row>
    <row r="74" spans="1:4" x14ac:dyDescent="0.2">
      <c r="A74" s="2"/>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17"/>
      <c r="B101" s="216"/>
      <c r="C101" s="216"/>
      <c r="D101" s="216"/>
    </row>
    <row r="102" spans="1:4" x14ac:dyDescent="0.2">
      <c r="A102" s="17"/>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218"/>
      <c r="B136" s="109"/>
      <c r="C136" s="660"/>
      <c r="D136" s="660"/>
    </row>
    <row r="137" spans="1:4" x14ac:dyDescent="0.2">
      <c r="A137" s="218"/>
      <c r="B137" s="220"/>
      <c r="C137" s="220"/>
      <c r="D137" s="220"/>
    </row>
    <row r="138" spans="1:4" x14ac:dyDescent="0.2">
      <c r="A138" s="218"/>
      <c r="B138" s="220"/>
      <c r="C138" s="220"/>
      <c r="D138" s="220"/>
    </row>
    <row r="139" spans="1:4" x14ac:dyDescent="0.2">
      <c r="A139" s="218"/>
      <c r="B139" s="220"/>
      <c r="C139" s="220"/>
      <c r="D139" s="220"/>
    </row>
    <row r="140" spans="1:4" x14ac:dyDescent="0.2">
      <c r="A140" s="221"/>
      <c r="B140" s="220"/>
      <c r="C140" s="220"/>
      <c r="D140" s="220"/>
    </row>
    <row r="141" spans="1:4" x14ac:dyDescent="0.2">
      <c r="A141" s="221"/>
      <c r="B141" s="220"/>
      <c r="C141" s="220"/>
      <c r="D141" s="220"/>
    </row>
    <row r="142" spans="1:4" x14ac:dyDescent="0.2">
      <c r="A142" s="221"/>
      <c r="B142" s="220"/>
      <c r="C142" s="220"/>
      <c r="D142" s="220"/>
    </row>
    <row r="143" spans="1:4" x14ac:dyDescent="0.2">
      <c r="A143" s="221"/>
      <c r="B143" s="220"/>
      <c r="C143" s="220"/>
      <c r="D143" s="220"/>
    </row>
    <row r="144" spans="1:4" x14ac:dyDescent="0.2">
      <c r="A144" s="221"/>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46/2017. (XII.20.)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49"/>
  <sheetViews>
    <sheetView zoomScaleNormal="100" workbookViewId="0">
      <pane xSplit="1" ySplit="1" topLeftCell="O34" activePane="bottomRight" state="frozen"/>
      <selection pane="topRight" activeCell="B1" sqref="B1"/>
      <selection pane="bottomLeft" activeCell="A3" sqref="A3"/>
      <selection pane="bottomRight" activeCell="Q36" sqref="Q36"/>
    </sheetView>
  </sheetViews>
  <sheetFormatPr defaultColWidth="9.140625" defaultRowHeight="12.75" x14ac:dyDescent="0.2"/>
  <cols>
    <col min="1" max="1" width="38.7109375" style="78" customWidth="1"/>
    <col min="2" max="13" width="9.7109375" style="88" customWidth="1"/>
    <col min="14" max="16" width="9.7109375" style="89" customWidth="1"/>
    <col min="17" max="25" width="9.7109375" style="88" customWidth="1"/>
    <col min="26" max="29" width="9.7109375" style="89" customWidth="1"/>
    <col min="30" max="16384" width="9.140625" style="92"/>
  </cols>
  <sheetData>
    <row r="1" spans="1:31" s="93" customFormat="1" ht="64.900000000000006" customHeight="1" thickBot="1" x14ac:dyDescent="0.25">
      <c r="A1" s="192" t="s">
        <v>579</v>
      </c>
      <c r="B1" s="933" t="s">
        <v>83</v>
      </c>
      <c r="C1" s="920"/>
      <c r="D1" s="921"/>
      <c r="E1" s="919" t="s">
        <v>85</v>
      </c>
      <c r="F1" s="920"/>
      <c r="G1" s="921"/>
      <c r="H1" s="919" t="s">
        <v>87</v>
      </c>
      <c r="I1" s="920"/>
      <c r="J1" s="921"/>
      <c r="K1" s="919" t="s">
        <v>98</v>
      </c>
      <c r="L1" s="920"/>
      <c r="M1" s="921"/>
      <c r="N1" s="919" t="s">
        <v>594</v>
      </c>
      <c r="O1" s="920"/>
      <c r="P1" s="927"/>
      <c r="Q1" s="920" t="s">
        <v>102</v>
      </c>
      <c r="R1" s="920"/>
      <c r="S1" s="921"/>
      <c r="T1" s="919" t="s">
        <v>104</v>
      </c>
      <c r="U1" s="920"/>
      <c r="V1" s="921"/>
      <c r="W1" s="919" t="s">
        <v>110</v>
      </c>
      <c r="X1" s="920"/>
      <c r="Y1" s="921"/>
      <c r="Z1" s="919" t="s">
        <v>595</v>
      </c>
      <c r="AA1" s="920"/>
      <c r="AB1" s="921"/>
      <c r="AC1" s="916" t="s">
        <v>596</v>
      </c>
      <c r="AD1" s="917"/>
      <c r="AE1" s="918"/>
    </row>
    <row r="2" spans="1:31" s="93" customFormat="1" ht="25.15" customHeight="1" thickBot="1" x14ac:dyDescent="0.25">
      <c r="A2" s="192"/>
      <c r="B2" s="702" t="s">
        <v>935</v>
      </c>
      <c r="C2" s="691" t="s">
        <v>930</v>
      </c>
      <c r="D2" s="694" t="s">
        <v>931</v>
      </c>
      <c r="E2" s="691" t="s">
        <v>935</v>
      </c>
      <c r="F2" s="691" t="s">
        <v>930</v>
      </c>
      <c r="G2" s="694" t="s">
        <v>931</v>
      </c>
      <c r="H2" s="691" t="s">
        <v>935</v>
      </c>
      <c r="I2" s="691" t="s">
        <v>930</v>
      </c>
      <c r="J2" s="694" t="s">
        <v>931</v>
      </c>
      <c r="K2" s="691" t="s">
        <v>935</v>
      </c>
      <c r="L2" s="691" t="s">
        <v>930</v>
      </c>
      <c r="M2" s="694" t="s">
        <v>931</v>
      </c>
      <c r="N2" s="691" t="s">
        <v>935</v>
      </c>
      <c r="O2" s="691" t="s">
        <v>930</v>
      </c>
      <c r="P2" s="692" t="s">
        <v>931</v>
      </c>
      <c r="Q2" s="786" t="s">
        <v>935</v>
      </c>
      <c r="R2" s="691" t="s">
        <v>930</v>
      </c>
      <c r="S2" s="694" t="s">
        <v>931</v>
      </c>
      <c r="T2" s="691" t="s">
        <v>935</v>
      </c>
      <c r="U2" s="691" t="s">
        <v>930</v>
      </c>
      <c r="V2" s="694" t="s">
        <v>931</v>
      </c>
      <c r="W2" s="691" t="s">
        <v>935</v>
      </c>
      <c r="X2" s="691" t="s">
        <v>930</v>
      </c>
      <c r="Y2" s="694" t="s">
        <v>931</v>
      </c>
      <c r="Z2" s="691" t="s">
        <v>935</v>
      </c>
      <c r="AA2" s="691" t="s">
        <v>930</v>
      </c>
      <c r="AB2" s="694" t="s">
        <v>931</v>
      </c>
      <c r="AC2" s="691" t="s">
        <v>935</v>
      </c>
      <c r="AD2" s="691" t="s">
        <v>930</v>
      </c>
      <c r="AE2" s="692" t="s">
        <v>931</v>
      </c>
    </row>
    <row r="3" spans="1:31" s="274" customFormat="1" ht="30" customHeight="1" thickBot="1" x14ac:dyDescent="0.25">
      <c r="A3" s="726" t="s">
        <v>669</v>
      </c>
      <c r="B3" s="296">
        <v>0</v>
      </c>
      <c r="C3" s="296"/>
      <c r="D3" s="296">
        <f>B3+C3</f>
        <v>0</v>
      </c>
      <c r="E3" s="296">
        <v>0</v>
      </c>
      <c r="F3" s="296"/>
      <c r="G3" s="296">
        <f>E3+F3</f>
        <v>0</v>
      </c>
      <c r="H3" s="297">
        <v>3000</v>
      </c>
      <c r="I3" s="734">
        <v>127</v>
      </c>
      <c r="J3" s="296">
        <f>H3+I3</f>
        <v>3127</v>
      </c>
      <c r="K3" s="297">
        <v>0</v>
      </c>
      <c r="L3" s="297"/>
      <c r="M3" s="296">
        <f>K3+L3</f>
        <v>0</v>
      </c>
      <c r="N3" s="297">
        <f>B3+E3+H3+K3</f>
        <v>3000</v>
      </c>
      <c r="O3" s="297">
        <f t="shared" ref="O3:P8" si="0">C3+F3+I3+L3</f>
        <v>127</v>
      </c>
      <c r="P3" s="703">
        <f t="shared" si="0"/>
        <v>3127</v>
      </c>
      <c r="Q3" s="296">
        <v>0</v>
      </c>
      <c r="R3" s="297"/>
      <c r="S3" s="297">
        <f>Q3+R3</f>
        <v>0</v>
      </c>
      <c r="T3" s="297"/>
      <c r="U3" s="297"/>
      <c r="V3" s="297">
        <f>T3+U3</f>
        <v>0</v>
      </c>
      <c r="W3" s="297"/>
      <c r="X3" s="297"/>
      <c r="Y3" s="297">
        <f>W3+X3</f>
        <v>0</v>
      </c>
      <c r="Z3" s="297">
        <f>Q3+T3+W3</f>
        <v>0</v>
      </c>
      <c r="AA3" s="297">
        <f t="shared" ref="AA3:AB3" si="1">R3+U3+X3</f>
        <v>0</v>
      </c>
      <c r="AB3" s="297">
        <f t="shared" si="1"/>
        <v>0</v>
      </c>
      <c r="AC3" s="297">
        <f>Z3+N3</f>
        <v>3000</v>
      </c>
      <c r="AD3" s="297">
        <f t="shared" ref="AD3:AE8" si="2">AA3+O3</f>
        <v>127</v>
      </c>
      <c r="AE3" s="703">
        <f t="shared" si="2"/>
        <v>3127</v>
      </c>
    </row>
    <row r="4" spans="1:31" s="274" customFormat="1" ht="19.899999999999999" customHeight="1" thickBot="1" x14ac:dyDescent="0.25">
      <c r="A4" s="301" t="s">
        <v>967</v>
      </c>
      <c r="B4" s="296">
        <f t="shared" ref="B4:M4" si="3">SUM(B5:B8)</f>
        <v>0</v>
      </c>
      <c r="C4" s="296">
        <f t="shared" si="3"/>
        <v>0</v>
      </c>
      <c r="D4" s="296">
        <f t="shared" si="3"/>
        <v>0</v>
      </c>
      <c r="E4" s="296">
        <f t="shared" si="3"/>
        <v>0</v>
      </c>
      <c r="F4" s="296">
        <f t="shared" si="3"/>
        <v>0</v>
      </c>
      <c r="G4" s="296">
        <f t="shared" si="3"/>
        <v>0</v>
      </c>
      <c r="H4" s="296">
        <f t="shared" si="3"/>
        <v>0</v>
      </c>
      <c r="I4" s="296">
        <f t="shared" si="3"/>
        <v>5476</v>
      </c>
      <c r="J4" s="296">
        <f t="shared" si="3"/>
        <v>5476</v>
      </c>
      <c r="K4" s="296">
        <f t="shared" si="3"/>
        <v>0</v>
      </c>
      <c r="L4" s="296">
        <f t="shared" si="3"/>
        <v>0</v>
      </c>
      <c r="M4" s="296">
        <f t="shared" si="3"/>
        <v>0</v>
      </c>
      <c r="N4" s="737">
        <f>B4+E4+H4+K4</f>
        <v>0</v>
      </c>
      <c r="O4" s="297">
        <f t="shared" si="0"/>
        <v>5476</v>
      </c>
      <c r="P4" s="703">
        <f t="shared" si="0"/>
        <v>5476</v>
      </c>
      <c r="Q4" s="296">
        <f t="shared" ref="Q4:AB4" si="4">SUM(Q5:Q8)</f>
        <v>0</v>
      </c>
      <c r="R4" s="296">
        <f t="shared" si="4"/>
        <v>0</v>
      </c>
      <c r="S4" s="296">
        <f t="shared" si="4"/>
        <v>0</v>
      </c>
      <c r="T4" s="296">
        <f t="shared" si="4"/>
        <v>0</v>
      </c>
      <c r="U4" s="296">
        <f t="shared" si="4"/>
        <v>0</v>
      </c>
      <c r="V4" s="296">
        <f t="shared" si="4"/>
        <v>0</v>
      </c>
      <c r="W4" s="296">
        <f t="shared" si="4"/>
        <v>0</v>
      </c>
      <c r="X4" s="296">
        <f t="shared" si="4"/>
        <v>0</v>
      </c>
      <c r="Y4" s="296">
        <f t="shared" si="4"/>
        <v>0</v>
      </c>
      <c r="Z4" s="296">
        <f t="shared" si="4"/>
        <v>0</v>
      </c>
      <c r="AA4" s="296">
        <f t="shared" si="4"/>
        <v>0</v>
      </c>
      <c r="AB4" s="296">
        <f t="shared" si="4"/>
        <v>0</v>
      </c>
      <c r="AC4" s="297">
        <f>Z4+N4</f>
        <v>0</v>
      </c>
      <c r="AD4" s="297">
        <f t="shared" si="2"/>
        <v>5476</v>
      </c>
      <c r="AE4" s="703">
        <f t="shared" si="2"/>
        <v>5476</v>
      </c>
    </row>
    <row r="5" spans="1:31" s="274" customFormat="1" ht="15" customHeight="1" x14ac:dyDescent="0.2">
      <c r="A5" s="736" t="s">
        <v>970</v>
      </c>
      <c r="B5" s="727"/>
      <c r="C5" s="727"/>
      <c r="D5" s="727"/>
      <c r="E5" s="727"/>
      <c r="F5" s="727"/>
      <c r="G5" s="727"/>
      <c r="H5" s="728"/>
      <c r="I5" s="733">
        <v>1207</v>
      </c>
      <c r="J5" s="235">
        <f t="shared" ref="J5:J8" si="5">H5+I5</f>
        <v>1207</v>
      </c>
      <c r="K5" s="727"/>
      <c r="L5" s="727"/>
      <c r="M5" s="727"/>
      <c r="N5" s="728">
        <f t="shared" ref="N5:N8" si="6">B5+E5+H5+K5</f>
        <v>0</v>
      </c>
      <c r="O5" s="728">
        <f t="shared" si="0"/>
        <v>1207</v>
      </c>
      <c r="P5" s="729">
        <f t="shared" si="0"/>
        <v>1207</v>
      </c>
      <c r="Q5" s="727"/>
      <c r="R5" s="727"/>
      <c r="S5" s="727"/>
      <c r="T5" s="727"/>
      <c r="U5" s="727"/>
      <c r="V5" s="727"/>
      <c r="W5" s="727"/>
      <c r="X5" s="727"/>
      <c r="Y5" s="727"/>
      <c r="Z5" s="727"/>
      <c r="AA5" s="727"/>
      <c r="AB5" s="727"/>
      <c r="AC5" s="728">
        <f t="shared" ref="AC5:AC8" si="7">Z5+N5</f>
        <v>0</v>
      </c>
      <c r="AD5" s="728">
        <f t="shared" si="2"/>
        <v>1207</v>
      </c>
      <c r="AE5" s="729">
        <f t="shared" si="2"/>
        <v>1207</v>
      </c>
    </row>
    <row r="6" spans="1:31" s="274" customFormat="1" ht="15" customHeight="1" x14ac:dyDescent="0.2">
      <c r="A6" s="735" t="s">
        <v>971</v>
      </c>
      <c r="B6" s="730"/>
      <c r="C6" s="730"/>
      <c r="D6" s="730"/>
      <c r="E6" s="730"/>
      <c r="F6" s="730"/>
      <c r="G6" s="730"/>
      <c r="H6" s="233"/>
      <c r="I6" s="235">
        <v>2212</v>
      </c>
      <c r="J6" s="235">
        <f t="shared" si="5"/>
        <v>2212</v>
      </c>
      <c r="K6" s="730"/>
      <c r="L6" s="730"/>
      <c r="M6" s="730"/>
      <c r="N6" s="233">
        <f t="shared" si="6"/>
        <v>0</v>
      </c>
      <c r="O6" s="233">
        <f t="shared" si="0"/>
        <v>2212</v>
      </c>
      <c r="P6" s="705">
        <f t="shared" si="0"/>
        <v>2212</v>
      </c>
      <c r="Q6" s="730"/>
      <c r="R6" s="730"/>
      <c r="S6" s="730"/>
      <c r="T6" s="730"/>
      <c r="U6" s="730"/>
      <c r="V6" s="730"/>
      <c r="W6" s="730"/>
      <c r="X6" s="730"/>
      <c r="Y6" s="730"/>
      <c r="Z6" s="730"/>
      <c r="AA6" s="730"/>
      <c r="AB6" s="730"/>
      <c r="AC6" s="233">
        <f t="shared" si="7"/>
        <v>0</v>
      </c>
      <c r="AD6" s="233">
        <f t="shared" si="2"/>
        <v>2212</v>
      </c>
      <c r="AE6" s="705">
        <f t="shared" si="2"/>
        <v>2212</v>
      </c>
    </row>
    <row r="7" spans="1:31" s="274" customFormat="1" ht="15" customHeight="1" x14ac:dyDescent="0.2">
      <c r="A7" s="735" t="s">
        <v>969</v>
      </c>
      <c r="B7" s="730"/>
      <c r="C7" s="730"/>
      <c r="D7" s="730"/>
      <c r="E7" s="730"/>
      <c r="F7" s="730"/>
      <c r="G7" s="730"/>
      <c r="H7" s="233"/>
      <c r="I7" s="235">
        <v>1803</v>
      </c>
      <c r="J7" s="235">
        <f t="shared" si="5"/>
        <v>1803</v>
      </c>
      <c r="K7" s="730"/>
      <c r="L7" s="730"/>
      <c r="M7" s="730"/>
      <c r="N7" s="233">
        <f t="shared" si="6"/>
        <v>0</v>
      </c>
      <c r="O7" s="233">
        <f t="shared" si="0"/>
        <v>1803</v>
      </c>
      <c r="P7" s="705">
        <f t="shared" si="0"/>
        <v>1803</v>
      </c>
      <c r="Q7" s="730"/>
      <c r="R7" s="730"/>
      <c r="S7" s="730"/>
      <c r="T7" s="730"/>
      <c r="U7" s="730"/>
      <c r="V7" s="730"/>
      <c r="W7" s="730"/>
      <c r="X7" s="730"/>
      <c r="Y7" s="730"/>
      <c r="Z7" s="730"/>
      <c r="AA7" s="730"/>
      <c r="AB7" s="730"/>
      <c r="AC7" s="298">
        <f t="shared" si="7"/>
        <v>0</v>
      </c>
      <c r="AD7" s="298">
        <f t="shared" si="2"/>
        <v>1803</v>
      </c>
      <c r="AE7" s="706">
        <f t="shared" si="2"/>
        <v>1803</v>
      </c>
    </row>
    <row r="8" spans="1:31" s="274" customFormat="1" ht="15" customHeight="1" thickBot="1" x14ac:dyDescent="0.25">
      <c r="A8" s="735" t="s">
        <v>968</v>
      </c>
      <c r="B8" s="730"/>
      <c r="C8" s="730"/>
      <c r="D8" s="730"/>
      <c r="E8" s="730"/>
      <c r="F8" s="730"/>
      <c r="G8" s="730"/>
      <c r="H8" s="233"/>
      <c r="I8" s="235">
        <v>254</v>
      </c>
      <c r="J8" s="235">
        <f t="shared" si="5"/>
        <v>254</v>
      </c>
      <c r="K8" s="730"/>
      <c r="L8" s="730"/>
      <c r="M8" s="730"/>
      <c r="N8" s="731">
        <f t="shared" si="6"/>
        <v>0</v>
      </c>
      <c r="O8" s="731">
        <f t="shared" si="0"/>
        <v>254</v>
      </c>
      <c r="P8" s="732">
        <f t="shared" si="0"/>
        <v>254</v>
      </c>
      <c r="Q8" s="730"/>
      <c r="R8" s="730"/>
      <c r="S8" s="730"/>
      <c r="T8" s="730"/>
      <c r="U8" s="730"/>
      <c r="V8" s="730"/>
      <c r="W8" s="730"/>
      <c r="X8" s="730"/>
      <c r="Y8" s="730"/>
      <c r="Z8" s="730"/>
      <c r="AA8" s="730"/>
      <c r="AB8" s="730"/>
      <c r="AC8" s="731">
        <f t="shared" si="7"/>
        <v>0</v>
      </c>
      <c r="AD8" s="731">
        <f t="shared" si="2"/>
        <v>254</v>
      </c>
      <c r="AE8" s="732">
        <f t="shared" si="2"/>
        <v>254</v>
      </c>
    </row>
    <row r="9" spans="1:31" s="274" customFormat="1" ht="19.899999999999999" customHeight="1" thickBot="1" x14ac:dyDescent="0.25">
      <c r="A9" s="301" t="s">
        <v>707</v>
      </c>
      <c r="B9" s="296">
        <f>SUM(B11:B31)</f>
        <v>0</v>
      </c>
      <c r="C9" s="296">
        <f t="shared" ref="C9:D9" si="8">SUM(C11:C31)</f>
        <v>0</v>
      </c>
      <c r="D9" s="296">
        <f t="shared" si="8"/>
        <v>0</v>
      </c>
      <c r="E9" s="296">
        <f t="shared" ref="E9:AE9" si="9">SUM(E11:E31)</f>
        <v>0</v>
      </c>
      <c r="F9" s="296">
        <f t="shared" si="9"/>
        <v>0</v>
      </c>
      <c r="G9" s="296">
        <f t="shared" si="9"/>
        <v>0</v>
      </c>
      <c r="H9" s="297">
        <f t="shared" si="9"/>
        <v>6000</v>
      </c>
      <c r="I9" s="297">
        <f t="shared" si="9"/>
        <v>0</v>
      </c>
      <c r="J9" s="297">
        <f t="shared" si="9"/>
        <v>6000</v>
      </c>
      <c r="K9" s="296">
        <f t="shared" si="9"/>
        <v>11000</v>
      </c>
      <c r="L9" s="296">
        <f t="shared" si="9"/>
        <v>0</v>
      </c>
      <c r="M9" s="296">
        <f t="shared" si="9"/>
        <v>11000</v>
      </c>
      <c r="N9" s="297">
        <f t="shared" si="9"/>
        <v>17000</v>
      </c>
      <c r="O9" s="296">
        <f t="shared" si="9"/>
        <v>0</v>
      </c>
      <c r="P9" s="437">
        <f t="shared" si="9"/>
        <v>17000</v>
      </c>
      <c r="Q9" s="296">
        <f t="shared" si="9"/>
        <v>0</v>
      </c>
      <c r="R9" s="296">
        <f t="shared" si="9"/>
        <v>0</v>
      </c>
      <c r="S9" s="296">
        <f t="shared" si="9"/>
        <v>0</v>
      </c>
      <c r="T9" s="296">
        <f t="shared" si="9"/>
        <v>397959</v>
      </c>
      <c r="U9" s="296">
        <f t="shared" si="9"/>
        <v>0</v>
      </c>
      <c r="V9" s="296">
        <f t="shared" si="9"/>
        <v>397959</v>
      </c>
      <c r="W9" s="296">
        <f t="shared" si="9"/>
        <v>164585</v>
      </c>
      <c r="X9" s="296">
        <f t="shared" si="9"/>
        <v>0</v>
      </c>
      <c r="Y9" s="296">
        <f t="shared" si="9"/>
        <v>164585</v>
      </c>
      <c r="Z9" s="296">
        <f t="shared" si="9"/>
        <v>562544</v>
      </c>
      <c r="AA9" s="296">
        <f t="shared" si="9"/>
        <v>0</v>
      </c>
      <c r="AB9" s="296">
        <f t="shared" si="9"/>
        <v>562544</v>
      </c>
      <c r="AC9" s="297">
        <f t="shared" si="9"/>
        <v>579544</v>
      </c>
      <c r="AD9" s="297">
        <f t="shared" si="9"/>
        <v>0</v>
      </c>
      <c r="AE9" s="703">
        <f t="shared" si="9"/>
        <v>579544</v>
      </c>
    </row>
    <row r="10" spans="1:31" s="93" customFormat="1" ht="15" customHeight="1" x14ac:dyDescent="0.2">
      <c r="A10" s="228" t="s">
        <v>667</v>
      </c>
      <c r="B10" s="299"/>
      <c r="C10" s="299"/>
      <c r="D10" s="299"/>
      <c r="E10" s="300"/>
      <c r="F10" s="300"/>
      <c r="G10" s="300"/>
      <c r="H10" s="300"/>
      <c r="I10" s="300"/>
      <c r="J10" s="300"/>
      <c r="K10" s="300"/>
      <c r="L10" s="300"/>
      <c r="M10" s="300"/>
      <c r="N10" s="300"/>
      <c r="O10" s="300"/>
      <c r="P10" s="788"/>
      <c r="Q10" s="299"/>
      <c r="R10" s="300"/>
      <c r="S10" s="300"/>
      <c r="T10" s="300"/>
      <c r="U10" s="300"/>
      <c r="V10" s="300"/>
      <c r="W10" s="300"/>
      <c r="X10" s="300"/>
      <c r="Y10" s="300"/>
      <c r="Z10" s="300"/>
      <c r="AA10" s="699"/>
      <c r="AB10" s="300"/>
      <c r="AC10" s="300"/>
      <c r="AD10" s="700"/>
      <c r="AE10" s="701"/>
    </row>
    <row r="11" spans="1:31" ht="15" customHeight="1" x14ac:dyDescent="0.2">
      <c r="A11" s="208" t="s">
        <v>713</v>
      </c>
      <c r="B11" s="252"/>
      <c r="C11" s="252"/>
      <c r="D11" s="252"/>
      <c r="E11" s="235"/>
      <c r="F11" s="235"/>
      <c r="G11" s="235"/>
      <c r="H11" s="235"/>
      <c r="I11" s="235"/>
      <c r="J11" s="235"/>
      <c r="K11" s="235"/>
      <c r="L11" s="235"/>
      <c r="M11" s="235"/>
      <c r="N11" s="298">
        <f>B11+E11+H11+K11</f>
        <v>0</v>
      </c>
      <c r="O11" s="298">
        <f t="shared" ref="O11:P26" si="10">C11+F11+I11+L11</f>
        <v>0</v>
      </c>
      <c r="P11" s="706">
        <f t="shared" si="10"/>
        <v>0</v>
      </c>
      <c r="Q11" s="252"/>
      <c r="R11" s="235"/>
      <c r="S11" s="235"/>
      <c r="T11" s="235">
        <v>25891</v>
      </c>
      <c r="U11" s="235"/>
      <c r="V11" s="235">
        <f>T11+U11</f>
        <v>25891</v>
      </c>
      <c r="W11" s="235"/>
      <c r="X11" s="235"/>
      <c r="Y11" s="235"/>
      <c r="Z11" s="298">
        <f>Q11+T11+W11</f>
        <v>25891</v>
      </c>
      <c r="AA11" s="298">
        <f t="shared" ref="AA11:AB26" si="11">R11+U11+X11</f>
        <v>0</v>
      </c>
      <c r="AB11" s="298">
        <f t="shared" si="11"/>
        <v>25891</v>
      </c>
      <c r="AC11" s="233">
        <f t="shared" ref="AC11:AC31" si="12">Z11+N11</f>
        <v>25891</v>
      </c>
      <c r="AD11" s="233">
        <f t="shared" ref="AD11:AD31" si="13">AA11+O11</f>
        <v>0</v>
      </c>
      <c r="AE11" s="705">
        <f t="shared" ref="AE11:AE31" si="14">AB11+P11</f>
        <v>25891</v>
      </c>
    </row>
    <row r="12" spans="1:31" ht="15" customHeight="1" x14ac:dyDescent="0.2">
      <c r="A12" s="208" t="s">
        <v>714</v>
      </c>
      <c r="B12" s="252"/>
      <c r="C12" s="252"/>
      <c r="D12" s="252"/>
      <c r="E12" s="235"/>
      <c r="F12" s="235"/>
      <c r="G12" s="235"/>
      <c r="H12" s="235"/>
      <c r="I12" s="235"/>
      <c r="J12" s="235"/>
      <c r="K12" s="235"/>
      <c r="L12" s="235"/>
      <c r="M12" s="235"/>
      <c r="N12" s="298">
        <f t="shared" ref="N12:N31" si="15">B12+E12+H12+K12</f>
        <v>0</v>
      </c>
      <c r="O12" s="298">
        <f t="shared" si="10"/>
        <v>0</v>
      </c>
      <c r="P12" s="706">
        <f t="shared" si="10"/>
        <v>0</v>
      </c>
      <c r="Q12" s="252"/>
      <c r="R12" s="235"/>
      <c r="S12" s="235"/>
      <c r="T12" s="235">
        <v>61340</v>
      </c>
      <c r="U12" s="235"/>
      <c r="V12" s="235">
        <f t="shared" ref="V12:V26" si="16">T12+U12</f>
        <v>61340</v>
      </c>
      <c r="W12" s="235"/>
      <c r="X12" s="235"/>
      <c r="Y12" s="235"/>
      <c r="Z12" s="298">
        <f t="shared" ref="Z12:Z31" si="17">Q12+T12+W12</f>
        <v>61340</v>
      </c>
      <c r="AA12" s="298">
        <f t="shared" si="11"/>
        <v>0</v>
      </c>
      <c r="AB12" s="298">
        <f t="shared" si="11"/>
        <v>61340</v>
      </c>
      <c r="AC12" s="233">
        <f t="shared" si="12"/>
        <v>61340</v>
      </c>
      <c r="AD12" s="233">
        <f t="shared" si="13"/>
        <v>0</v>
      </c>
      <c r="AE12" s="705">
        <f t="shared" si="14"/>
        <v>61340</v>
      </c>
    </row>
    <row r="13" spans="1:31" ht="15" customHeight="1" x14ac:dyDescent="0.2">
      <c r="A13" s="208" t="s">
        <v>715</v>
      </c>
      <c r="B13" s="252"/>
      <c r="C13" s="252"/>
      <c r="D13" s="252"/>
      <c r="E13" s="235"/>
      <c r="F13" s="235"/>
      <c r="G13" s="235"/>
      <c r="H13" s="235"/>
      <c r="I13" s="235"/>
      <c r="J13" s="235"/>
      <c r="K13" s="235"/>
      <c r="L13" s="235"/>
      <c r="M13" s="235"/>
      <c r="N13" s="298">
        <f t="shared" si="15"/>
        <v>0</v>
      </c>
      <c r="O13" s="298">
        <f t="shared" si="10"/>
        <v>0</v>
      </c>
      <c r="P13" s="706">
        <f t="shared" si="10"/>
        <v>0</v>
      </c>
      <c r="Q13" s="252"/>
      <c r="R13" s="235"/>
      <c r="S13" s="235"/>
      <c r="T13" s="235">
        <v>30181</v>
      </c>
      <c r="U13" s="235"/>
      <c r="V13" s="235">
        <f t="shared" si="16"/>
        <v>30181</v>
      </c>
      <c r="W13" s="235"/>
      <c r="X13" s="235"/>
      <c r="Y13" s="235"/>
      <c r="Z13" s="298">
        <f t="shared" si="17"/>
        <v>30181</v>
      </c>
      <c r="AA13" s="298">
        <f t="shared" si="11"/>
        <v>0</v>
      </c>
      <c r="AB13" s="298">
        <f t="shared" si="11"/>
        <v>30181</v>
      </c>
      <c r="AC13" s="233">
        <f t="shared" si="12"/>
        <v>30181</v>
      </c>
      <c r="AD13" s="233">
        <f t="shared" si="13"/>
        <v>0</v>
      </c>
      <c r="AE13" s="705">
        <f t="shared" si="14"/>
        <v>30181</v>
      </c>
    </row>
    <row r="14" spans="1:31" ht="15" customHeight="1" x14ac:dyDescent="0.2">
      <c r="A14" s="208" t="s">
        <v>921</v>
      </c>
      <c r="B14" s="252"/>
      <c r="C14" s="252"/>
      <c r="D14" s="252"/>
      <c r="E14" s="235"/>
      <c r="F14" s="235"/>
      <c r="G14" s="235"/>
      <c r="H14" s="235"/>
      <c r="I14" s="235"/>
      <c r="J14" s="235"/>
      <c r="K14" s="235"/>
      <c r="L14" s="235"/>
      <c r="M14" s="235"/>
      <c r="N14" s="298">
        <f t="shared" si="15"/>
        <v>0</v>
      </c>
      <c r="O14" s="298">
        <f t="shared" si="10"/>
        <v>0</v>
      </c>
      <c r="P14" s="706">
        <f t="shared" si="10"/>
        <v>0</v>
      </c>
      <c r="Q14" s="252"/>
      <c r="R14" s="235"/>
      <c r="S14" s="235"/>
      <c r="T14" s="235">
        <v>56502</v>
      </c>
      <c r="U14" s="235"/>
      <c r="V14" s="235">
        <f t="shared" si="16"/>
        <v>56502</v>
      </c>
      <c r="W14" s="235"/>
      <c r="X14" s="235"/>
      <c r="Y14" s="235"/>
      <c r="Z14" s="298">
        <f t="shared" si="17"/>
        <v>56502</v>
      </c>
      <c r="AA14" s="298">
        <f t="shared" si="11"/>
        <v>0</v>
      </c>
      <c r="AB14" s="298">
        <f t="shared" si="11"/>
        <v>56502</v>
      </c>
      <c r="AC14" s="233">
        <f t="shared" si="12"/>
        <v>56502</v>
      </c>
      <c r="AD14" s="233">
        <f t="shared" si="13"/>
        <v>0</v>
      </c>
      <c r="AE14" s="705">
        <f t="shared" si="14"/>
        <v>56502</v>
      </c>
    </row>
    <row r="15" spans="1:31" ht="15" customHeight="1" x14ac:dyDescent="0.2">
      <c r="A15" s="208" t="s">
        <v>716</v>
      </c>
      <c r="B15" s="252"/>
      <c r="C15" s="252"/>
      <c r="D15" s="252"/>
      <c r="E15" s="235"/>
      <c r="F15" s="235"/>
      <c r="G15" s="235"/>
      <c r="H15" s="235"/>
      <c r="I15" s="235"/>
      <c r="J15" s="235"/>
      <c r="K15" s="235"/>
      <c r="L15" s="235"/>
      <c r="M15" s="235"/>
      <c r="N15" s="298">
        <f t="shared" si="15"/>
        <v>0</v>
      </c>
      <c r="O15" s="298">
        <f t="shared" si="10"/>
        <v>0</v>
      </c>
      <c r="P15" s="706">
        <f t="shared" si="10"/>
        <v>0</v>
      </c>
      <c r="Q15" s="252"/>
      <c r="R15" s="235"/>
      <c r="S15" s="235"/>
      <c r="T15" s="235">
        <v>3945</v>
      </c>
      <c r="U15" s="235"/>
      <c r="V15" s="235">
        <f t="shared" si="16"/>
        <v>3945</v>
      </c>
      <c r="W15" s="235"/>
      <c r="X15" s="235"/>
      <c r="Y15" s="235"/>
      <c r="Z15" s="298">
        <f t="shared" si="17"/>
        <v>3945</v>
      </c>
      <c r="AA15" s="298">
        <f t="shared" si="11"/>
        <v>0</v>
      </c>
      <c r="AB15" s="298">
        <f t="shared" si="11"/>
        <v>3945</v>
      </c>
      <c r="AC15" s="233">
        <f t="shared" si="12"/>
        <v>3945</v>
      </c>
      <c r="AD15" s="233">
        <f t="shared" si="13"/>
        <v>0</v>
      </c>
      <c r="AE15" s="705">
        <f t="shared" si="14"/>
        <v>3945</v>
      </c>
    </row>
    <row r="16" spans="1:31" ht="15" customHeight="1" x14ac:dyDescent="0.2">
      <c r="A16" s="208" t="s">
        <v>708</v>
      </c>
      <c r="B16" s="252"/>
      <c r="C16" s="252"/>
      <c r="D16" s="252"/>
      <c r="E16" s="235"/>
      <c r="F16" s="235"/>
      <c r="G16" s="235"/>
      <c r="H16" s="235">
        <v>350</v>
      </c>
      <c r="I16" s="235"/>
      <c r="J16" s="235">
        <f t="shared" ref="J16:J31" si="18">H16+I16</f>
        <v>350</v>
      </c>
      <c r="K16" s="235"/>
      <c r="L16" s="235"/>
      <c r="M16" s="235"/>
      <c r="N16" s="298">
        <f t="shared" si="15"/>
        <v>350</v>
      </c>
      <c r="O16" s="298">
        <f t="shared" si="10"/>
        <v>0</v>
      </c>
      <c r="P16" s="706">
        <f t="shared" si="10"/>
        <v>350</v>
      </c>
      <c r="Q16" s="252"/>
      <c r="R16" s="235"/>
      <c r="S16" s="235"/>
      <c r="T16" s="235"/>
      <c r="U16" s="235"/>
      <c r="V16" s="235"/>
      <c r="W16" s="235"/>
      <c r="X16" s="235"/>
      <c r="Y16" s="235"/>
      <c r="Z16" s="298">
        <f t="shared" si="17"/>
        <v>0</v>
      </c>
      <c r="AA16" s="298">
        <f t="shared" si="11"/>
        <v>0</v>
      </c>
      <c r="AB16" s="298">
        <f t="shared" si="11"/>
        <v>0</v>
      </c>
      <c r="AC16" s="233">
        <f t="shared" si="12"/>
        <v>350</v>
      </c>
      <c r="AD16" s="233">
        <f t="shared" si="13"/>
        <v>0</v>
      </c>
      <c r="AE16" s="705">
        <f t="shared" si="14"/>
        <v>350</v>
      </c>
    </row>
    <row r="17" spans="1:31" ht="15" customHeight="1" x14ac:dyDescent="0.2">
      <c r="A17" s="208" t="s">
        <v>709</v>
      </c>
      <c r="B17" s="252"/>
      <c r="C17" s="252"/>
      <c r="D17" s="252"/>
      <c r="E17" s="235"/>
      <c r="F17" s="235"/>
      <c r="G17" s="235"/>
      <c r="H17" s="235"/>
      <c r="I17" s="235"/>
      <c r="J17" s="235"/>
      <c r="K17" s="235"/>
      <c r="L17" s="235"/>
      <c r="M17" s="235"/>
      <c r="N17" s="298">
        <f t="shared" si="15"/>
        <v>0</v>
      </c>
      <c r="O17" s="298">
        <f t="shared" si="10"/>
        <v>0</v>
      </c>
      <c r="P17" s="706">
        <f t="shared" si="10"/>
        <v>0</v>
      </c>
      <c r="Q17" s="252"/>
      <c r="R17" s="235"/>
      <c r="S17" s="235"/>
      <c r="T17" s="235"/>
      <c r="U17" s="235"/>
      <c r="V17" s="235"/>
      <c r="W17" s="235">
        <v>42140</v>
      </c>
      <c r="X17" s="235"/>
      <c r="Y17" s="235">
        <f>W17+X17</f>
        <v>42140</v>
      </c>
      <c r="Z17" s="298">
        <f t="shared" si="17"/>
        <v>42140</v>
      </c>
      <c r="AA17" s="298">
        <f t="shared" si="11"/>
        <v>0</v>
      </c>
      <c r="AB17" s="298">
        <f t="shared" si="11"/>
        <v>42140</v>
      </c>
      <c r="AC17" s="233">
        <f t="shared" si="12"/>
        <v>42140</v>
      </c>
      <c r="AD17" s="233">
        <f t="shared" si="13"/>
        <v>0</v>
      </c>
      <c r="AE17" s="705">
        <f t="shared" si="14"/>
        <v>42140</v>
      </c>
    </row>
    <row r="18" spans="1:31" ht="15" customHeight="1" x14ac:dyDescent="0.2">
      <c r="A18" s="208" t="s">
        <v>710</v>
      </c>
      <c r="B18" s="252"/>
      <c r="C18" s="252"/>
      <c r="D18" s="252"/>
      <c r="E18" s="235"/>
      <c r="F18" s="235"/>
      <c r="G18" s="235"/>
      <c r="H18" s="235"/>
      <c r="I18" s="235"/>
      <c r="J18" s="235"/>
      <c r="K18" s="235"/>
      <c r="L18" s="235"/>
      <c r="M18" s="235"/>
      <c r="N18" s="298">
        <f t="shared" si="15"/>
        <v>0</v>
      </c>
      <c r="O18" s="298">
        <f t="shared" si="10"/>
        <v>0</v>
      </c>
      <c r="P18" s="706">
        <f t="shared" si="10"/>
        <v>0</v>
      </c>
      <c r="Q18" s="252"/>
      <c r="R18" s="235"/>
      <c r="S18" s="235"/>
      <c r="T18" s="235"/>
      <c r="U18" s="235"/>
      <c r="V18" s="235"/>
      <c r="W18" s="235">
        <v>1195</v>
      </c>
      <c r="X18" s="235"/>
      <c r="Y18" s="235">
        <f>W18+X18</f>
        <v>1195</v>
      </c>
      <c r="Z18" s="298">
        <f t="shared" si="17"/>
        <v>1195</v>
      </c>
      <c r="AA18" s="298">
        <f t="shared" si="11"/>
        <v>0</v>
      </c>
      <c r="AB18" s="298">
        <f t="shared" si="11"/>
        <v>1195</v>
      </c>
      <c r="AC18" s="233">
        <f t="shared" si="12"/>
        <v>1195</v>
      </c>
      <c r="AD18" s="233">
        <f t="shared" si="13"/>
        <v>0</v>
      </c>
      <c r="AE18" s="705">
        <f t="shared" si="14"/>
        <v>1195</v>
      </c>
    </row>
    <row r="19" spans="1:31" ht="15" customHeight="1" x14ac:dyDescent="0.2">
      <c r="A19" s="208" t="s">
        <v>711</v>
      </c>
      <c r="B19" s="252"/>
      <c r="C19" s="252"/>
      <c r="D19" s="252"/>
      <c r="E19" s="235"/>
      <c r="F19" s="235"/>
      <c r="G19" s="235"/>
      <c r="H19" s="235"/>
      <c r="I19" s="235"/>
      <c r="J19" s="235"/>
      <c r="K19" s="235">
        <v>5500</v>
      </c>
      <c r="L19" s="235"/>
      <c r="M19" s="235">
        <f>K19+L19</f>
        <v>5500</v>
      </c>
      <c r="N19" s="298">
        <f t="shared" si="15"/>
        <v>5500</v>
      </c>
      <c r="O19" s="298">
        <f t="shared" si="10"/>
        <v>0</v>
      </c>
      <c r="P19" s="706">
        <f t="shared" si="10"/>
        <v>5500</v>
      </c>
      <c r="Q19" s="252"/>
      <c r="R19" s="235"/>
      <c r="S19" s="235"/>
      <c r="T19" s="235"/>
      <c r="U19" s="235"/>
      <c r="V19" s="235"/>
      <c r="W19" s="235"/>
      <c r="X19" s="235"/>
      <c r="Y19" s="235"/>
      <c r="Z19" s="298">
        <f t="shared" si="17"/>
        <v>0</v>
      </c>
      <c r="AA19" s="298">
        <f t="shared" si="11"/>
        <v>0</v>
      </c>
      <c r="AB19" s="298">
        <f t="shared" si="11"/>
        <v>0</v>
      </c>
      <c r="AC19" s="233">
        <f t="shared" si="12"/>
        <v>5500</v>
      </c>
      <c r="AD19" s="233">
        <f t="shared" si="13"/>
        <v>0</v>
      </c>
      <c r="AE19" s="705">
        <f t="shared" si="14"/>
        <v>5500</v>
      </c>
    </row>
    <row r="20" spans="1:31" ht="15" customHeight="1" x14ac:dyDescent="0.2">
      <c r="A20" s="208" t="s">
        <v>712</v>
      </c>
      <c r="B20" s="252"/>
      <c r="C20" s="252"/>
      <c r="D20" s="252"/>
      <c r="E20" s="235"/>
      <c r="F20" s="235"/>
      <c r="G20" s="235"/>
      <c r="H20" s="235">
        <v>2500</v>
      </c>
      <c r="I20" s="235"/>
      <c r="J20" s="235">
        <f t="shared" si="18"/>
        <v>2500</v>
      </c>
      <c r="K20" s="235"/>
      <c r="L20" s="235"/>
      <c r="M20" s="235"/>
      <c r="N20" s="298">
        <f t="shared" si="15"/>
        <v>2500</v>
      </c>
      <c r="O20" s="298">
        <f t="shared" si="10"/>
        <v>0</v>
      </c>
      <c r="P20" s="706">
        <f t="shared" si="10"/>
        <v>2500</v>
      </c>
      <c r="Q20" s="252"/>
      <c r="R20" s="235"/>
      <c r="S20" s="235"/>
      <c r="T20" s="235"/>
      <c r="U20" s="235"/>
      <c r="V20" s="235"/>
      <c r="W20" s="235"/>
      <c r="X20" s="235"/>
      <c r="Y20" s="235"/>
      <c r="Z20" s="298">
        <f t="shared" si="17"/>
        <v>0</v>
      </c>
      <c r="AA20" s="298">
        <f t="shared" si="11"/>
        <v>0</v>
      </c>
      <c r="AB20" s="298">
        <f t="shared" si="11"/>
        <v>0</v>
      </c>
      <c r="AC20" s="233">
        <f t="shared" si="12"/>
        <v>2500</v>
      </c>
      <c r="AD20" s="233">
        <f t="shared" si="13"/>
        <v>0</v>
      </c>
      <c r="AE20" s="705">
        <f t="shared" si="14"/>
        <v>2500</v>
      </c>
    </row>
    <row r="21" spans="1:31" ht="15" customHeight="1" x14ac:dyDescent="0.2">
      <c r="A21" s="294" t="s">
        <v>717</v>
      </c>
      <c r="B21" s="252"/>
      <c r="C21" s="252"/>
      <c r="D21" s="252"/>
      <c r="E21" s="235"/>
      <c r="F21" s="235"/>
      <c r="G21" s="235"/>
      <c r="H21" s="235"/>
      <c r="I21" s="235"/>
      <c r="J21" s="235"/>
      <c r="K21" s="235"/>
      <c r="L21" s="235"/>
      <c r="M21" s="235"/>
      <c r="N21" s="298">
        <f t="shared" si="15"/>
        <v>0</v>
      </c>
      <c r="O21" s="298">
        <f t="shared" si="10"/>
        <v>0</v>
      </c>
      <c r="P21" s="706">
        <f t="shared" si="10"/>
        <v>0</v>
      </c>
      <c r="Q21" s="252"/>
      <c r="R21" s="235"/>
      <c r="S21" s="235"/>
      <c r="T21" s="235"/>
      <c r="U21" s="235"/>
      <c r="V21" s="235"/>
      <c r="W21" s="235"/>
      <c r="X21" s="235"/>
      <c r="Y21" s="235"/>
      <c r="Z21" s="298">
        <f t="shared" si="17"/>
        <v>0</v>
      </c>
      <c r="AA21" s="298">
        <f t="shared" si="11"/>
        <v>0</v>
      </c>
      <c r="AB21" s="298">
        <f t="shared" si="11"/>
        <v>0</v>
      </c>
      <c r="AC21" s="233">
        <f t="shared" si="12"/>
        <v>0</v>
      </c>
      <c r="AD21" s="233">
        <f t="shared" si="13"/>
        <v>0</v>
      </c>
      <c r="AE21" s="705">
        <f t="shared" si="14"/>
        <v>0</v>
      </c>
    </row>
    <row r="22" spans="1:31" ht="15" customHeight="1" x14ac:dyDescent="0.2">
      <c r="A22" s="208" t="s">
        <v>713</v>
      </c>
      <c r="B22" s="252"/>
      <c r="C22" s="252"/>
      <c r="D22" s="252"/>
      <c r="E22" s="235"/>
      <c r="F22" s="235"/>
      <c r="G22" s="235"/>
      <c r="H22" s="235"/>
      <c r="I22" s="235"/>
      <c r="J22" s="235"/>
      <c r="K22" s="235"/>
      <c r="L22" s="235"/>
      <c r="M22" s="235"/>
      <c r="N22" s="298">
        <f t="shared" si="15"/>
        <v>0</v>
      </c>
      <c r="O22" s="298">
        <f t="shared" si="10"/>
        <v>0</v>
      </c>
      <c r="P22" s="706">
        <f t="shared" si="10"/>
        <v>0</v>
      </c>
      <c r="Q22" s="252"/>
      <c r="R22" s="235"/>
      <c r="S22" s="235"/>
      <c r="T22" s="235">
        <v>48083</v>
      </c>
      <c r="U22" s="235"/>
      <c r="V22" s="235">
        <f t="shared" si="16"/>
        <v>48083</v>
      </c>
      <c r="W22" s="235"/>
      <c r="X22" s="235"/>
      <c r="Y22" s="235"/>
      <c r="Z22" s="298">
        <f t="shared" si="17"/>
        <v>48083</v>
      </c>
      <c r="AA22" s="298">
        <f t="shared" si="11"/>
        <v>0</v>
      </c>
      <c r="AB22" s="298">
        <f t="shared" si="11"/>
        <v>48083</v>
      </c>
      <c r="AC22" s="233">
        <f t="shared" si="12"/>
        <v>48083</v>
      </c>
      <c r="AD22" s="233">
        <f t="shared" si="13"/>
        <v>0</v>
      </c>
      <c r="AE22" s="705">
        <f t="shared" si="14"/>
        <v>48083</v>
      </c>
    </row>
    <row r="23" spans="1:31" ht="15" customHeight="1" x14ac:dyDescent="0.2">
      <c r="A23" s="208" t="s">
        <v>714</v>
      </c>
      <c r="B23" s="252"/>
      <c r="C23" s="252"/>
      <c r="D23" s="252"/>
      <c r="E23" s="235"/>
      <c r="F23" s="235"/>
      <c r="G23" s="235"/>
      <c r="H23" s="235"/>
      <c r="I23" s="235"/>
      <c r="J23" s="235"/>
      <c r="K23" s="235"/>
      <c r="L23" s="235"/>
      <c r="M23" s="235"/>
      <c r="N23" s="298">
        <f t="shared" si="15"/>
        <v>0</v>
      </c>
      <c r="O23" s="298">
        <f t="shared" si="10"/>
        <v>0</v>
      </c>
      <c r="P23" s="706">
        <f t="shared" si="10"/>
        <v>0</v>
      </c>
      <c r="Q23" s="252"/>
      <c r="R23" s="235"/>
      <c r="S23" s="235"/>
      <c r="T23" s="235">
        <v>113918</v>
      </c>
      <c r="U23" s="235"/>
      <c r="V23" s="235">
        <f t="shared" si="16"/>
        <v>113918</v>
      </c>
      <c r="W23" s="235"/>
      <c r="X23" s="235"/>
      <c r="Y23" s="235"/>
      <c r="Z23" s="298">
        <f t="shared" si="17"/>
        <v>113918</v>
      </c>
      <c r="AA23" s="298">
        <f t="shared" si="11"/>
        <v>0</v>
      </c>
      <c r="AB23" s="298">
        <f t="shared" si="11"/>
        <v>113918</v>
      </c>
      <c r="AC23" s="233">
        <f t="shared" si="12"/>
        <v>113918</v>
      </c>
      <c r="AD23" s="233">
        <f t="shared" si="13"/>
        <v>0</v>
      </c>
      <c r="AE23" s="705">
        <f t="shared" si="14"/>
        <v>113918</v>
      </c>
    </row>
    <row r="24" spans="1:31" ht="15" customHeight="1" x14ac:dyDescent="0.2">
      <c r="A24" s="208" t="s">
        <v>715</v>
      </c>
      <c r="B24" s="252"/>
      <c r="C24" s="252"/>
      <c r="D24" s="252"/>
      <c r="E24" s="235"/>
      <c r="F24" s="235"/>
      <c r="G24" s="235"/>
      <c r="H24" s="235"/>
      <c r="I24" s="235"/>
      <c r="J24" s="235"/>
      <c r="K24" s="235"/>
      <c r="L24" s="235"/>
      <c r="M24" s="235"/>
      <c r="N24" s="298">
        <f t="shared" si="15"/>
        <v>0</v>
      </c>
      <c r="O24" s="298">
        <f t="shared" si="10"/>
        <v>0</v>
      </c>
      <c r="P24" s="706">
        <f t="shared" si="10"/>
        <v>0</v>
      </c>
      <c r="Q24" s="252"/>
      <c r="R24" s="235"/>
      <c r="S24" s="235"/>
      <c r="T24" s="235">
        <v>56050</v>
      </c>
      <c r="U24" s="235"/>
      <c r="V24" s="235">
        <f t="shared" si="16"/>
        <v>56050</v>
      </c>
      <c r="W24" s="235"/>
      <c r="X24" s="235"/>
      <c r="Y24" s="235"/>
      <c r="Z24" s="298">
        <f t="shared" si="17"/>
        <v>56050</v>
      </c>
      <c r="AA24" s="298">
        <f t="shared" si="11"/>
        <v>0</v>
      </c>
      <c r="AB24" s="298">
        <f t="shared" si="11"/>
        <v>56050</v>
      </c>
      <c r="AC24" s="233">
        <f t="shared" si="12"/>
        <v>56050</v>
      </c>
      <c r="AD24" s="233">
        <f t="shared" si="13"/>
        <v>0</v>
      </c>
      <c r="AE24" s="705">
        <f t="shared" si="14"/>
        <v>56050</v>
      </c>
    </row>
    <row r="25" spans="1:31" ht="15" customHeight="1" x14ac:dyDescent="0.2">
      <c r="A25" s="208" t="s">
        <v>921</v>
      </c>
      <c r="B25" s="252"/>
      <c r="C25" s="252"/>
      <c r="D25" s="252"/>
      <c r="E25" s="235"/>
      <c r="F25" s="235"/>
      <c r="G25" s="235"/>
      <c r="H25" s="235"/>
      <c r="I25" s="235"/>
      <c r="J25" s="235"/>
      <c r="K25" s="235"/>
      <c r="L25" s="235"/>
      <c r="M25" s="235"/>
      <c r="N25" s="298">
        <f t="shared" si="15"/>
        <v>0</v>
      </c>
      <c r="O25" s="298">
        <f t="shared" si="10"/>
        <v>0</v>
      </c>
      <c r="P25" s="706">
        <f t="shared" si="10"/>
        <v>0</v>
      </c>
      <c r="Q25" s="252"/>
      <c r="R25" s="235"/>
      <c r="S25" s="235"/>
      <c r="T25" s="235"/>
      <c r="U25" s="235"/>
      <c r="V25" s="235"/>
      <c r="W25" s="235"/>
      <c r="X25" s="235"/>
      <c r="Y25" s="235"/>
      <c r="Z25" s="298">
        <f t="shared" si="17"/>
        <v>0</v>
      </c>
      <c r="AA25" s="298">
        <f t="shared" si="11"/>
        <v>0</v>
      </c>
      <c r="AB25" s="298">
        <f t="shared" si="11"/>
        <v>0</v>
      </c>
      <c r="AC25" s="233">
        <f t="shared" si="12"/>
        <v>0</v>
      </c>
      <c r="AD25" s="233">
        <f t="shared" si="13"/>
        <v>0</v>
      </c>
      <c r="AE25" s="705">
        <f t="shared" si="14"/>
        <v>0</v>
      </c>
    </row>
    <row r="26" spans="1:31" ht="15" customHeight="1" x14ac:dyDescent="0.2">
      <c r="A26" s="208" t="s">
        <v>716</v>
      </c>
      <c r="B26" s="252"/>
      <c r="C26" s="252"/>
      <c r="D26" s="252"/>
      <c r="E26" s="235"/>
      <c r="F26" s="235"/>
      <c r="G26" s="235"/>
      <c r="H26" s="235">
        <v>650</v>
      </c>
      <c r="I26" s="235"/>
      <c r="J26" s="235">
        <f t="shared" si="18"/>
        <v>650</v>
      </c>
      <c r="K26" s="235"/>
      <c r="L26" s="235"/>
      <c r="M26" s="235"/>
      <c r="N26" s="298">
        <f t="shared" si="15"/>
        <v>650</v>
      </c>
      <c r="O26" s="298">
        <f t="shared" si="10"/>
        <v>0</v>
      </c>
      <c r="P26" s="706">
        <f t="shared" si="10"/>
        <v>650</v>
      </c>
      <c r="Q26" s="252"/>
      <c r="R26" s="235"/>
      <c r="S26" s="235"/>
      <c r="T26" s="235">
        <v>2049</v>
      </c>
      <c r="U26" s="235"/>
      <c r="V26" s="235">
        <f t="shared" si="16"/>
        <v>2049</v>
      </c>
      <c r="W26" s="235"/>
      <c r="X26" s="235"/>
      <c r="Y26" s="235"/>
      <c r="Z26" s="298">
        <f t="shared" si="17"/>
        <v>2049</v>
      </c>
      <c r="AA26" s="298">
        <f t="shared" si="11"/>
        <v>0</v>
      </c>
      <c r="AB26" s="298">
        <f t="shared" si="11"/>
        <v>2049</v>
      </c>
      <c r="AC26" s="233">
        <f t="shared" si="12"/>
        <v>2699</v>
      </c>
      <c r="AD26" s="233">
        <f t="shared" si="13"/>
        <v>0</v>
      </c>
      <c r="AE26" s="705">
        <f t="shared" si="14"/>
        <v>2699</v>
      </c>
    </row>
    <row r="27" spans="1:31" ht="15" customHeight="1" x14ac:dyDescent="0.2">
      <c r="A27" s="208" t="s">
        <v>708</v>
      </c>
      <c r="B27" s="252"/>
      <c r="C27" s="252"/>
      <c r="D27" s="252"/>
      <c r="E27" s="235"/>
      <c r="F27" s="235"/>
      <c r="G27" s="235"/>
      <c r="H27" s="235"/>
      <c r="I27" s="235"/>
      <c r="J27" s="235"/>
      <c r="K27" s="235"/>
      <c r="L27" s="235"/>
      <c r="M27" s="235"/>
      <c r="N27" s="298">
        <f t="shared" si="15"/>
        <v>0</v>
      </c>
      <c r="O27" s="298">
        <f t="shared" ref="O27:O31" si="19">C27+F27+I27+L27</f>
        <v>0</v>
      </c>
      <c r="P27" s="706">
        <f t="shared" ref="P27:P31" si="20">D27+G27+J27+M27</f>
        <v>0</v>
      </c>
      <c r="Q27" s="252"/>
      <c r="R27" s="235"/>
      <c r="S27" s="235"/>
      <c r="T27" s="235"/>
      <c r="U27" s="235"/>
      <c r="V27" s="235"/>
      <c r="W27" s="235"/>
      <c r="X27" s="235"/>
      <c r="Y27" s="235"/>
      <c r="Z27" s="298">
        <f t="shared" si="17"/>
        <v>0</v>
      </c>
      <c r="AA27" s="298">
        <f t="shared" ref="AA27:AA31" si="21">R27+U27+X27</f>
        <v>0</v>
      </c>
      <c r="AB27" s="298">
        <f t="shared" ref="AB27:AB31" si="22">S27+V27+Y27</f>
        <v>0</v>
      </c>
      <c r="AC27" s="233">
        <f t="shared" si="12"/>
        <v>0</v>
      </c>
      <c r="AD27" s="233">
        <f t="shared" si="13"/>
        <v>0</v>
      </c>
      <c r="AE27" s="705">
        <f t="shared" si="14"/>
        <v>0</v>
      </c>
    </row>
    <row r="28" spans="1:31" ht="15" customHeight="1" x14ac:dyDescent="0.2">
      <c r="A28" s="208" t="s">
        <v>709</v>
      </c>
      <c r="B28" s="252"/>
      <c r="C28" s="252"/>
      <c r="D28" s="252"/>
      <c r="E28" s="235"/>
      <c r="F28" s="235"/>
      <c r="G28" s="235"/>
      <c r="H28" s="235"/>
      <c r="I28" s="235"/>
      <c r="J28" s="235"/>
      <c r="K28" s="235"/>
      <c r="L28" s="235"/>
      <c r="M28" s="235"/>
      <c r="N28" s="298">
        <f t="shared" si="15"/>
        <v>0</v>
      </c>
      <c r="O28" s="298">
        <f t="shared" si="19"/>
        <v>0</v>
      </c>
      <c r="P28" s="706">
        <f t="shared" si="20"/>
        <v>0</v>
      </c>
      <c r="Q28" s="252"/>
      <c r="R28" s="235"/>
      <c r="S28" s="235"/>
      <c r="T28" s="235"/>
      <c r="U28" s="235"/>
      <c r="V28" s="235"/>
      <c r="W28" s="235">
        <v>116017</v>
      </c>
      <c r="X28" s="235"/>
      <c r="Y28" s="235">
        <f t="shared" ref="Y28:Y29" si="23">W28+X28</f>
        <v>116017</v>
      </c>
      <c r="Z28" s="298">
        <f t="shared" si="17"/>
        <v>116017</v>
      </c>
      <c r="AA28" s="298">
        <f t="shared" si="21"/>
        <v>0</v>
      </c>
      <c r="AB28" s="298">
        <f t="shared" si="22"/>
        <v>116017</v>
      </c>
      <c r="AC28" s="233">
        <f t="shared" si="12"/>
        <v>116017</v>
      </c>
      <c r="AD28" s="233">
        <f t="shared" si="13"/>
        <v>0</v>
      </c>
      <c r="AE28" s="705">
        <f t="shared" si="14"/>
        <v>116017</v>
      </c>
    </row>
    <row r="29" spans="1:31" ht="15" customHeight="1" x14ac:dyDescent="0.2">
      <c r="A29" s="208" t="s">
        <v>710</v>
      </c>
      <c r="B29" s="252"/>
      <c r="C29" s="252"/>
      <c r="D29" s="252"/>
      <c r="E29" s="235"/>
      <c r="F29" s="235"/>
      <c r="G29" s="235"/>
      <c r="H29" s="235"/>
      <c r="I29" s="235"/>
      <c r="J29" s="235"/>
      <c r="K29" s="235"/>
      <c r="L29" s="235"/>
      <c r="M29" s="235"/>
      <c r="N29" s="298">
        <f t="shared" si="15"/>
        <v>0</v>
      </c>
      <c r="O29" s="298">
        <f t="shared" si="19"/>
        <v>0</v>
      </c>
      <c r="P29" s="706">
        <f t="shared" si="20"/>
        <v>0</v>
      </c>
      <c r="Q29" s="252"/>
      <c r="R29" s="235"/>
      <c r="S29" s="235"/>
      <c r="T29" s="235"/>
      <c r="U29" s="235"/>
      <c r="V29" s="235"/>
      <c r="W29" s="235">
        <v>5233</v>
      </c>
      <c r="X29" s="235"/>
      <c r="Y29" s="235">
        <f t="shared" si="23"/>
        <v>5233</v>
      </c>
      <c r="Z29" s="298">
        <f t="shared" si="17"/>
        <v>5233</v>
      </c>
      <c r="AA29" s="298">
        <f t="shared" si="21"/>
        <v>0</v>
      </c>
      <c r="AB29" s="298">
        <f t="shared" si="22"/>
        <v>5233</v>
      </c>
      <c r="AC29" s="233">
        <f t="shared" si="12"/>
        <v>5233</v>
      </c>
      <c r="AD29" s="233">
        <f t="shared" si="13"/>
        <v>0</v>
      </c>
      <c r="AE29" s="705">
        <f t="shared" si="14"/>
        <v>5233</v>
      </c>
    </row>
    <row r="30" spans="1:31" ht="15" customHeight="1" x14ac:dyDescent="0.2">
      <c r="A30" s="208" t="s">
        <v>711</v>
      </c>
      <c r="B30" s="252"/>
      <c r="C30" s="252"/>
      <c r="D30" s="252"/>
      <c r="E30" s="235"/>
      <c r="F30" s="235"/>
      <c r="G30" s="235"/>
      <c r="H30" s="235"/>
      <c r="I30" s="235"/>
      <c r="J30" s="235"/>
      <c r="K30" s="235">
        <v>5500</v>
      </c>
      <c r="L30" s="235"/>
      <c r="M30" s="235">
        <f>K30+L30</f>
        <v>5500</v>
      </c>
      <c r="N30" s="298">
        <f t="shared" si="15"/>
        <v>5500</v>
      </c>
      <c r="O30" s="298">
        <f t="shared" si="19"/>
        <v>0</v>
      </c>
      <c r="P30" s="706">
        <f t="shared" si="20"/>
        <v>5500</v>
      </c>
      <c r="Q30" s="252"/>
      <c r="R30" s="235"/>
      <c r="S30" s="235"/>
      <c r="T30" s="235"/>
      <c r="U30" s="235"/>
      <c r="V30" s="235"/>
      <c r="W30" s="235"/>
      <c r="X30" s="235"/>
      <c r="Y30" s="235"/>
      <c r="Z30" s="298">
        <f t="shared" si="17"/>
        <v>0</v>
      </c>
      <c r="AA30" s="298">
        <f t="shared" si="21"/>
        <v>0</v>
      </c>
      <c r="AB30" s="298">
        <f t="shared" si="22"/>
        <v>0</v>
      </c>
      <c r="AC30" s="233">
        <f t="shared" si="12"/>
        <v>5500</v>
      </c>
      <c r="AD30" s="233">
        <f t="shared" si="13"/>
        <v>0</v>
      </c>
      <c r="AE30" s="705">
        <f t="shared" si="14"/>
        <v>5500</v>
      </c>
    </row>
    <row r="31" spans="1:31" ht="15" customHeight="1" thickBot="1" x14ac:dyDescent="0.25">
      <c r="A31" s="295" t="s">
        <v>712</v>
      </c>
      <c r="B31" s="232"/>
      <c r="C31" s="232"/>
      <c r="D31" s="232"/>
      <c r="E31" s="234"/>
      <c r="F31" s="234"/>
      <c r="G31" s="234"/>
      <c r="H31" s="234">
        <v>2500</v>
      </c>
      <c r="I31" s="234"/>
      <c r="J31" s="235">
        <f t="shared" si="18"/>
        <v>2500</v>
      </c>
      <c r="K31" s="234"/>
      <c r="L31" s="234"/>
      <c r="M31" s="234"/>
      <c r="N31" s="298">
        <f t="shared" si="15"/>
        <v>2500</v>
      </c>
      <c r="O31" s="298">
        <f t="shared" si="19"/>
        <v>0</v>
      </c>
      <c r="P31" s="706">
        <f t="shared" si="20"/>
        <v>2500</v>
      </c>
      <c r="Q31" s="232"/>
      <c r="R31" s="234"/>
      <c r="S31" s="234"/>
      <c r="T31" s="234"/>
      <c r="U31" s="234"/>
      <c r="V31" s="235"/>
      <c r="W31" s="234"/>
      <c r="X31" s="234"/>
      <c r="Y31" s="234"/>
      <c r="Z31" s="298">
        <f t="shared" si="17"/>
        <v>0</v>
      </c>
      <c r="AA31" s="298">
        <f t="shared" si="21"/>
        <v>0</v>
      </c>
      <c r="AB31" s="298">
        <f t="shared" si="22"/>
        <v>0</v>
      </c>
      <c r="AC31" s="298">
        <f t="shared" si="12"/>
        <v>2500</v>
      </c>
      <c r="AD31" s="298">
        <f t="shared" si="13"/>
        <v>0</v>
      </c>
      <c r="AE31" s="706">
        <f t="shared" si="14"/>
        <v>2500</v>
      </c>
    </row>
    <row r="32" spans="1:31" s="274" customFormat="1" ht="19.899999999999999" customHeight="1" thickBot="1" x14ac:dyDescent="0.25">
      <c r="A32" s="301" t="s">
        <v>718</v>
      </c>
      <c r="B32" s="704">
        <f>SUM(B34:B47)</f>
        <v>0</v>
      </c>
      <c r="C32" s="296">
        <f t="shared" ref="C32:AC32" si="24">SUM(C34:C47)</f>
        <v>0</v>
      </c>
      <c r="D32" s="296">
        <f t="shared" si="24"/>
        <v>0</v>
      </c>
      <c r="E32" s="296">
        <f t="shared" si="24"/>
        <v>0</v>
      </c>
      <c r="F32" s="296">
        <f t="shared" si="24"/>
        <v>0</v>
      </c>
      <c r="G32" s="296">
        <f t="shared" si="24"/>
        <v>0</v>
      </c>
      <c r="H32" s="296">
        <f t="shared" si="24"/>
        <v>5900</v>
      </c>
      <c r="I32" s="296">
        <f t="shared" si="24"/>
        <v>4000</v>
      </c>
      <c r="J32" s="296">
        <f t="shared" si="24"/>
        <v>9900</v>
      </c>
      <c r="K32" s="296">
        <f t="shared" si="24"/>
        <v>0</v>
      </c>
      <c r="L32" s="296">
        <f t="shared" si="24"/>
        <v>0</v>
      </c>
      <c r="M32" s="296">
        <f t="shared" si="24"/>
        <v>0</v>
      </c>
      <c r="N32" s="297">
        <f t="shared" si="24"/>
        <v>5900</v>
      </c>
      <c r="O32" s="296">
        <f t="shared" si="24"/>
        <v>4000</v>
      </c>
      <c r="P32" s="437">
        <f t="shared" si="24"/>
        <v>9900</v>
      </c>
      <c r="Q32" s="296">
        <f t="shared" si="24"/>
        <v>0</v>
      </c>
      <c r="R32" s="296">
        <f t="shared" si="24"/>
        <v>0</v>
      </c>
      <c r="S32" s="296">
        <f t="shared" si="24"/>
        <v>0</v>
      </c>
      <c r="T32" s="296">
        <f t="shared" si="24"/>
        <v>83245</v>
      </c>
      <c r="U32" s="296">
        <f t="shared" si="24"/>
        <v>0</v>
      </c>
      <c r="V32" s="296">
        <f t="shared" si="24"/>
        <v>83245</v>
      </c>
      <c r="W32" s="296">
        <f t="shared" si="24"/>
        <v>0</v>
      </c>
      <c r="X32" s="296">
        <f t="shared" si="24"/>
        <v>0</v>
      </c>
      <c r="Y32" s="296">
        <f t="shared" si="24"/>
        <v>0</v>
      </c>
      <c r="Z32" s="296">
        <f t="shared" si="24"/>
        <v>83245</v>
      </c>
      <c r="AA32" s="296">
        <f t="shared" si="24"/>
        <v>0</v>
      </c>
      <c r="AB32" s="296">
        <f t="shared" si="24"/>
        <v>83245</v>
      </c>
      <c r="AC32" s="297">
        <f t="shared" si="24"/>
        <v>89145</v>
      </c>
      <c r="AD32" s="296">
        <f t="shared" ref="AD32:AE32" si="25">SUM(AD34:AD47)</f>
        <v>4000</v>
      </c>
      <c r="AE32" s="437">
        <f t="shared" si="25"/>
        <v>93145</v>
      </c>
    </row>
    <row r="33" spans="1:31" s="93" customFormat="1" ht="19.899999999999999" customHeight="1" x14ac:dyDescent="0.2">
      <c r="A33" s="302" t="s">
        <v>667</v>
      </c>
      <c r="B33" s="303"/>
      <c r="C33" s="303"/>
      <c r="D33" s="303"/>
      <c r="E33" s="224"/>
      <c r="F33" s="224"/>
      <c r="G33" s="224"/>
      <c r="H33" s="224"/>
      <c r="I33" s="224"/>
      <c r="J33" s="224"/>
      <c r="K33" s="224"/>
      <c r="L33" s="224"/>
      <c r="M33" s="224"/>
      <c r="N33" s="224"/>
      <c r="O33" s="224"/>
      <c r="P33" s="355"/>
      <c r="Q33" s="303"/>
      <c r="R33" s="224"/>
      <c r="S33" s="224"/>
      <c r="T33" s="224"/>
      <c r="U33" s="224"/>
      <c r="V33" s="224"/>
      <c r="W33" s="224"/>
      <c r="X33" s="224"/>
      <c r="Y33" s="224"/>
      <c r="Z33" s="224"/>
      <c r="AA33" s="642"/>
      <c r="AB33" s="224"/>
      <c r="AC33" s="224"/>
      <c r="AD33" s="224"/>
      <c r="AE33" s="355"/>
    </row>
    <row r="34" spans="1:31" s="93" customFormat="1" ht="30" customHeight="1" x14ac:dyDescent="0.2">
      <c r="A34" s="208" t="s">
        <v>719</v>
      </c>
      <c r="B34" s="229"/>
      <c r="C34" s="229"/>
      <c r="D34" s="229"/>
      <c r="E34" s="26"/>
      <c r="F34" s="26"/>
      <c r="G34" s="26"/>
      <c r="H34" s="26"/>
      <c r="I34" s="26"/>
      <c r="J34" s="26"/>
      <c r="K34" s="26"/>
      <c r="L34" s="26"/>
      <c r="M34" s="26"/>
      <c r="N34" s="298">
        <f t="shared" ref="N34:N47" si="26">B34+E34+H34+K34</f>
        <v>0</v>
      </c>
      <c r="O34" s="298">
        <f t="shared" ref="O34:O48" si="27">C34+F34+I34+L34</f>
        <v>0</v>
      </c>
      <c r="P34" s="706">
        <f t="shared" ref="P34:P48" si="28">D34+G34+J34+M34</f>
        <v>0</v>
      </c>
      <c r="Q34" s="229"/>
      <c r="R34" s="26"/>
      <c r="S34" s="26"/>
      <c r="T34" s="26">
        <f>24000+21745</f>
        <v>45745</v>
      </c>
      <c r="U34" s="26"/>
      <c r="V34" s="235">
        <f t="shared" ref="V34:V36" si="29">T34+U34</f>
        <v>45745</v>
      </c>
      <c r="W34" s="26"/>
      <c r="X34" s="26"/>
      <c r="Y34" s="26"/>
      <c r="Z34" s="298">
        <f t="shared" ref="Z34:Z48" si="30">Q34+T34+W34</f>
        <v>45745</v>
      </c>
      <c r="AA34" s="298">
        <f t="shared" ref="AA34:AA48" si="31">R34+U34+X34</f>
        <v>0</v>
      </c>
      <c r="AB34" s="298">
        <f t="shared" ref="AB34:AB48" si="32">S34+V34+Y34</f>
        <v>45745</v>
      </c>
      <c r="AC34" s="100">
        <f t="shared" ref="AC34:AC48" si="33">Z34+N34</f>
        <v>45745</v>
      </c>
      <c r="AD34" s="100">
        <f t="shared" ref="AD34:AD48" si="34">AA34+O34</f>
        <v>0</v>
      </c>
      <c r="AE34" s="646">
        <f t="shared" ref="AE34:AE48" si="35">AB34+P34</f>
        <v>45745</v>
      </c>
    </row>
    <row r="35" spans="1:31" s="93" customFormat="1" ht="15" customHeight="1" x14ac:dyDescent="0.2">
      <c r="A35" s="295" t="s">
        <v>720</v>
      </c>
      <c r="B35" s="230"/>
      <c r="C35" s="230"/>
      <c r="D35" s="230"/>
      <c r="E35" s="231"/>
      <c r="F35" s="231"/>
      <c r="G35" s="231"/>
      <c r="H35" s="231"/>
      <c r="I35" s="231"/>
      <c r="J35" s="231"/>
      <c r="K35" s="231"/>
      <c r="L35" s="231"/>
      <c r="M35" s="231"/>
      <c r="N35" s="298">
        <f t="shared" si="26"/>
        <v>0</v>
      </c>
      <c r="O35" s="298">
        <f t="shared" si="27"/>
        <v>0</v>
      </c>
      <c r="P35" s="706">
        <f t="shared" si="28"/>
        <v>0</v>
      </c>
      <c r="Q35" s="230"/>
      <c r="R35" s="231"/>
      <c r="S35" s="231"/>
      <c r="T35" s="231">
        <v>350</v>
      </c>
      <c r="U35" s="231"/>
      <c r="V35" s="235">
        <f t="shared" si="29"/>
        <v>350</v>
      </c>
      <c r="W35" s="231"/>
      <c r="X35" s="231"/>
      <c r="Y35" s="231"/>
      <c r="Z35" s="298">
        <f t="shared" si="30"/>
        <v>350</v>
      </c>
      <c r="AA35" s="298">
        <f t="shared" si="31"/>
        <v>0</v>
      </c>
      <c r="AB35" s="298">
        <f t="shared" si="32"/>
        <v>350</v>
      </c>
      <c r="AC35" s="100">
        <f t="shared" si="33"/>
        <v>350</v>
      </c>
      <c r="AD35" s="100">
        <f t="shared" si="34"/>
        <v>0</v>
      </c>
      <c r="AE35" s="646">
        <f t="shared" si="35"/>
        <v>350</v>
      </c>
    </row>
    <row r="36" spans="1:31" s="93" customFormat="1" ht="15" customHeight="1" x14ac:dyDescent="0.2">
      <c r="A36" s="295" t="s">
        <v>721</v>
      </c>
      <c r="B36" s="230"/>
      <c r="C36" s="230"/>
      <c r="D36" s="230"/>
      <c r="E36" s="231"/>
      <c r="F36" s="231"/>
      <c r="G36" s="231"/>
      <c r="H36" s="231"/>
      <c r="I36" s="231"/>
      <c r="J36" s="231"/>
      <c r="K36" s="231"/>
      <c r="L36" s="231"/>
      <c r="M36" s="231"/>
      <c r="N36" s="298">
        <f t="shared" si="26"/>
        <v>0</v>
      </c>
      <c r="O36" s="298">
        <f t="shared" si="27"/>
        <v>0</v>
      </c>
      <c r="P36" s="706">
        <f t="shared" si="28"/>
        <v>0</v>
      </c>
      <c r="Q36" s="230"/>
      <c r="R36" s="231"/>
      <c r="S36" s="231"/>
      <c r="T36" s="231">
        <v>175</v>
      </c>
      <c r="U36" s="231"/>
      <c r="V36" s="235">
        <f t="shared" si="29"/>
        <v>175</v>
      </c>
      <c r="W36" s="231"/>
      <c r="X36" s="231"/>
      <c r="Y36" s="231"/>
      <c r="Z36" s="298">
        <f t="shared" si="30"/>
        <v>175</v>
      </c>
      <c r="AA36" s="298">
        <f t="shared" si="31"/>
        <v>0</v>
      </c>
      <c r="AB36" s="298">
        <f t="shared" si="32"/>
        <v>175</v>
      </c>
      <c r="AC36" s="100">
        <f t="shared" si="33"/>
        <v>175</v>
      </c>
      <c r="AD36" s="100">
        <f t="shared" si="34"/>
        <v>0</v>
      </c>
      <c r="AE36" s="646">
        <f t="shared" si="35"/>
        <v>175</v>
      </c>
    </row>
    <row r="37" spans="1:31" s="93" customFormat="1" ht="15" customHeight="1" x14ac:dyDescent="0.2">
      <c r="A37" s="295" t="s">
        <v>708</v>
      </c>
      <c r="B37" s="230"/>
      <c r="C37" s="230"/>
      <c r="D37" s="230"/>
      <c r="E37" s="231"/>
      <c r="F37" s="231"/>
      <c r="G37" s="231"/>
      <c r="H37" s="231">
        <v>175</v>
      </c>
      <c r="I37" s="231"/>
      <c r="J37" s="235">
        <f t="shared" ref="J37:J47" si="36">H37+I37</f>
        <v>175</v>
      </c>
      <c r="K37" s="231"/>
      <c r="L37" s="231"/>
      <c r="M37" s="231"/>
      <c r="N37" s="298">
        <f t="shared" si="26"/>
        <v>175</v>
      </c>
      <c r="O37" s="298">
        <f t="shared" si="27"/>
        <v>0</v>
      </c>
      <c r="P37" s="706">
        <f t="shared" si="28"/>
        <v>175</v>
      </c>
      <c r="Q37" s="230"/>
      <c r="R37" s="231"/>
      <c r="S37" s="231"/>
      <c r="T37" s="231"/>
      <c r="U37" s="231"/>
      <c r="V37" s="231"/>
      <c r="W37" s="231"/>
      <c r="X37" s="231"/>
      <c r="Y37" s="231"/>
      <c r="Z37" s="298">
        <f t="shared" si="30"/>
        <v>0</v>
      </c>
      <c r="AA37" s="298">
        <f t="shared" si="31"/>
        <v>0</v>
      </c>
      <c r="AB37" s="298">
        <f t="shared" si="32"/>
        <v>0</v>
      </c>
      <c r="AC37" s="100">
        <f t="shared" si="33"/>
        <v>175</v>
      </c>
      <c r="AD37" s="100">
        <f t="shared" si="34"/>
        <v>0</v>
      </c>
      <c r="AE37" s="646">
        <f t="shared" si="35"/>
        <v>175</v>
      </c>
    </row>
    <row r="38" spans="1:31" s="93" customFormat="1" ht="30" customHeight="1" x14ac:dyDescent="0.2">
      <c r="A38" s="295" t="s">
        <v>722</v>
      </c>
      <c r="B38" s="230"/>
      <c r="C38" s="230"/>
      <c r="D38" s="230"/>
      <c r="E38" s="231"/>
      <c r="F38" s="231"/>
      <c r="G38" s="231"/>
      <c r="H38" s="231">
        <v>1000</v>
      </c>
      <c r="I38" s="231"/>
      <c r="J38" s="235">
        <f t="shared" si="36"/>
        <v>1000</v>
      </c>
      <c r="K38" s="231"/>
      <c r="L38" s="231"/>
      <c r="M38" s="231"/>
      <c r="N38" s="298">
        <f t="shared" si="26"/>
        <v>1000</v>
      </c>
      <c r="O38" s="298">
        <f t="shared" si="27"/>
        <v>0</v>
      </c>
      <c r="P38" s="706">
        <f t="shared" si="28"/>
        <v>1000</v>
      </c>
      <c r="Q38" s="230"/>
      <c r="R38" s="231"/>
      <c r="S38" s="231"/>
      <c r="T38" s="231"/>
      <c r="U38" s="231"/>
      <c r="V38" s="231"/>
      <c r="W38" s="231"/>
      <c r="X38" s="231"/>
      <c r="Y38" s="231"/>
      <c r="Z38" s="298">
        <f t="shared" si="30"/>
        <v>0</v>
      </c>
      <c r="AA38" s="298">
        <f t="shared" si="31"/>
        <v>0</v>
      </c>
      <c r="AB38" s="298">
        <f t="shared" si="32"/>
        <v>0</v>
      </c>
      <c r="AC38" s="100">
        <f t="shared" si="33"/>
        <v>1000</v>
      </c>
      <c r="AD38" s="100">
        <f t="shared" si="34"/>
        <v>0</v>
      </c>
      <c r="AE38" s="646">
        <f t="shared" si="35"/>
        <v>1000</v>
      </c>
    </row>
    <row r="39" spans="1:31" s="93" customFormat="1" ht="15" customHeight="1" thickBot="1" x14ac:dyDescent="0.25">
      <c r="A39" s="789" t="s">
        <v>723</v>
      </c>
      <c r="B39" s="560"/>
      <c r="C39" s="560"/>
      <c r="D39" s="560"/>
      <c r="E39" s="442"/>
      <c r="F39" s="442"/>
      <c r="G39" s="442"/>
      <c r="H39" s="442">
        <v>1700</v>
      </c>
      <c r="I39" s="442"/>
      <c r="J39" s="790">
        <f t="shared" si="36"/>
        <v>1700</v>
      </c>
      <c r="K39" s="442"/>
      <c r="L39" s="442"/>
      <c r="M39" s="442"/>
      <c r="N39" s="731">
        <f t="shared" si="26"/>
        <v>1700</v>
      </c>
      <c r="O39" s="731">
        <f t="shared" si="27"/>
        <v>0</v>
      </c>
      <c r="P39" s="732">
        <f t="shared" si="28"/>
        <v>1700</v>
      </c>
      <c r="Q39" s="560"/>
      <c r="R39" s="442"/>
      <c r="S39" s="442"/>
      <c r="T39" s="442"/>
      <c r="U39" s="442"/>
      <c r="V39" s="442"/>
      <c r="W39" s="442"/>
      <c r="X39" s="442"/>
      <c r="Y39" s="442"/>
      <c r="Z39" s="731">
        <f t="shared" si="30"/>
        <v>0</v>
      </c>
      <c r="AA39" s="731">
        <f t="shared" si="31"/>
        <v>0</v>
      </c>
      <c r="AB39" s="731">
        <f t="shared" si="32"/>
        <v>0</v>
      </c>
      <c r="AC39" s="249">
        <f t="shared" si="33"/>
        <v>1700</v>
      </c>
      <c r="AD39" s="249">
        <f t="shared" si="34"/>
        <v>0</v>
      </c>
      <c r="AE39" s="311">
        <f t="shared" si="35"/>
        <v>1700</v>
      </c>
    </row>
    <row r="40" spans="1:31" s="93" customFormat="1" ht="15" customHeight="1" x14ac:dyDescent="0.2">
      <c r="A40" s="791" t="s">
        <v>717</v>
      </c>
      <c r="B40" s="651"/>
      <c r="C40" s="651"/>
      <c r="D40" s="651"/>
      <c r="E40" s="649"/>
      <c r="F40" s="649"/>
      <c r="G40" s="649"/>
      <c r="H40" s="649"/>
      <c r="I40" s="649"/>
      <c r="J40" s="733"/>
      <c r="K40" s="649"/>
      <c r="L40" s="649"/>
      <c r="M40" s="649"/>
      <c r="N40" s="728">
        <f t="shared" si="26"/>
        <v>0</v>
      </c>
      <c r="O40" s="728">
        <f t="shared" si="27"/>
        <v>0</v>
      </c>
      <c r="P40" s="729">
        <f t="shared" si="28"/>
        <v>0</v>
      </c>
      <c r="Q40" s="651"/>
      <c r="R40" s="649"/>
      <c r="S40" s="649"/>
      <c r="T40" s="649"/>
      <c r="U40" s="649"/>
      <c r="V40" s="649"/>
      <c r="W40" s="649"/>
      <c r="X40" s="649"/>
      <c r="Y40" s="649"/>
      <c r="Z40" s="728">
        <f t="shared" si="30"/>
        <v>0</v>
      </c>
      <c r="AA40" s="728">
        <f t="shared" si="31"/>
        <v>0</v>
      </c>
      <c r="AB40" s="728">
        <f t="shared" si="32"/>
        <v>0</v>
      </c>
      <c r="AC40" s="314">
        <f t="shared" si="33"/>
        <v>0</v>
      </c>
      <c r="AD40" s="314">
        <f t="shared" si="34"/>
        <v>0</v>
      </c>
      <c r="AE40" s="315">
        <f t="shared" si="35"/>
        <v>0</v>
      </c>
    </row>
    <row r="41" spans="1:31" s="93" customFormat="1" ht="30" customHeight="1" x14ac:dyDescent="0.2">
      <c r="A41" s="295" t="s">
        <v>719</v>
      </c>
      <c r="B41" s="230"/>
      <c r="C41" s="230"/>
      <c r="D41" s="230"/>
      <c r="E41" s="231"/>
      <c r="F41" s="231"/>
      <c r="G41" s="231"/>
      <c r="H41" s="231"/>
      <c r="I41" s="231"/>
      <c r="J41" s="235"/>
      <c r="K41" s="231"/>
      <c r="L41" s="231"/>
      <c r="M41" s="231"/>
      <c r="N41" s="298">
        <f t="shared" si="26"/>
        <v>0</v>
      </c>
      <c r="O41" s="298">
        <f t="shared" si="27"/>
        <v>0</v>
      </c>
      <c r="P41" s="706">
        <f t="shared" si="28"/>
        <v>0</v>
      </c>
      <c r="Q41" s="230"/>
      <c r="R41" s="231"/>
      <c r="S41" s="231"/>
      <c r="T41" s="231">
        <v>36000</v>
      </c>
      <c r="U41" s="231"/>
      <c r="V41" s="235">
        <f t="shared" ref="V41:V43" si="37">T41+U41</f>
        <v>36000</v>
      </c>
      <c r="W41" s="231"/>
      <c r="X41" s="231"/>
      <c r="Y41" s="231"/>
      <c r="Z41" s="298">
        <f t="shared" si="30"/>
        <v>36000</v>
      </c>
      <c r="AA41" s="298">
        <f t="shared" si="31"/>
        <v>0</v>
      </c>
      <c r="AB41" s="298">
        <f t="shared" si="32"/>
        <v>36000</v>
      </c>
      <c r="AC41" s="100">
        <f t="shared" si="33"/>
        <v>36000</v>
      </c>
      <c r="AD41" s="100">
        <f t="shared" si="34"/>
        <v>0</v>
      </c>
      <c r="AE41" s="646">
        <f t="shared" si="35"/>
        <v>36000</v>
      </c>
    </row>
    <row r="42" spans="1:31" s="93" customFormat="1" ht="15" customHeight="1" x14ac:dyDescent="0.2">
      <c r="A42" s="295" t="s">
        <v>720</v>
      </c>
      <c r="B42" s="230"/>
      <c r="C42" s="230"/>
      <c r="D42" s="230"/>
      <c r="E42" s="231"/>
      <c r="F42" s="231"/>
      <c r="G42" s="231"/>
      <c r="H42" s="231"/>
      <c r="I42" s="231"/>
      <c r="J42" s="235"/>
      <c r="K42" s="231"/>
      <c r="L42" s="231"/>
      <c r="M42" s="231"/>
      <c r="N42" s="298">
        <f t="shared" si="26"/>
        <v>0</v>
      </c>
      <c r="O42" s="298">
        <f t="shared" si="27"/>
        <v>0</v>
      </c>
      <c r="P42" s="706">
        <f t="shared" si="28"/>
        <v>0</v>
      </c>
      <c r="Q42" s="230"/>
      <c r="R42" s="231"/>
      <c r="S42" s="231"/>
      <c r="T42" s="231">
        <v>650</v>
      </c>
      <c r="U42" s="231"/>
      <c r="V42" s="235">
        <f t="shared" si="37"/>
        <v>650</v>
      </c>
      <c r="W42" s="231"/>
      <c r="X42" s="231"/>
      <c r="Y42" s="231"/>
      <c r="Z42" s="298">
        <f t="shared" si="30"/>
        <v>650</v>
      </c>
      <c r="AA42" s="298">
        <f t="shared" si="31"/>
        <v>0</v>
      </c>
      <c r="AB42" s="298">
        <f t="shared" si="32"/>
        <v>650</v>
      </c>
      <c r="AC42" s="100">
        <f t="shared" si="33"/>
        <v>650</v>
      </c>
      <c r="AD42" s="100">
        <f t="shared" si="34"/>
        <v>0</v>
      </c>
      <c r="AE42" s="646">
        <f t="shared" si="35"/>
        <v>650</v>
      </c>
    </row>
    <row r="43" spans="1:31" s="93" customFormat="1" ht="15" customHeight="1" x14ac:dyDescent="0.2">
      <c r="A43" s="295" t="s">
        <v>721</v>
      </c>
      <c r="B43" s="230"/>
      <c r="C43" s="230"/>
      <c r="D43" s="230"/>
      <c r="E43" s="231"/>
      <c r="F43" s="231"/>
      <c r="G43" s="231"/>
      <c r="H43" s="231"/>
      <c r="I43" s="231"/>
      <c r="J43" s="235"/>
      <c r="K43" s="231"/>
      <c r="L43" s="231"/>
      <c r="M43" s="231"/>
      <c r="N43" s="298">
        <f t="shared" si="26"/>
        <v>0</v>
      </c>
      <c r="O43" s="298">
        <f t="shared" si="27"/>
        <v>0</v>
      </c>
      <c r="P43" s="706">
        <f t="shared" si="28"/>
        <v>0</v>
      </c>
      <c r="Q43" s="230"/>
      <c r="R43" s="231"/>
      <c r="S43" s="231"/>
      <c r="T43" s="231">
        <v>325</v>
      </c>
      <c r="U43" s="231"/>
      <c r="V43" s="235">
        <f t="shared" si="37"/>
        <v>325</v>
      </c>
      <c r="W43" s="231"/>
      <c r="X43" s="231"/>
      <c r="Y43" s="231"/>
      <c r="Z43" s="298">
        <f t="shared" si="30"/>
        <v>325</v>
      </c>
      <c r="AA43" s="298">
        <f t="shared" si="31"/>
        <v>0</v>
      </c>
      <c r="AB43" s="298">
        <f t="shared" si="32"/>
        <v>325</v>
      </c>
      <c r="AC43" s="100">
        <f t="shared" si="33"/>
        <v>325</v>
      </c>
      <c r="AD43" s="100">
        <f t="shared" si="34"/>
        <v>0</v>
      </c>
      <c r="AE43" s="646">
        <f t="shared" si="35"/>
        <v>325</v>
      </c>
    </row>
    <row r="44" spans="1:31" s="93" customFormat="1" ht="15" customHeight="1" x14ac:dyDescent="0.2">
      <c r="A44" s="295" t="s">
        <v>708</v>
      </c>
      <c r="B44" s="230"/>
      <c r="C44" s="230"/>
      <c r="D44" s="230"/>
      <c r="E44" s="231"/>
      <c r="F44" s="231"/>
      <c r="G44" s="231"/>
      <c r="H44" s="231">
        <v>325</v>
      </c>
      <c r="I44" s="231"/>
      <c r="J44" s="235">
        <f t="shared" si="36"/>
        <v>325</v>
      </c>
      <c r="K44" s="231"/>
      <c r="L44" s="231"/>
      <c r="M44" s="231"/>
      <c r="N44" s="298">
        <f t="shared" si="26"/>
        <v>325</v>
      </c>
      <c r="O44" s="298">
        <f t="shared" si="27"/>
        <v>0</v>
      </c>
      <c r="P44" s="706">
        <f t="shared" si="28"/>
        <v>325</v>
      </c>
      <c r="Q44" s="230"/>
      <c r="R44" s="231"/>
      <c r="S44" s="231"/>
      <c r="T44" s="231"/>
      <c r="U44" s="231"/>
      <c r="V44" s="231"/>
      <c r="W44" s="231"/>
      <c r="X44" s="231"/>
      <c r="Y44" s="231"/>
      <c r="Z44" s="298">
        <f t="shared" si="30"/>
        <v>0</v>
      </c>
      <c r="AA44" s="298">
        <f t="shared" si="31"/>
        <v>0</v>
      </c>
      <c r="AB44" s="298">
        <f t="shared" si="32"/>
        <v>0</v>
      </c>
      <c r="AC44" s="100">
        <f t="shared" si="33"/>
        <v>325</v>
      </c>
      <c r="AD44" s="100">
        <f t="shared" si="34"/>
        <v>0</v>
      </c>
      <c r="AE44" s="646">
        <f t="shared" si="35"/>
        <v>325</v>
      </c>
    </row>
    <row r="45" spans="1:31" s="93" customFormat="1" ht="30" customHeight="1" x14ac:dyDescent="0.2">
      <c r="A45" s="295" t="s">
        <v>722</v>
      </c>
      <c r="B45" s="230"/>
      <c r="C45" s="230"/>
      <c r="D45" s="230"/>
      <c r="E45" s="231"/>
      <c r="F45" s="231"/>
      <c r="G45" s="231"/>
      <c r="H45" s="231">
        <v>1000</v>
      </c>
      <c r="I45" s="231"/>
      <c r="J45" s="235">
        <f t="shared" si="36"/>
        <v>1000</v>
      </c>
      <c r="K45" s="231"/>
      <c r="L45" s="231"/>
      <c r="M45" s="231"/>
      <c r="N45" s="298">
        <f t="shared" si="26"/>
        <v>1000</v>
      </c>
      <c r="O45" s="298">
        <f t="shared" si="27"/>
        <v>0</v>
      </c>
      <c r="P45" s="706">
        <f t="shared" si="28"/>
        <v>1000</v>
      </c>
      <c r="Q45" s="230"/>
      <c r="R45" s="231"/>
      <c r="S45" s="231"/>
      <c r="T45" s="231"/>
      <c r="U45" s="231"/>
      <c r="V45" s="231"/>
      <c r="W45" s="231"/>
      <c r="X45" s="231"/>
      <c r="Y45" s="231"/>
      <c r="Z45" s="298">
        <f t="shared" si="30"/>
        <v>0</v>
      </c>
      <c r="AA45" s="298">
        <f t="shared" si="31"/>
        <v>0</v>
      </c>
      <c r="AB45" s="298">
        <f t="shared" si="32"/>
        <v>0</v>
      </c>
      <c r="AC45" s="100">
        <f t="shared" si="33"/>
        <v>1000</v>
      </c>
      <c r="AD45" s="100">
        <f t="shared" si="34"/>
        <v>0</v>
      </c>
      <c r="AE45" s="646">
        <f t="shared" si="35"/>
        <v>1000</v>
      </c>
    </row>
    <row r="46" spans="1:31" s="93" customFormat="1" ht="15" customHeight="1" x14ac:dyDescent="0.2">
      <c r="A46" s="295" t="s">
        <v>1046</v>
      </c>
      <c r="B46" s="230"/>
      <c r="C46" s="230"/>
      <c r="D46" s="230"/>
      <c r="E46" s="231"/>
      <c r="F46" s="231"/>
      <c r="G46" s="231"/>
      <c r="H46" s="231"/>
      <c r="I46" s="231">
        <v>4000</v>
      </c>
      <c r="J46" s="235">
        <f t="shared" si="36"/>
        <v>4000</v>
      </c>
      <c r="K46" s="231"/>
      <c r="L46" s="231"/>
      <c r="M46" s="231"/>
      <c r="N46" s="298">
        <f t="shared" ref="N46" si="38">B46+E46+H46+K46</f>
        <v>0</v>
      </c>
      <c r="O46" s="298">
        <f t="shared" ref="O46" si="39">C46+F46+I46+L46</f>
        <v>4000</v>
      </c>
      <c r="P46" s="706">
        <f t="shared" ref="P46" si="40">D46+G46+J46+M46</f>
        <v>4000</v>
      </c>
      <c r="Q46" s="230"/>
      <c r="R46" s="231"/>
      <c r="S46" s="231"/>
      <c r="T46" s="231"/>
      <c r="U46" s="231"/>
      <c r="V46" s="231"/>
      <c r="W46" s="231"/>
      <c r="X46" s="231"/>
      <c r="Y46" s="231"/>
      <c r="Z46" s="298">
        <f t="shared" ref="Z46" si="41">Q46+T46+W46</f>
        <v>0</v>
      </c>
      <c r="AA46" s="298">
        <f t="shared" ref="AA46" si="42">R46+U46+X46</f>
        <v>0</v>
      </c>
      <c r="AB46" s="298">
        <f t="shared" ref="AB46" si="43">S46+V46+Y46</f>
        <v>0</v>
      </c>
      <c r="AC46" s="100">
        <f t="shared" ref="AC46" si="44">Z46+N46</f>
        <v>0</v>
      </c>
      <c r="AD46" s="100">
        <f t="shared" ref="AD46" si="45">AA46+O46</f>
        <v>4000</v>
      </c>
      <c r="AE46" s="646">
        <f t="shared" ref="AE46" si="46">AB46+P46</f>
        <v>4000</v>
      </c>
    </row>
    <row r="47" spans="1:31" s="93" customFormat="1" ht="15" customHeight="1" thickBot="1" x14ac:dyDescent="0.25">
      <c r="A47" s="295" t="s">
        <v>723</v>
      </c>
      <c r="B47" s="230"/>
      <c r="C47" s="230"/>
      <c r="D47" s="230"/>
      <c r="E47" s="231"/>
      <c r="F47" s="231"/>
      <c r="G47" s="231"/>
      <c r="H47" s="231">
        <v>1700</v>
      </c>
      <c r="I47" s="231"/>
      <c r="J47" s="235">
        <f t="shared" si="36"/>
        <v>1700</v>
      </c>
      <c r="K47" s="231"/>
      <c r="L47" s="231"/>
      <c r="M47" s="231"/>
      <c r="N47" s="298">
        <f t="shared" si="26"/>
        <v>1700</v>
      </c>
      <c r="O47" s="298">
        <f t="shared" si="27"/>
        <v>0</v>
      </c>
      <c r="P47" s="706">
        <f t="shared" si="28"/>
        <v>1700</v>
      </c>
      <c r="Q47" s="230"/>
      <c r="R47" s="231"/>
      <c r="S47" s="231"/>
      <c r="T47" s="231"/>
      <c r="U47" s="231"/>
      <c r="V47" s="231"/>
      <c r="W47" s="231"/>
      <c r="X47" s="231"/>
      <c r="Y47" s="231"/>
      <c r="Z47" s="298">
        <f t="shared" si="30"/>
        <v>0</v>
      </c>
      <c r="AA47" s="298">
        <f t="shared" si="31"/>
        <v>0</v>
      </c>
      <c r="AB47" s="298">
        <f t="shared" si="32"/>
        <v>0</v>
      </c>
      <c r="AC47" s="244">
        <f t="shared" si="33"/>
        <v>1700</v>
      </c>
      <c r="AD47" s="244">
        <f t="shared" si="34"/>
        <v>0</v>
      </c>
      <c r="AE47" s="647">
        <f t="shared" si="35"/>
        <v>1700</v>
      </c>
    </row>
    <row r="48" spans="1:31" s="93" customFormat="1" ht="15" customHeight="1" thickBot="1" x14ac:dyDescent="0.25">
      <c r="A48" s="352" t="s">
        <v>866</v>
      </c>
      <c r="B48" s="353"/>
      <c r="C48" s="353"/>
      <c r="D48" s="353"/>
      <c r="E48" s="309"/>
      <c r="F48" s="309"/>
      <c r="G48" s="309"/>
      <c r="H48" s="309"/>
      <c r="I48" s="309">
        <f>13970+51</f>
        <v>14021</v>
      </c>
      <c r="J48" s="309">
        <f>H48+I48</f>
        <v>14021</v>
      </c>
      <c r="K48" s="309"/>
      <c r="L48" s="309"/>
      <c r="M48" s="309"/>
      <c r="N48" s="227">
        <f>B48+E48+H48+K48</f>
        <v>0</v>
      </c>
      <c r="O48" s="227">
        <f t="shared" si="27"/>
        <v>14021</v>
      </c>
      <c r="P48" s="354">
        <f t="shared" si="28"/>
        <v>14021</v>
      </c>
      <c r="Q48" s="353">
        <v>25000</v>
      </c>
      <c r="R48" s="309">
        <v>-51</v>
      </c>
      <c r="S48" s="309">
        <f>Q48+R48</f>
        <v>24949</v>
      </c>
      <c r="T48" s="309"/>
      <c r="U48" s="309"/>
      <c r="V48" s="309"/>
      <c r="W48" s="309"/>
      <c r="X48" s="309"/>
      <c r="Y48" s="309"/>
      <c r="Z48" s="297">
        <f t="shared" si="30"/>
        <v>25000</v>
      </c>
      <c r="AA48" s="297">
        <f t="shared" si="31"/>
        <v>-51</v>
      </c>
      <c r="AB48" s="297">
        <f t="shared" si="32"/>
        <v>24949</v>
      </c>
      <c r="AC48" s="227">
        <f t="shared" si="33"/>
        <v>25000</v>
      </c>
      <c r="AD48" s="227">
        <f t="shared" si="34"/>
        <v>13970</v>
      </c>
      <c r="AE48" s="354">
        <f t="shared" si="35"/>
        <v>38970</v>
      </c>
    </row>
    <row r="49" spans="1:31" s="236" customFormat="1" ht="19.899999999999999" customHeight="1" thickBot="1" x14ac:dyDescent="0.25">
      <c r="A49" s="420" t="s">
        <v>670</v>
      </c>
      <c r="B49" s="704">
        <f>B3+B4+B9+B32+B48</f>
        <v>0</v>
      </c>
      <c r="C49" s="297">
        <f t="shared" ref="C49:AE49" si="47">C3+C4+C9+C32+C48</f>
        <v>0</v>
      </c>
      <c r="D49" s="297">
        <f t="shared" si="47"/>
        <v>0</v>
      </c>
      <c r="E49" s="297">
        <f t="shared" si="47"/>
        <v>0</v>
      </c>
      <c r="F49" s="297">
        <f t="shared" si="47"/>
        <v>0</v>
      </c>
      <c r="G49" s="297">
        <f t="shared" si="47"/>
        <v>0</v>
      </c>
      <c r="H49" s="297">
        <f t="shared" si="47"/>
        <v>14900</v>
      </c>
      <c r="I49" s="297">
        <f t="shared" si="47"/>
        <v>23624</v>
      </c>
      <c r="J49" s="297">
        <f t="shared" si="47"/>
        <v>38524</v>
      </c>
      <c r="K49" s="297">
        <f t="shared" si="47"/>
        <v>11000</v>
      </c>
      <c r="L49" s="297">
        <f t="shared" si="47"/>
        <v>0</v>
      </c>
      <c r="M49" s="297">
        <f t="shared" si="47"/>
        <v>11000</v>
      </c>
      <c r="N49" s="297">
        <f t="shared" si="47"/>
        <v>25900</v>
      </c>
      <c r="O49" s="297">
        <f t="shared" si="47"/>
        <v>23624</v>
      </c>
      <c r="P49" s="703">
        <f t="shared" si="47"/>
        <v>49524</v>
      </c>
      <c r="Q49" s="296">
        <f t="shared" si="47"/>
        <v>25000</v>
      </c>
      <c r="R49" s="297">
        <f t="shared" si="47"/>
        <v>-51</v>
      </c>
      <c r="S49" s="297">
        <f t="shared" si="47"/>
        <v>24949</v>
      </c>
      <c r="T49" s="297">
        <f t="shared" si="47"/>
        <v>481204</v>
      </c>
      <c r="U49" s="297">
        <f t="shared" si="47"/>
        <v>0</v>
      </c>
      <c r="V49" s="297">
        <f t="shared" si="47"/>
        <v>481204</v>
      </c>
      <c r="W49" s="297">
        <f t="shared" si="47"/>
        <v>164585</v>
      </c>
      <c r="X49" s="297">
        <f t="shared" si="47"/>
        <v>0</v>
      </c>
      <c r="Y49" s="297">
        <f t="shared" si="47"/>
        <v>164585</v>
      </c>
      <c r="Z49" s="297">
        <f t="shared" si="47"/>
        <v>670789</v>
      </c>
      <c r="AA49" s="297">
        <f t="shared" si="47"/>
        <v>-51</v>
      </c>
      <c r="AB49" s="297">
        <f t="shared" si="47"/>
        <v>670738</v>
      </c>
      <c r="AC49" s="297">
        <f t="shared" si="47"/>
        <v>696689</v>
      </c>
      <c r="AD49" s="297">
        <f t="shared" si="47"/>
        <v>23573</v>
      </c>
      <c r="AE49" s="703">
        <f t="shared" si="47"/>
        <v>720262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46/2017. (XII.20.) 
önk.rendelethez
ezer forintban
&amp;"Times New Roman,Félkövér"&amp;8
</oddHeader>
    <oddFooter xml:space="preserve">&amp;C
&amp;R
&amp;P
</oddFooter>
  </headerFooter>
  <rowBreaks count="1" manualBreakCount="1">
    <brk id="39"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ER13" activePane="bottomRight" state="frozen"/>
      <selection pane="topRight" activeCell="B1" sqref="B1"/>
      <selection pane="bottomLeft" activeCell="A7" sqref="A7"/>
      <selection pane="bottomRight" activeCell="EX19" sqref="EX19:EX20"/>
    </sheetView>
  </sheetViews>
  <sheetFormatPr defaultColWidth="10.7109375" defaultRowHeight="12.75" x14ac:dyDescent="0.2"/>
  <cols>
    <col min="1" max="1" width="51.7109375" style="17" customWidth="1"/>
    <col min="2" max="4" width="9.7109375" style="24" customWidth="1"/>
    <col min="5" max="24" width="9.7109375" style="18" customWidth="1"/>
    <col min="25" max="25" width="10.42578125" style="18" customWidth="1"/>
    <col min="26" max="121" width="9.7109375" style="18" customWidth="1"/>
    <col min="122" max="124" width="12.7109375" style="19" customWidth="1"/>
    <col min="125" max="190" width="9.7109375" style="8" customWidth="1"/>
    <col min="191" max="191" width="10.7109375" style="8" customWidth="1"/>
    <col min="192" max="205" width="9.7109375" style="8" customWidth="1"/>
    <col min="206" max="211" width="12.7109375" style="8" customWidth="1"/>
    <col min="212" max="16384" width="10.7109375" style="8"/>
  </cols>
  <sheetData>
    <row r="1" spans="1:212" s="1" customFormat="1" ht="15" customHeight="1" x14ac:dyDescent="0.2">
      <c r="A1" s="135"/>
      <c r="B1" s="841">
        <v>11101</v>
      </c>
      <c r="C1" s="842"/>
      <c r="D1" s="843"/>
      <c r="E1" s="841">
        <v>11102</v>
      </c>
      <c r="F1" s="842"/>
      <c r="G1" s="843"/>
      <c r="H1" s="841">
        <v>11103</v>
      </c>
      <c r="I1" s="842"/>
      <c r="J1" s="843"/>
      <c r="K1" s="841">
        <v>11104</v>
      </c>
      <c r="L1" s="842"/>
      <c r="M1" s="843"/>
      <c r="N1" s="841">
        <v>11105</v>
      </c>
      <c r="O1" s="842"/>
      <c r="P1" s="843"/>
      <c r="Q1" s="841" t="s">
        <v>1</v>
      </c>
      <c r="R1" s="842"/>
      <c r="S1" s="843"/>
      <c r="T1" s="841" t="s">
        <v>2</v>
      </c>
      <c r="U1" s="842"/>
      <c r="V1" s="843"/>
      <c r="W1" s="841" t="s">
        <v>3</v>
      </c>
      <c r="X1" s="842"/>
      <c r="Y1" s="843"/>
      <c r="Z1" s="841" t="s">
        <v>4</v>
      </c>
      <c r="AA1" s="842"/>
      <c r="AB1" s="843"/>
      <c r="AC1" s="841" t="s">
        <v>5</v>
      </c>
      <c r="AD1" s="842"/>
      <c r="AE1" s="843"/>
      <c r="AF1" s="841">
        <v>11201</v>
      </c>
      <c r="AG1" s="842"/>
      <c r="AH1" s="843"/>
      <c r="AI1" s="841">
        <v>11301</v>
      </c>
      <c r="AJ1" s="842"/>
      <c r="AK1" s="843"/>
      <c r="AL1" s="841">
        <v>11303</v>
      </c>
      <c r="AM1" s="842"/>
      <c r="AN1" s="843"/>
      <c r="AO1" s="841">
        <v>11401</v>
      </c>
      <c r="AP1" s="842"/>
      <c r="AQ1" s="843"/>
      <c r="AR1" s="841">
        <v>11402</v>
      </c>
      <c r="AS1" s="842"/>
      <c r="AT1" s="843"/>
      <c r="AU1" s="841" t="s">
        <v>6</v>
      </c>
      <c r="AV1" s="842"/>
      <c r="AW1" s="843"/>
      <c r="AX1" s="841" t="s">
        <v>7</v>
      </c>
      <c r="AY1" s="842"/>
      <c r="AZ1" s="843"/>
      <c r="BA1" s="841">
        <v>11405</v>
      </c>
      <c r="BB1" s="842"/>
      <c r="BC1" s="843"/>
      <c r="BD1" s="841">
        <v>11406</v>
      </c>
      <c r="BE1" s="842"/>
      <c r="BF1" s="843"/>
      <c r="BG1" s="841">
        <v>11407</v>
      </c>
      <c r="BH1" s="842"/>
      <c r="BI1" s="843"/>
      <c r="BJ1" s="841">
        <v>11501</v>
      </c>
      <c r="BK1" s="842"/>
      <c r="BL1" s="843"/>
      <c r="BM1" s="841">
        <v>11502</v>
      </c>
      <c r="BN1" s="842"/>
      <c r="BO1" s="843"/>
      <c r="BP1" s="841">
        <v>11601</v>
      </c>
      <c r="BQ1" s="842"/>
      <c r="BR1" s="843"/>
      <c r="BS1" s="841" t="s">
        <v>8</v>
      </c>
      <c r="BT1" s="842"/>
      <c r="BU1" s="843"/>
      <c r="BV1" s="841" t="s">
        <v>9</v>
      </c>
      <c r="BW1" s="842"/>
      <c r="BX1" s="843"/>
      <c r="BY1" s="841" t="s">
        <v>10</v>
      </c>
      <c r="BZ1" s="842"/>
      <c r="CA1" s="843"/>
      <c r="CB1" s="841" t="s">
        <v>11</v>
      </c>
      <c r="CC1" s="842"/>
      <c r="CD1" s="843"/>
      <c r="CE1" s="841">
        <v>11602</v>
      </c>
      <c r="CF1" s="842"/>
      <c r="CG1" s="843"/>
      <c r="CH1" s="841">
        <v>11603</v>
      </c>
      <c r="CI1" s="842"/>
      <c r="CJ1" s="843"/>
      <c r="CK1" s="841">
        <v>11604</v>
      </c>
      <c r="CL1" s="842"/>
      <c r="CM1" s="843"/>
      <c r="CN1" s="841">
        <v>11605</v>
      </c>
      <c r="CO1" s="842"/>
      <c r="CP1" s="843"/>
      <c r="CQ1" s="841">
        <v>11701</v>
      </c>
      <c r="CR1" s="842"/>
      <c r="CS1" s="843"/>
      <c r="CT1" s="841">
        <v>11702</v>
      </c>
      <c r="CU1" s="842"/>
      <c r="CV1" s="843"/>
      <c r="CW1" s="841">
        <v>11703</v>
      </c>
      <c r="CX1" s="842"/>
      <c r="CY1" s="843"/>
      <c r="CZ1" s="841">
        <v>11704</v>
      </c>
      <c r="DA1" s="842"/>
      <c r="DB1" s="843"/>
      <c r="DC1" s="841">
        <v>11705</v>
      </c>
      <c r="DD1" s="842"/>
      <c r="DE1" s="843"/>
      <c r="DF1" s="841" t="s">
        <v>12</v>
      </c>
      <c r="DG1" s="842"/>
      <c r="DH1" s="843"/>
      <c r="DI1" s="841" t="s">
        <v>13</v>
      </c>
      <c r="DJ1" s="842"/>
      <c r="DK1" s="843"/>
      <c r="DL1" s="841">
        <v>11803</v>
      </c>
      <c r="DM1" s="842"/>
      <c r="DN1" s="843"/>
      <c r="DO1" s="841">
        <v>11805</v>
      </c>
      <c r="DP1" s="842"/>
      <c r="DQ1" s="843"/>
      <c r="DR1" s="847" t="s">
        <v>461</v>
      </c>
      <c r="DS1" s="848"/>
      <c r="DT1" s="849"/>
      <c r="DU1" s="841">
        <v>12102</v>
      </c>
      <c r="DV1" s="842"/>
      <c r="DW1" s="843"/>
      <c r="DX1" s="841">
        <v>12103</v>
      </c>
      <c r="DY1" s="842"/>
      <c r="DZ1" s="843"/>
      <c r="EA1" s="841">
        <v>12104</v>
      </c>
      <c r="EB1" s="842"/>
      <c r="EC1" s="843"/>
      <c r="ED1" s="841" t="s">
        <v>14</v>
      </c>
      <c r="EE1" s="842"/>
      <c r="EF1" s="843"/>
      <c r="EG1" s="841" t="s">
        <v>15</v>
      </c>
      <c r="EH1" s="842"/>
      <c r="EI1" s="843"/>
      <c r="EJ1" s="841" t="s">
        <v>16</v>
      </c>
      <c r="EK1" s="842"/>
      <c r="EL1" s="843"/>
      <c r="EM1" s="841" t="s">
        <v>17</v>
      </c>
      <c r="EN1" s="842"/>
      <c r="EO1" s="843"/>
      <c r="EP1" s="841">
        <v>12202</v>
      </c>
      <c r="EQ1" s="842"/>
      <c r="ER1" s="843"/>
      <c r="ES1" s="841">
        <v>12203</v>
      </c>
      <c r="ET1" s="842"/>
      <c r="EU1" s="843"/>
      <c r="EV1" s="847" t="s">
        <v>64</v>
      </c>
      <c r="EW1" s="848"/>
      <c r="EX1" s="849"/>
      <c r="EY1" s="844">
        <v>40101</v>
      </c>
      <c r="EZ1" s="845"/>
      <c r="FA1" s="846"/>
      <c r="FB1" s="844" t="s">
        <v>18</v>
      </c>
      <c r="FC1" s="845"/>
      <c r="FD1" s="846"/>
      <c r="FE1" s="844" t="s">
        <v>19</v>
      </c>
      <c r="FF1" s="845"/>
      <c r="FG1" s="846"/>
      <c r="FH1" s="844" t="s">
        <v>20</v>
      </c>
      <c r="FI1" s="845"/>
      <c r="FJ1" s="846"/>
      <c r="FK1" s="844">
        <v>40103</v>
      </c>
      <c r="FL1" s="845"/>
      <c r="FM1" s="846"/>
      <c r="FN1" s="844" t="s">
        <v>21</v>
      </c>
      <c r="FO1" s="845"/>
      <c r="FP1" s="846"/>
      <c r="FQ1" s="844" t="s">
        <v>22</v>
      </c>
      <c r="FR1" s="845"/>
      <c r="FS1" s="846"/>
      <c r="FT1" s="844">
        <v>40105</v>
      </c>
      <c r="FU1" s="845"/>
      <c r="FV1" s="846"/>
      <c r="FW1" s="844">
        <v>40106</v>
      </c>
      <c r="FX1" s="845"/>
      <c r="FY1" s="846"/>
      <c r="FZ1" s="844">
        <v>40107</v>
      </c>
      <c r="GA1" s="845"/>
      <c r="GB1" s="846"/>
      <c r="GC1" s="844">
        <v>40108</v>
      </c>
      <c r="GD1" s="845"/>
      <c r="GE1" s="846"/>
      <c r="GF1" s="844">
        <v>40109</v>
      </c>
      <c r="GG1" s="845"/>
      <c r="GH1" s="846"/>
      <c r="GI1" s="844">
        <v>40110</v>
      </c>
      <c r="GJ1" s="845"/>
      <c r="GK1" s="846"/>
      <c r="GL1" s="844">
        <v>40100</v>
      </c>
      <c r="GM1" s="845"/>
      <c r="GN1" s="846"/>
      <c r="GO1" s="844" t="s">
        <v>23</v>
      </c>
      <c r="GP1" s="845"/>
      <c r="GQ1" s="846"/>
      <c r="GR1" s="844">
        <v>50100</v>
      </c>
      <c r="GS1" s="845"/>
      <c r="GT1" s="846"/>
      <c r="GU1" s="844" t="s">
        <v>24</v>
      </c>
      <c r="GV1" s="845"/>
      <c r="GW1" s="846"/>
      <c r="GX1" s="864" t="s">
        <v>383</v>
      </c>
      <c r="GY1" s="865"/>
      <c r="GZ1" s="866"/>
      <c r="HA1" s="864" t="s">
        <v>78</v>
      </c>
      <c r="HB1" s="865"/>
      <c r="HC1" s="867"/>
    </row>
    <row r="2" spans="1:212" s="3" customFormat="1" ht="51" customHeight="1" x14ac:dyDescent="0.2">
      <c r="A2" s="136" t="s">
        <v>827</v>
      </c>
      <c r="B2" s="855" t="s">
        <v>27</v>
      </c>
      <c r="C2" s="856"/>
      <c r="D2" s="857"/>
      <c r="E2" s="855" t="s">
        <v>28</v>
      </c>
      <c r="F2" s="856"/>
      <c r="G2" s="857"/>
      <c r="H2" s="855" t="s">
        <v>29</v>
      </c>
      <c r="I2" s="856"/>
      <c r="J2" s="857"/>
      <c r="K2" s="855" t="s">
        <v>344</v>
      </c>
      <c r="L2" s="856"/>
      <c r="M2" s="857"/>
      <c r="N2" s="855" t="s">
        <v>30</v>
      </c>
      <c r="O2" s="856"/>
      <c r="P2" s="857"/>
      <c r="Q2" s="855" t="s">
        <v>31</v>
      </c>
      <c r="R2" s="856"/>
      <c r="S2" s="857"/>
      <c r="T2" s="855" t="s">
        <v>32</v>
      </c>
      <c r="U2" s="856"/>
      <c r="V2" s="857"/>
      <c r="W2" s="855" t="s">
        <v>33</v>
      </c>
      <c r="X2" s="856"/>
      <c r="Y2" s="857"/>
      <c r="Z2" s="855" t="s">
        <v>34</v>
      </c>
      <c r="AA2" s="856"/>
      <c r="AB2" s="857"/>
      <c r="AC2" s="855" t="s">
        <v>35</v>
      </c>
      <c r="AD2" s="856"/>
      <c r="AE2" s="857"/>
      <c r="AF2" s="855" t="s">
        <v>36</v>
      </c>
      <c r="AG2" s="856"/>
      <c r="AH2" s="857"/>
      <c r="AI2" s="855" t="s">
        <v>37</v>
      </c>
      <c r="AJ2" s="856"/>
      <c r="AK2" s="857"/>
      <c r="AL2" s="855" t="s">
        <v>38</v>
      </c>
      <c r="AM2" s="856"/>
      <c r="AN2" s="857"/>
      <c r="AO2" s="855" t="s">
        <v>39</v>
      </c>
      <c r="AP2" s="856"/>
      <c r="AQ2" s="857"/>
      <c r="AR2" s="855" t="s">
        <v>481</v>
      </c>
      <c r="AS2" s="856"/>
      <c r="AT2" s="857"/>
      <c r="AU2" s="855" t="s">
        <v>319</v>
      </c>
      <c r="AV2" s="856"/>
      <c r="AW2" s="857"/>
      <c r="AX2" s="855" t="s">
        <v>40</v>
      </c>
      <c r="AY2" s="856"/>
      <c r="AZ2" s="857"/>
      <c r="BA2" s="855" t="s">
        <v>41</v>
      </c>
      <c r="BB2" s="856"/>
      <c r="BC2" s="857"/>
      <c r="BD2" s="855" t="s">
        <v>42</v>
      </c>
      <c r="BE2" s="856"/>
      <c r="BF2" s="857"/>
      <c r="BG2" s="855" t="s">
        <v>43</v>
      </c>
      <c r="BH2" s="856"/>
      <c r="BI2" s="857"/>
      <c r="BJ2" s="855" t="s">
        <v>44</v>
      </c>
      <c r="BK2" s="856"/>
      <c r="BL2" s="857"/>
      <c r="BM2" s="855" t="s">
        <v>305</v>
      </c>
      <c r="BN2" s="856"/>
      <c r="BO2" s="857"/>
      <c r="BP2" s="855" t="s">
        <v>45</v>
      </c>
      <c r="BQ2" s="856"/>
      <c r="BR2" s="857"/>
      <c r="BS2" s="855" t="s">
        <v>46</v>
      </c>
      <c r="BT2" s="856"/>
      <c r="BU2" s="857"/>
      <c r="BV2" s="855" t="s">
        <v>47</v>
      </c>
      <c r="BW2" s="856"/>
      <c r="BX2" s="857"/>
      <c r="BY2" s="855" t="s">
        <v>297</v>
      </c>
      <c r="BZ2" s="856"/>
      <c r="CA2" s="857"/>
      <c r="CB2" s="855" t="s">
        <v>47</v>
      </c>
      <c r="CC2" s="856"/>
      <c r="CD2" s="857"/>
      <c r="CE2" s="858" t="s">
        <v>369</v>
      </c>
      <c r="CF2" s="859"/>
      <c r="CG2" s="860"/>
      <c r="CH2" s="855" t="s">
        <v>48</v>
      </c>
      <c r="CI2" s="856"/>
      <c r="CJ2" s="857"/>
      <c r="CK2" s="855" t="s">
        <v>483</v>
      </c>
      <c r="CL2" s="856"/>
      <c r="CM2" s="857"/>
      <c r="CN2" s="855" t="s">
        <v>49</v>
      </c>
      <c r="CO2" s="856"/>
      <c r="CP2" s="857"/>
      <c r="CQ2" s="855" t="s">
        <v>50</v>
      </c>
      <c r="CR2" s="856"/>
      <c r="CS2" s="857"/>
      <c r="CT2" s="855" t="s">
        <v>51</v>
      </c>
      <c r="CU2" s="856"/>
      <c r="CV2" s="857"/>
      <c r="CW2" s="855" t="s">
        <v>282</v>
      </c>
      <c r="CX2" s="856"/>
      <c r="CY2" s="857"/>
      <c r="CZ2" s="855" t="s">
        <v>52</v>
      </c>
      <c r="DA2" s="856"/>
      <c r="DB2" s="857"/>
      <c r="DC2" s="855" t="s">
        <v>53</v>
      </c>
      <c r="DD2" s="856"/>
      <c r="DE2" s="857"/>
      <c r="DF2" s="855" t="s">
        <v>54</v>
      </c>
      <c r="DG2" s="856"/>
      <c r="DH2" s="857"/>
      <c r="DI2" s="855" t="s">
        <v>55</v>
      </c>
      <c r="DJ2" s="856"/>
      <c r="DK2" s="857"/>
      <c r="DL2" s="855" t="s">
        <v>56</v>
      </c>
      <c r="DM2" s="856"/>
      <c r="DN2" s="857"/>
      <c r="DO2" s="861" t="s">
        <v>57</v>
      </c>
      <c r="DP2" s="862"/>
      <c r="DQ2" s="863"/>
      <c r="DR2" s="850"/>
      <c r="DS2" s="851"/>
      <c r="DT2" s="852"/>
      <c r="DU2" s="855" t="s">
        <v>928</v>
      </c>
      <c r="DV2" s="856"/>
      <c r="DW2" s="857"/>
      <c r="DX2" s="855" t="s">
        <v>58</v>
      </c>
      <c r="DY2" s="856"/>
      <c r="DZ2" s="857"/>
      <c r="EA2" s="855" t="s">
        <v>59</v>
      </c>
      <c r="EB2" s="856"/>
      <c r="EC2" s="857"/>
      <c r="ED2" s="855" t="s">
        <v>60</v>
      </c>
      <c r="EE2" s="856"/>
      <c r="EF2" s="857"/>
      <c r="EG2" s="855" t="s">
        <v>61</v>
      </c>
      <c r="EH2" s="856"/>
      <c r="EI2" s="857"/>
      <c r="EJ2" s="855" t="s">
        <v>62</v>
      </c>
      <c r="EK2" s="856"/>
      <c r="EL2" s="857"/>
      <c r="EM2" s="855" t="s">
        <v>244</v>
      </c>
      <c r="EN2" s="856"/>
      <c r="EO2" s="857"/>
      <c r="EP2" s="855" t="s">
        <v>241</v>
      </c>
      <c r="EQ2" s="856"/>
      <c r="ER2" s="857"/>
      <c r="ES2" s="855" t="s">
        <v>63</v>
      </c>
      <c r="ET2" s="856"/>
      <c r="EU2" s="857"/>
      <c r="EV2" s="850"/>
      <c r="EW2" s="851"/>
      <c r="EX2" s="852"/>
      <c r="EY2" s="861" t="s">
        <v>65</v>
      </c>
      <c r="EZ2" s="862"/>
      <c r="FA2" s="863"/>
      <c r="FB2" s="861" t="s">
        <v>66</v>
      </c>
      <c r="FC2" s="862"/>
      <c r="FD2" s="863"/>
      <c r="FE2" s="861" t="s">
        <v>67</v>
      </c>
      <c r="FF2" s="862"/>
      <c r="FG2" s="863"/>
      <c r="FH2" s="861" t="s">
        <v>68</v>
      </c>
      <c r="FI2" s="862"/>
      <c r="FJ2" s="863"/>
      <c r="FK2" s="861" t="s">
        <v>69</v>
      </c>
      <c r="FL2" s="862"/>
      <c r="FM2" s="863"/>
      <c r="FN2" s="861" t="s">
        <v>70</v>
      </c>
      <c r="FO2" s="862"/>
      <c r="FP2" s="863"/>
      <c r="FQ2" s="861" t="s">
        <v>462</v>
      </c>
      <c r="FR2" s="862"/>
      <c r="FS2" s="863"/>
      <c r="FT2" s="861" t="s">
        <v>71</v>
      </c>
      <c r="FU2" s="862"/>
      <c r="FV2" s="863"/>
      <c r="FW2" s="861" t="s">
        <v>72</v>
      </c>
      <c r="FX2" s="862"/>
      <c r="FY2" s="863"/>
      <c r="FZ2" s="861" t="s">
        <v>223</v>
      </c>
      <c r="GA2" s="862"/>
      <c r="GB2" s="863"/>
      <c r="GC2" s="861" t="s">
        <v>73</v>
      </c>
      <c r="GD2" s="862"/>
      <c r="GE2" s="863"/>
      <c r="GF2" s="861" t="s">
        <v>74</v>
      </c>
      <c r="GG2" s="862"/>
      <c r="GH2" s="863"/>
      <c r="GI2" s="861" t="s">
        <v>463</v>
      </c>
      <c r="GJ2" s="862"/>
      <c r="GK2" s="863"/>
      <c r="GL2" s="861" t="s">
        <v>75</v>
      </c>
      <c r="GM2" s="862"/>
      <c r="GN2" s="863"/>
      <c r="GO2" s="861" t="s">
        <v>76</v>
      </c>
      <c r="GP2" s="862"/>
      <c r="GQ2" s="863"/>
      <c r="GR2" s="861" t="s">
        <v>77</v>
      </c>
      <c r="GS2" s="862"/>
      <c r="GT2" s="863"/>
      <c r="GU2" s="861" t="s">
        <v>382</v>
      </c>
      <c r="GV2" s="862"/>
      <c r="GW2" s="863"/>
      <c r="GX2" s="861"/>
      <c r="GY2" s="862"/>
      <c r="GZ2" s="863"/>
      <c r="HA2" s="861"/>
      <c r="HB2" s="862"/>
      <c r="HC2" s="868"/>
    </row>
    <row r="3" spans="1:212" s="3" customFormat="1" ht="15" customHeight="1" x14ac:dyDescent="0.2">
      <c r="A3" s="853" t="s">
        <v>26</v>
      </c>
      <c r="B3" s="75" t="s">
        <v>396</v>
      </c>
      <c r="C3" s="74" t="s">
        <v>925</v>
      </c>
      <c r="D3" s="74" t="s">
        <v>925</v>
      </c>
      <c r="E3" s="75" t="s">
        <v>396</v>
      </c>
      <c r="F3" s="74" t="s">
        <v>925</v>
      </c>
      <c r="G3" s="74" t="s">
        <v>925</v>
      </c>
      <c r="H3" s="75" t="s">
        <v>396</v>
      </c>
      <c r="I3" s="74" t="s">
        <v>925</v>
      </c>
      <c r="J3" s="75" t="s">
        <v>925</v>
      </c>
      <c r="K3" s="75" t="s">
        <v>396</v>
      </c>
      <c r="L3" s="74" t="s">
        <v>925</v>
      </c>
      <c r="M3" s="74" t="s">
        <v>925</v>
      </c>
      <c r="N3" s="75" t="s">
        <v>396</v>
      </c>
      <c r="O3" s="74" t="s">
        <v>925</v>
      </c>
      <c r="P3" s="74" t="s">
        <v>925</v>
      </c>
      <c r="Q3" s="75" t="s">
        <v>396</v>
      </c>
      <c r="R3" s="74" t="s">
        <v>925</v>
      </c>
      <c r="S3" s="75" t="s">
        <v>925</v>
      </c>
      <c r="T3" s="75" t="s">
        <v>396</v>
      </c>
      <c r="U3" s="74" t="s">
        <v>925</v>
      </c>
      <c r="V3" s="74" t="s">
        <v>925</v>
      </c>
      <c r="W3" s="75" t="s">
        <v>396</v>
      </c>
      <c r="X3" s="74" t="s">
        <v>925</v>
      </c>
      <c r="Y3" s="74" t="s">
        <v>925</v>
      </c>
      <c r="Z3" s="75" t="s">
        <v>396</v>
      </c>
      <c r="AA3" s="74" t="s">
        <v>925</v>
      </c>
      <c r="AB3" s="75" t="s">
        <v>925</v>
      </c>
      <c r="AC3" s="75" t="s">
        <v>396</v>
      </c>
      <c r="AD3" s="74" t="s">
        <v>925</v>
      </c>
      <c r="AE3" s="74" t="s">
        <v>925</v>
      </c>
      <c r="AF3" s="75" t="s">
        <v>396</v>
      </c>
      <c r="AG3" s="74" t="s">
        <v>925</v>
      </c>
      <c r="AH3" s="74" t="s">
        <v>925</v>
      </c>
      <c r="AI3" s="75" t="s">
        <v>396</v>
      </c>
      <c r="AJ3" s="74" t="s">
        <v>925</v>
      </c>
      <c r="AK3" s="75" t="s">
        <v>925</v>
      </c>
      <c r="AL3" s="75" t="s">
        <v>396</v>
      </c>
      <c r="AM3" s="74" t="s">
        <v>925</v>
      </c>
      <c r="AN3" s="74" t="s">
        <v>925</v>
      </c>
      <c r="AO3" s="75" t="s">
        <v>396</v>
      </c>
      <c r="AP3" s="74" t="s">
        <v>925</v>
      </c>
      <c r="AQ3" s="74" t="s">
        <v>925</v>
      </c>
      <c r="AR3" s="75" t="s">
        <v>396</v>
      </c>
      <c r="AS3" s="74" t="s">
        <v>925</v>
      </c>
      <c r="AT3" s="75" t="s">
        <v>925</v>
      </c>
      <c r="AU3" s="75" t="s">
        <v>396</v>
      </c>
      <c r="AV3" s="74" t="s">
        <v>925</v>
      </c>
      <c r="AW3" s="74" t="s">
        <v>925</v>
      </c>
      <c r="AX3" s="75" t="s">
        <v>396</v>
      </c>
      <c r="AY3" s="74" t="s">
        <v>925</v>
      </c>
      <c r="AZ3" s="74" t="s">
        <v>925</v>
      </c>
      <c r="BA3" s="75" t="s">
        <v>396</v>
      </c>
      <c r="BB3" s="74" t="s">
        <v>925</v>
      </c>
      <c r="BC3" s="75" t="s">
        <v>925</v>
      </c>
      <c r="BD3" s="75" t="s">
        <v>396</v>
      </c>
      <c r="BE3" s="74" t="s">
        <v>925</v>
      </c>
      <c r="BF3" s="74" t="s">
        <v>925</v>
      </c>
      <c r="BG3" s="75" t="s">
        <v>396</v>
      </c>
      <c r="BH3" s="74" t="s">
        <v>925</v>
      </c>
      <c r="BI3" s="74" t="s">
        <v>925</v>
      </c>
      <c r="BJ3" s="75" t="s">
        <v>396</v>
      </c>
      <c r="BK3" s="74" t="s">
        <v>925</v>
      </c>
      <c r="BL3" s="75" t="s">
        <v>925</v>
      </c>
      <c r="BM3" s="75" t="s">
        <v>396</v>
      </c>
      <c r="BN3" s="74" t="s">
        <v>925</v>
      </c>
      <c r="BO3" s="74" t="s">
        <v>925</v>
      </c>
      <c r="BP3" s="75" t="s">
        <v>396</v>
      </c>
      <c r="BQ3" s="74" t="s">
        <v>925</v>
      </c>
      <c r="BR3" s="74" t="s">
        <v>925</v>
      </c>
      <c r="BS3" s="75" t="s">
        <v>396</v>
      </c>
      <c r="BT3" s="74" t="s">
        <v>925</v>
      </c>
      <c r="BU3" s="75" t="s">
        <v>925</v>
      </c>
      <c r="BV3" s="75" t="s">
        <v>396</v>
      </c>
      <c r="BW3" s="74" t="s">
        <v>925</v>
      </c>
      <c r="BX3" s="74" t="s">
        <v>925</v>
      </c>
      <c r="BY3" s="75" t="s">
        <v>396</v>
      </c>
      <c r="BZ3" s="74" t="s">
        <v>925</v>
      </c>
      <c r="CA3" s="74" t="s">
        <v>925</v>
      </c>
      <c r="CB3" s="75" t="s">
        <v>396</v>
      </c>
      <c r="CC3" s="74" t="s">
        <v>925</v>
      </c>
      <c r="CD3" s="75" t="s">
        <v>925</v>
      </c>
      <c r="CE3" s="75" t="s">
        <v>396</v>
      </c>
      <c r="CF3" s="74" t="s">
        <v>925</v>
      </c>
      <c r="CG3" s="74" t="s">
        <v>925</v>
      </c>
      <c r="CH3" s="75" t="s">
        <v>396</v>
      </c>
      <c r="CI3" s="74" t="s">
        <v>925</v>
      </c>
      <c r="CJ3" s="74" t="s">
        <v>925</v>
      </c>
      <c r="CK3" s="75" t="s">
        <v>396</v>
      </c>
      <c r="CL3" s="74" t="s">
        <v>925</v>
      </c>
      <c r="CM3" s="75" t="s">
        <v>925</v>
      </c>
      <c r="CN3" s="75" t="s">
        <v>396</v>
      </c>
      <c r="CO3" s="74" t="s">
        <v>925</v>
      </c>
      <c r="CP3" s="74" t="s">
        <v>925</v>
      </c>
      <c r="CQ3" s="75" t="s">
        <v>396</v>
      </c>
      <c r="CR3" s="74" t="s">
        <v>925</v>
      </c>
      <c r="CS3" s="74" t="s">
        <v>925</v>
      </c>
      <c r="CT3" s="75" t="s">
        <v>396</v>
      </c>
      <c r="CU3" s="74" t="s">
        <v>925</v>
      </c>
      <c r="CV3" s="75" t="s">
        <v>925</v>
      </c>
      <c r="CW3" s="75" t="s">
        <v>396</v>
      </c>
      <c r="CX3" s="74" t="s">
        <v>925</v>
      </c>
      <c r="CY3" s="74" t="s">
        <v>925</v>
      </c>
      <c r="CZ3" s="75" t="s">
        <v>396</v>
      </c>
      <c r="DA3" s="74" t="s">
        <v>925</v>
      </c>
      <c r="DB3" s="74" t="s">
        <v>925</v>
      </c>
      <c r="DC3" s="75" t="s">
        <v>396</v>
      </c>
      <c r="DD3" s="74" t="s">
        <v>925</v>
      </c>
      <c r="DE3" s="75" t="s">
        <v>925</v>
      </c>
      <c r="DF3" s="75" t="s">
        <v>396</v>
      </c>
      <c r="DG3" s="74" t="s">
        <v>925</v>
      </c>
      <c r="DH3" s="74" t="s">
        <v>925</v>
      </c>
      <c r="DI3" s="75" t="s">
        <v>396</v>
      </c>
      <c r="DJ3" s="74" t="s">
        <v>925</v>
      </c>
      <c r="DK3" s="74" t="s">
        <v>925</v>
      </c>
      <c r="DL3" s="75" t="s">
        <v>396</v>
      </c>
      <c r="DM3" s="74" t="s">
        <v>925</v>
      </c>
      <c r="DN3" s="75" t="s">
        <v>925</v>
      </c>
      <c r="DO3" s="75" t="s">
        <v>396</v>
      </c>
      <c r="DP3" s="74" t="s">
        <v>925</v>
      </c>
      <c r="DQ3" s="74" t="s">
        <v>925</v>
      </c>
      <c r="DR3" s="570" t="s">
        <v>396</v>
      </c>
      <c r="DS3" s="571" t="s">
        <v>925</v>
      </c>
      <c r="DT3" s="570" t="s">
        <v>925</v>
      </c>
      <c r="DU3" s="75" t="s">
        <v>396</v>
      </c>
      <c r="DV3" s="74" t="s">
        <v>925</v>
      </c>
      <c r="DW3" s="74" t="s">
        <v>925</v>
      </c>
      <c r="DX3" s="75" t="s">
        <v>396</v>
      </c>
      <c r="DY3" s="74" t="s">
        <v>925</v>
      </c>
      <c r="DZ3" s="74" t="s">
        <v>925</v>
      </c>
      <c r="EA3" s="75" t="s">
        <v>396</v>
      </c>
      <c r="EB3" s="74" t="s">
        <v>925</v>
      </c>
      <c r="EC3" s="75" t="s">
        <v>925</v>
      </c>
      <c r="ED3" s="75" t="s">
        <v>396</v>
      </c>
      <c r="EE3" s="74" t="s">
        <v>925</v>
      </c>
      <c r="EF3" s="74" t="s">
        <v>925</v>
      </c>
      <c r="EG3" s="75" t="s">
        <v>396</v>
      </c>
      <c r="EH3" s="74" t="s">
        <v>925</v>
      </c>
      <c r="EI3" s="74" t="s">
        <v>925</v>
      </c>
      <c r="EJ3" s="75" t="s">
        <v>396</v>
      </c>
      <c r="EK3" s="74" t="s">
        <v>925</v>
      </c>
      <c r="EL3" s="75" t="s">
        <v>925</v>
      </c>
      <c r="EM3" s="75" t="s">
        <v>396</v>
      </c>
      <c r="EN3" s="74" t="s">
        <v>925</v>
      </c>
      <c r="EO3" s="74" t="s">
        <v>925</v>
      </c>
      <c r="EP3" s="75" t="s">
        <v>396</v>
      </c>
      <c r="EQ3" s="74" t="s">
        <v>925</v>
      </c>
      <c r="ER3" s="74" t="s">
        <v>925</v>
      </c>
      <c r="ES3" s="75" t="s">
        <v>396</v>
      </c>
      <c r="ET3" s="74" t="s">
        <v>925</v>
      </c>
      <c r="EU3" s="75" t="s">
        <v>925</v>
      </c>
      <c r="EV3" s="570" t="s">
        <v>396</v>
      </c>
      <c r="EW3" s="571" t="s">
        <v>925</v>
      </c>
      <c r="EX3" s="571" t="s">
        <v>925</v>
      </c>
      <c r="EY3" s="75" t="s">
        <v>396</v>
      </c>
      <c r="EZ3" s="74" t="s">
        <v>925</v>
      </c>
      <c r="FA3" s="74" t="s">
        <v>925</v>
      </c>
      <c r="FB3" s="75" t="s">
        <v>396</v>
      </c>
      <c r="FC3" s="74" t="s">
        <v>925</v>
      </c>
      <c r="FD3" s="75" t="s">
        <v>925</v>
      </c>
      <c r="FE3" s="75" t="s">
        <v>396</v>
      </c>
      <c r="FF3" s="74" t="s">
        <v>925</v>
      </c>
      <c r="FG3" s="74" t="s">
        <v>925</v>
      </c>
      <c r="FH3" s="75" t="s">
        <v>396</v>
      </c>
      <c r="FI3" s="74" t="s">
        <v>925</v>
      </c>
      <c r="FJ3" s="74" t="s">
        <v>925</v>
      </c>
      <c r="FK3" s="75" t="s">
        <v>396</v>
      </c>
      <c r="FL3" s="74" t="s">
        <v>925</v>
      </c>
      <c r="FM3" s="75" t="s">
        <v>925</v>
      </c>
      <c r="FN3" s="75" t="s">
        <v>396</v>
      </c>
      <c r="FO3" s="74" t="s">
        <v>925</v>
      </c>
      <c r="FP3" s="74" t="s">
        <v>925</v>
      </c>
      <c r="FQ3" s="75" t="s">
        <v>396</v>
      </c>
      <c r="FR3" s="74" t="s">
        <v>925</v>
      </c>
      <c r="FS3" s="74" t="s">
        <v>925</v>
      </c>
      <c r="FT3" s="75" t="s">
        <v>396</v>
      </c>
      <c r="FU3" s="74" t="s">
        <v>925</v>
      </c>
      <c r="FV3" s="75" t="s">
        <v>925</v>
      </c>
      <c r="FW3" s="75" t="s">
        <v>396</v>
      </c>
      <c r="FX3" s="74" t="s">
        <v>925</v>
      </c>
      <c r="FY3" s="74" t="s">
        <v>925</v>
      </c>
      <c r="FZ3" s="75" t="s">
        <v>396</v>
      </c>
      <c r="GA3" s="74" t="s">
        <v>925</v>
      </c>
      <c r="GB3" s="74" t="s">
        <v>925</v>
      </c>
      <c r="GC3" s="75" t="s">
        <v>396</v>
      </c>
      <c r="GD3" s="74" t="s">
        <v>925</v>
      </c>
      <c r="GE3" s="75" t="s">
        <v>925</v>
      </c>
      <c r="GF3" s="75" t="s">
        <v>396</v>
      </c>
      <c r="GG3" s="74" t="s">
        <v>925</v>
      </c>
      <c r="GH3" s="74" t="s">
        <v>925</v>
      </c>
      <c r="GI3" s="75" t="s">
        <v>396</v>
      </c>
      <c r="GJ3" s="74" t="s">
        <v>925</v>
      </c>
      <c r="GK3" s="74" t="s">
        <v>925</v>
      </c>
      <c r="GL3" s="75" t="s">
        <v>396</v>
      </c>
      <c r="GM3" s="74" t="s">
        <v>925</v>
      </c>
      <c r="GN3" s="75" t="s">
        <v>925</v>
      </c>
      <c r="GO3" s="75" t="s">
        <v>396</v>
      </c>
      <c r="GP3" s="74" t="s">
        <v>925</v>
      </c>
      <c r="GQ3" s="74" t="s">
        <v>925</v>
      </c>
      <c r="GR3" s="75" t="s">
        <v>396</v>
      </c>
      <c r="GS3" s="74" t="s">
        <v>925</v>
      </c>
      <c r="GT3" s="74" t="s">
        <v>925</v>
      </c>
      <c r="GU3" s="75" t="s">
        <v>396</v>
      </c>
      <c r="GV3" s="74" t="s">
        <v>925</v>
      </c>
      <c r="GW3" s="75" t="s">
        <v>925</v>
      </c>
      <c r="GX3" s="75" t="s">
        <v>396</v>
      </c>
      <c r="GY3" s="74" t="s">
        <v>925</v>
      </c>
      <c r="GZ3" s="74" t="s">
        <v>925</v>
      </c>
      <c r="HA3" s="75" t="s">
        <v>396</v>
      </c>
      <c r="HB3" s="75" t="s">
        <v>925</v>
      </c>
      <c r="HC3" s="582" t="s">
        <v>925</v>
      </c>
    </row>
    <row r="4" spans="1:212" s="3" customFormat="1" ht="15" customHeight="1" x14ac:dyDescent="0.2">
      <c r="A4" s="854"/>
      <c r="B4" s="73" t="s">
        <v>924</v>
      </c>
      <c r="C4" s="72" t="s">
        <v>926</v>
      </c>
      <c r="D4" s="72" t="s">
        <v>927</v>
      </c>
      <c r="E4" s="73" t="s">
        <v>924</v>
      </c>
      <c r="F4" s="72" t="s">
        <v>926</v>
      </c>
      <c r="G4" s="72" t="s">
        <v>927</v>
      </c>
      <c r="H4" s="73" t="s">
        <v>924</v>
      </c>
      <c r="I4" s="72" t="s">
        <v>926</v>
      </c>
      <c r="J4" s="73" t="s">
        <v>927</v>
      </c>
      <c r="K4" s="73" t="s">
        <v>924</v>
      </c>
      <c r="L4" s="72" t="s">
        <v>926</v>
      </c>
      <c r="M4" s="72" t="s">
        <v>927</v>
      </c>
      <c r="N4" s="73" t="s">
        <v>924</v>
      </c>
      <c r="O4" s="72" t="s">
        <v>926</v>
      </c>
      <c r="P4" s="72" t="s">
        <v>927</v>
      </c>
      <c r="Q4" s="73" t="s">
        <v>924</v>
      </c>
      <c r="R4" s="72" t="s">
        <v>926</v>
      </c>
      <c r="S4" s="73" t="s">
        <v>927</v>
      </c>
      <c r="T4" s="73" t="s">
        <v>924</v>
      </c>
      <c r="U4" s="72" t="s">
        <v>926</v>
      </c>
      <c r="V4" s="72" t="s">
        <v>927</v>
      </c>
      <c r="W4" s="73" t="s">
        <v>924</v>
      </c>
      <c r="X4" s="72" t="s">
        <v>926</v>
      </c>
      <c r="Y4" s="72" t="s">
        <v>927</v>
      </c>
      <c r="Z4" s="73" t="s">
        <v>924</v>
      </c>
      <c r="AA4" s="72" t="s">
        <v>926</v>
      </c>
      <c r="AB4" s="73" t="s">
        <v>927</v>
      </c>
      <c r="AC4" s="73" t="s">
        <v>924</v>
      </c>
      <c r="AD4" s="72" t="s">
        <v>926</v>
      </c>
      <c r="AE4" s="72" t="s">
        <v>927</v>
      </c>
      <c r="AF4" s="73" t="s">
        <v>924</v>
      </c>
      <c r="AG4" s="72" t="s">
        <v>926</v>
      </c>
      <c r="AH4" s="72" t="s">
        <v>927</v>
      </c>
      <c r="AI4" s="73" t="s">
        <v>924</v>
      </c>
      <c r="AJ4" s="72" t="s">
        <v>926</v>
      </c>
      <c r="AK4" s="73" t="s">
        <v>927</v>
      </c>
      <c r="AL4" s="73" t="s">
        <v>924</v>
      </c>
      <c r="AM4" s="72" t="s">
        <v>926</v>
      </c>
      <c r="AN4" s="72" t="s">
        <v>927</v>
      </c>
      <c r="AO4" s="73" t="s">
        <v>924</v>
      </c>
      <c r="AP4" s="72" t="s">
        <v>926</v>
      </c>
      <c r="AQ4" s="72" t="s">
        <v>927</v>
      </c>
      <c r="AR4" s="73" t="s">
        <v>924</v>
      </c>
      <c r="AS4" s="72" t="s">
        <v>926</v>
      </c>
      <c r="AT4" s="73" t="s">
        <v>927</v>
      </c>
      <c r="AU4" s="73" t="s">
        <v>924</v>
      </c>
      <c r="AV4" s="72" t="s">
        <v>926</v>
      </c>
      <c r="AW4" s="72" t="s">
        <v>927</v>
      </c>
      <c r="AX4" s="73" t="s">
        <v>924</v>
      </c>
      <c r="AY4" s="72" t="s">
        <v>926</v>
      </c>
      <c r="AZ4" s="72" t="s">
        <v>927</v>
      </c>
      <c r="BA4" s="73" t="s">
        <v>924</v>
      </c>
      <c r="BB4" s="72" t="s">
        <v>926</v>
      </c>
      <c r="BC4" s="73" t="s">
        <v>927</v>
      </c>
      <c r="BD4" s="73" t="s">
        <v>924</v>
      </c>
      <c r="BE4" s="72" t="s">
        <v>926</v>
      </c>
      <c r="BF4" s="72" t="s">
        <v>927</v>
      </c>
      <c r="BG4" s="73" t="s">
        <v>924</v>
      </c>
      <c r="BH4" s="72" t="s">
        <v>926</v>
      </c>
      <c r="BI4" s="72" t="s">
        <v>927</v>
      </c>
      <c r="BJ4" s="73" t="s">
        <v>924</v>
      </c>
      <c r="BK4" s="72" t="s">
        <v>926</v>
      </c>
      <c r="BL4" s="73" t="s">
        <v>927</v>
      </c>
      <c r="BM4" s="73" t="s">
        <v>924</v>
      </c>
      <c r="BN4" s="72" t="s">
        <v>926</v>
      </c>
      <c r="BO4" s="72" t="s">
        <v>927</v>
      </c>
      <c r="BP4" s="73" t="s">
        <v>924</v>
      </c>
      <c r="BQ4" s="72" t="s">
        <v>926</v>
      </c>
      <c r="BR4" s="72" t="s">
        <v>927</v>
      </c>
      <c r="BS4" s="73" t="s">
        <v>924</v>
      </c>
      <c r="BT4" s="72" t="s">
        <v>926</v>
      </c>
      <c r="BU4" s="73" t="s">
        <v>927</v>
      </c>
      <c r="BV4" s="73" t="s">
        <v>924</v>
      </c>
      <c r="BW4" s="72" t="s">
        <v>926</v>
      </c>
      <c r="BX4" s="72" t="s">
        <v>927</v>
      </c>
      <c r="BY4" s="73" t="s">
        <v>924</v>
      </c>
      <c r="BZ4" s="72" t="s">
        <v>926</v>
      </c>
      <c r="CA4" s="72" t="s">
        <v>927</v>
      </c>
      <c r="CB4" s="73" t="s">
        <v>924</v>
      </c>
      <c r="CC4" s="72" t="s">
        <v>926</v>
      </c>
      <c r="CD4" s="73" t="s">
        <v>927</v>
      </c>
      <c r="CE4" s="73" t="s">
        <v>924</v>
      </c>
      <c r="CF4" s="72" t="s">
        <v>926</v>
      </c>
      <c r="CG4" s="72" t="s">
        <v>927</v>
      </c>
      <c r="CH4" s="73" t="s">
        <v>924</v>
      </c>
      <c r="CI4" s="72" t="s">
        <v>926</v>
      </c>
      <c r="CJ4" s="72" t="s">
        <v>927</v>
      </c>
      <c r="CK4" s="73" t="s">
        <v>924</v>
      </c>
      <c r="CL4" s="72" t="s">
        <v>926</v>
      </c>
      <c r="CM4" s="73" t="s">
        <v>927</v>
      </c>
      <c r="CN4" s="73" t="s">
        <v>924</v>
      </c>
      <c r="CO4" s="72" t="s">
        <v>926</v>
      </c>
      <c r="CP4" s="72" t="s">
        <v>927</v>
      </c>
      <c r="CQ4" s="73" t="s">
        <v>924</v>
      </c>
      <c r="CR4" s="72" t="s">
        <v>926</v>
      </c>
      <c r="CS4" s="72" t="s">
        <v>927</v>
      </c>
      <c r="CT4" s="73" t="s">
        <v>924</v>
      </c>
      <c r="CU4" s="72" t="s">
        <v>926</v>
      </c>
      <c r="CV4" s="73" t="s">
        <v>927</v>
      </c>
      <c r="CW4" s="73" t="s">
        <v>924</v>
      </c>
      <c r="CX4" s="72" t="s">
        <v>926</v>
      </c>
      <c r="CY4" s="72" t="s">
        <v>927</v>
      </c>
      <c r="CZ4" s="73" t="s">
        <v>924</v>
      </c>
      <c r="DA4" s="72" t="s">
        <v>926</v>
      </c>
      <c r="DB4" s="72" t="s">
        <v>927</v>
      </c>
      <c r="DC4" s="73" t="s">
        <v>924</v>
      </c>
      <c r="DD4" s="72" t="s">
        <v>926</v>
      </c>
      <c r="DE4" s="73" t="s">
        <v>927</v>
      </c>
      <c r="DF4" s="73" t="s">
        <v>924</v>
      </c>
      <c r="DG4" s="72" t="s">
        <v>926</v>
      </c>
      <c r="DH4" s="72" t="s">
        <v>927</v>
      </c>
      <c r="DI4" s="73" t="s">
        <v>924</v>
      </c>
      <c r="DJ4" s="72" t="s">
        <v>926</v>
      </c>
      <c r="DK4" s="72" t="s">
        <v>927</v>
      </c>
      <c r="DL4" s="73" t="s">
        <v>924</v>
      </c>
      <c r="DM4" s="72" t="s">
        <v>926</v>
      </c>
      <c r="DN4" s="73" t="s">
        <v>927</v>
      </c>
      <c r="DO4" s="73" t="s">
        <v>924</v>
      </c>
      <c r="DP4" s="72" t="s">
        <v>926</v>
      </c>
      <c r="DQ4" s="72" t="s">
        <v>927</v>
      </c>
      <c r="DR4" s="572" t="s">
        <v>924</v>
      </c>
      <c r="DS4" s="573" t="s">
        <v>926</v>
      </c>
      <c r="DT4" s="572" t="s">
        <v>927</v>
      </c>
      <c r="DU4" s="73" t="s">
        <v>924</v>
      </c>
      <c r="DV4" s="72" t="s">
        <v>926</v>
      </c>
      <c r="DW4" s="72" t="s">
        <v>927</v>
      </c>
      <c r="DX4" s="73" t="s">
        <v>924</v>
      </c>
      <c r="DY4" s="72" t="s">
        <v>926</v>
      </c>
      <c r="DZ4" s="72" t="s">
        <v>927</v>
      </c>
      <c r="EA4" s="73" t="s">
        <v>924</v>
      </c>
      <c r="EB4" s="72" t="s">
        <v>926</v>
      </c>
      <c r="EC4" s="73" t="s">
        <v>927</v>
      </c>
      <c r="ED4" s="73" t="s">
        <v>924</v>
      </c>
      <c r="EE4" s="72" t="s">
        <v>926</v>
      </c>
      <c r="EF4" s="72" t="s">
        <v>927</v>
      </c>
      <c r="EG4" s="73" t="s">
        <v>924</v>
      </c>
      <c r="EH4" s="72" t="s">
        <v>926</v>
      </c>
      <c r="EI4" s="72" t="s">
        <v>927</v>
      </c>
      <c r="EJ4" s="73" t="s">
        <v>924</v>
      </c>
      <c r="EK4" s="72" t="s">
        <v>926</v>
      </c>
      <c r="EL4" s="73" t="s">
        <v>927</v>
      </c>
      <c r="EM4" s="73" t="s">
        <v>924</v>
      </c>
      <c r="EN4" s="72" t="s">
        <v>926</v>
      </c>
      <c r="EO4" s="72" t="s">
        <v>927</v>
      </c>
      <c r="EP4" s="73" t="s">
        <v>924</v>
      </c>
      <c r="EQ4" s="72" t="s">
        <v>926</v>
      </c>
      <c r="ER4" s="72" t="s">
        <v>927</v>
      </c>
      <c r="ES4" s="73" t="s">
        <v>924</v>
      </c>
      <c r="ET4" s="72" t="s">
        <v>926</v>
      </c>
      <c r="EU4" s="73" t="s">
        <v>927</v>
      </c>
      <c r="EV4" s="572" t="s">
        <v>924</v>
      </c>
      <c r="EW4" s="573" t="s">
        <v>926</v>
      </c>
      <c r="EX4" s="573" t="s">
        <v>927</v>
      </c>
      <c r="EY4" s="73" t="s">
        <v>924</v>
      </c>
      <c r="EZ4" s="72" t="s">
        <v>926</v>
      </c>
      <c r="FA4" s="72" t="s">
        <v>927</v>
      </c>
      <c r="FB4" s="73" t="s">
        <v>924</v>
      </c>
      <c r="FC4" s="72" t="s">
        <v>926</v>
      </c>
      <c r="FD4" s="73" t="s">
        <v>927</v>
      </c>
      <c r="FE4" s="73" t="s">
        <v>924</v>
      </c>
      <c r="FF4" s="72" t="s">
        <v>926</v>
      </c>
      <c r="FG4" s="72" t="s">
        <v>927</v>
      </c>
      <c r="FH4" s="73" t="s">
        <v>924</v>
      </c>
      <c r="FI4" s="72" t="s">
        <v>926</v>
      </c>
      <c r="FJ4" s="72" t="s">
        <v>927</v>
      </c>
      <c r="FK4" s="73" t="s">
        <v>924</v>
      </c>
      <c r="FL4" s="72" t="s">
        <v>926</v>
      </c>
      <c r="FM4" s="73" t="s">
        <v>927</v>
      </c>
      <c r="FN4" s="73" t="s">
        <v>924</v>
      </c>
      <c r="FO4" s="72" t="s">
        <v>926</v>
      </c>
      <c r="FP4" s="72" t="s">
        <v>927</v>
      </c>
      <c r="FQ4" s="73" t="s">
        <v>924</v>
      </c>
      <c r="FR4" s="72" t="s">
        <v>926</v>
      </c>
      <c r="FS4" s="72" t="s">
        <v>927</v>
      </c>
      <c r="FT4" s="73" t="s">
        <v>924</v>
      </c>
      <c r="FU4" s="72" t="s">
        <v>926</v>
      </c>
      <c r="FV4" s="73" t="s">
        <v>927</v>
      </c>
      <c r="FW4" s="73" t="s">
        <v>924</v>
      </c>
      <c r="FX4" s="72" t="s">
        <v>926</v>
      </c>
      <c r="FY4" s="72" t="s">
        <v>927</v>
      </c>
      <c r="FZ4" s="73" t="s">
        <v>924</v>
      </c>
      <c r="GA4" s="72" t="s">
        <v>926</v>
      </c>
      <c r="GB4" s="72" t="s">
        <v>927</v>
      </c>
      <c r="GC4" s="73" t="s">
        <v>924</v>
      </c>
      <c r="GD4" s="72" t="s">
        <v>926</v>
      </c>
      <c r="GE4" s="73" t="s">
        <v>927</v>
      </c>
      <c r="GF4" s="73" t="s">
        <v>924</v>
      </c>
      <c r="GG4" s="72" t="s">
        <v>926</v>
      </c>
      <c r="GH4" s="72" t="s">
        <v>927</v>
      </c>
      <c r="GI4" s="73" t="s">
        <v>924</v>
      </c>
      <c r="GJ4" s="72" t="s">
        <v>926</v>
      </c>
      <c r="GK4" s="72" t="s">
        <v>927</v>
      </c>
      <c r="GL4" s="73" t="s">
        <v>924</v>
      </c>
      <c r="GM4" s="72" t="s">
        <v>926</v>
      </c>
      <c r="GN4" s="73" t="s">
        <v>927</v>
      </c>
      <c r="GO4" s="73" t="s">
        <v>924</v>
      </c>
      <c r="GP4" s="72" t="s">
        <v>926</v>
      </c>
      <c r="GQ4" s="72" t="s">
        <v>927</v>
      </c>
      <c r="GR4" s="73" t="s">
        <v>924</v>
      </c>
      <c r="GS4" s="72" t="s">
        <v>926</v>
      </c>
      <c r="GT4" s="72" t="s">
        <v>927</v>
      </c>
      <c r="GU4" s="73" t="s">
        <v>924</v>
      </c>
      <c r="GV4" s="72" t="s">
        <v>926</v>
      </c>
      <c r="GW4" s="73" t="s">
        <v>927</v>
      </c>
      <c r="GX4" s="73" t="s">
        <v>924</v>
      </c>
      <c r="GY4" s="72" t="s">
        <v>926</v>
      </c>
      <c r="GZ4" s="72" t="s">
        <v>927</v>
      </c>
      <c r="HA4" s="73" t="s">
        <v>924</v>
      </c>
      <c r="HB4" s="73" t="s">
        <v>926</v>
      </c>
      <c r="HC4" s="583" t="s">
        <v>927</v>
      </c>
    </row>
    <row r="5" spans="1:212" s="3" customFormat="1" ht="15" customHeight="1" thickBot="1" x14ac:dyDescent="0.25">
      <c r="A5" s="137">
        <v>1</v>
      </c>
      <c r="B5" s="569" t="s">
        <v>397</v>
      </c>
      <c r="C5" s="584"/>
      <c r="D5" s="588" t="s">
        <v>397</v>
      </c>
      <c r="E5" s="569" t="s">
        <v>397</v>
      </c>
      <c r="F5" s="584"/>
      <c r="G5" s="588" t="s">
        <v>397</v>
      </c>
      <c r="H5" s="569" t="s">
        <v>397</v>
      </c>
      <c r="I5" s="584"/>
      <c r="J5" s="569" t="s">
        <v>397</v>
      </c>
      <c r="K5" s="569" t="s">
        <v>397</v>
      </c>
      <c r="L5" s="584"/>
      <c r="M5" s="588" t="s">
        <v>397</v>
      </c>
      <c r="N5" s="569" t="s">
        <v>397</v>
      </c>
      <c r="O5" s="584"/>
      <c r="P5" s="588" t="s">
        <v>397</v>
      </c>
      <c r="Q5" s="569" t="s">
        <v>397</v>
      </c>
      <c r="R5" s="584"/>
      <c r="S5" s="569" t="s">
        <v>397</v>
      </c>
      <c r="T5" s="569" t="s">
        <v>397</v>
      </c>
      <c r="U5" s="584"/>
      <c r="V5" s="588" t="s">
        <v>397</v>
      </c>
      <c r="W5" s="569" t="s">
        <v>397</v>
      </c>
      <c r="X5" s="584"/>
      <c r="Y5" s="588" t="s">
        <v>397</v>
      </c>
      <c r="Z5" s="569" t="s">
        <v>397</v>
      </c>
      <c r="AA5" s="584"/>
      <c r="AB5" s="569" t="s">
        <v>397</v>
      </c>
      <c r="AC5" s="569" t="s">
        <v>397</v>
      </c>
      <c r="AD5" s="584"/>
      <c r="AE5" s="588" t="s">
        <v>397</v>
      </c>
      <c r="AF5" s="569" t="s">
        <v>397</v>
      </c>
      <c r="AG5" s="584"/>
      <c r="AH5" s="588" t="s">
        <v>397</v>
      </c>
      <c r="AI5" s="569" t="s">
        <v>397</v>
      </c>
      <c r="AJ5" s="584"/>
      <c r="AK5" s="569" t="s">
        <v>397</v>
      </c>
      <c r="AL5" s="569" t="s">
        <v>397</v>
      </c>
      <c r="AM5" s="584"/>
      <c r="AN5" s="588" t="s">
        <v>397</v>
      </c>
      <c r="AO5" s="569" t="s">
        <v>397</v>
      </c>
      <c r="AP5" s="584"/>
      <c r="AQ5" s="588" t="s">
        <v>397</v>
      </c>
      <c r="AR5" s="569" t="s">
        <v>397</v>
      </c>
      <c r="AS5" s="584"/>
      <c r="AT5" s="569" t="s">
        <v>397</v>
      </c>
      <c r="AU5" s="569" t="s">
        <v>397</v>
      </c>
      <c r="AV5" s="584"/>
      <c r="AW5" s="588" t="s">
        <v>397</v>
      </c>
      <c r="AX5" s="569" t="s">
        <v>397</v>
      </c>
      <c r="AY5" s="584"/>
      <c r="AZ5" s="588" t="s">
        <v>397</v>
      </c>
      <c r="BA5" s="569" t="s">
        <v>397</v>
      </c>
      <c r="BB5" s="584"/>
      <c r="BC5" s="569" t="s">
        <v>397</v>
      </c>
      <c r="BD5" s="569" t="s">
        <v>397</v>
      </c>
      <c r="BE5" s="584"/>
      <c r="BF5" s="588" t="s">
        <v>397</v>
      </c>
      <c r="BG5" s="569" t="s">
        <v>397</v>
      </c>
      <c r="BH5" s="584"/>
      <c r="BI5" s="588" t="s">
        <v>397</v>
      </c>
      <c r="BJ5" s="569" t="s">
        <v>397</v>
      </c>
      <c r="BK5" s="584"/>
      <c r="BL5" s="569" t="s">
        <v>397</v>
      </c>
      <c r="BM5" s="569" t="s">
        <v>397</v>
      </c>
      <c r="BN5" s="584"/>
      <c r="BO5" s="588" t="s">
        <v>397</v>
      </c>
      <c r="BP5" s="569" t="s">
        <v>397</v>
      </c>
      <c r="BQ5" s="584"/>
      <c r="BR5" s="588" t="s">
        <v>397</v>
      </c>
      <c r="BS5" s="569" t="s">
        <v>397</v>
      </c>
      <c r="BT5" s="584"/>
      <c r="BU5" s="569" t="s">
        <v>397</v>
      </c>
      <c r="BV5" s="569" t="s">
        <v>397</v>
      </c>
      <c r="BW5" s="584"/>
      <c r="BX5" s="588" t="s">
        <v>397</v>
      </c>
      <c r="BY5" s="569" t="s">
        <v>397</v>
      </c>
      <c r="BZ5" s="584"/>
      <c r="CA5" s="588" t="s">
        <v>397</v>
      </c>
      <c r="CB5" s="569" t="s">
        <v>397</v>
      </c>
      <c r="CC5" s="584"/>
      <c r="CD5" s="569" t="s">
        <v>397</v>
      </c>
      <c r="CE5" s="569" t="s">
        <v>397</v>
      </c>
      <c r="CF5" s="584"/>
      <c r="CG5" s="588" t="s">
        <v>397</v>
      </c>
      <c r="CH5" s="569" t="s">
        <v>397</v>
      </c>
      <c r="CI5" s="584"/>
      <c r="CJ5" s="588" t="s">
        <v>397</v>
      </c>
      <c r="CK5" s="569" t="s">
        <v>397</v>
      </c>
      <c r="CL5" s="584"/>
      <c r="CM5" s="569" t="s">
        <v>397</v>
      </c>
      <c r="CN5" s="569" t="s">
        <v>397</v>
      </c>
      <c r="CO5" s="584"/>
      <c r="CP5" s="588" t="s">
        <v>397</v>
      </c>
      <c r="CQ5" s="569" t="s">
        <v>397</v>
      </c>
      <c r="CR5" s="584"/>
      <c r="CS5" s="588" t="s">
        <v>397</v>
      </c>
      <c r="CT5" s="569" t="s">
        <v>397</v>
      </c>
      <c r="CU5" s="584"/>
      <c r="CV5" s="569" t="s">
        <v>397</v>
      </c>
      <c r="CW5" s="569" t="s">
        <v>397</v>
      </c>
      <c r="CX5" s="584"/>
      <c r="CY5" s="588" t="s">
        <v>397</v>
      </c>
      <c r="CZ5" s="569" t="s">
        <v>397</v>
      </c>
      <c r="DA5" s="584"/>
      <c r="DB5" s="588" t="s">
        <v>397</v>
      </c>
      <c r="DC5" s="569" t="s">
        <v>397</v>
      </c>
      <c r="DD5" s="584"/>
      <c r="DE5" s="569" t="s">
        <v>397</v>
      </c>
      <c r="DF5" s="569" t="s">
        <v>397</v>
      </c>
      <c r="DG5" s="584"/>
      <c r="DH5" s="588" t="s">
        <v>397</v>
      </c>
      <c r="DI5" s="569" t="s">
        <v>397</v>
      </c>
      <c r="DJ5" s="584"/>
      <c r="DK5" s="588" t="s">
        <v>397</v>
      </c>
      <c r="DL5" s="569" t="s">
        <v>397</v>
      </c>
      <c r="DM5" s="584"/>
      <c r="DN5" s="569" t="s">
        <v>397</v>
      </c>
      <c r="DO5" s="569" t="s">
        <v>397</v>
      </c>
      <c r="DP5" s="584"/>
      <c r="DQ5" s="588" t="s">
        <v>397</v>
      </c>
      <c r="DR5" s="574" t="s">
        <v>397</v>
      </c>
      <c r="DS5" s="589"/>
      <c r="DT5" s="574" t="s">
        <v>397</v>
      </c>
      <c r="DU5" s="569" t="s">
        <v>397</v>
      </c>
      <c r="DV5" s="584"/>
      <c r="DW5" s="588" t="s">
        <v>397</v>
      </c>
      <c r="DX5" s="569" t="s">
        <v>397</v>
      </c>
      <c r="DY5" s="584"/>
      <c r="DZ5" s="588" t="s">
        <v>397</v>
      </c>
      <c r="EA5" s="569" t="s">
        <v>397</v>
      </c>
      <c r="EB5" s="584"/>
      <c r="EC5" s="569" t="s">
        <v>397</v>
      </c>
      <c r="ED5" s="569" t="s">
        <v>397</v>
      </c>
      <c r="EE5" s="584"/>
      <c r="EF5" s="588" t="s">
        <v>397</v>
      </c>
      <c r="EG5" s="569" t="s">
        <v>397</v>
      </c>
      <c r="EH5" s="584"/>
      <c r="EI5" s="588" t="s">
        <v>397</v>
      </c>
      <c r="EJ5" s="569" t="s">
        <v>397</v>
      </c>
      <c r="EK5" s="584"/>
      <c r="EL5" s="569" t="s">
        <v>397</v>
      </c>
      <c r="EM5" s="569" t="s">
        <v>397</v>
      </c>
      <c r="EN5" s="584"/>
      <c r="EO5" s="588" t="s">
        <v>397</v>
      </c>
      <c r="EP5" s="569" t="s">
        <v>397</v>
      </c>
      <c r="EQ5" s="584"/>
      <c r="ER5" s="588" t="s">
        <v>397</v>
      </c>
      <c r="ES5" s="569" t="s">
        <v>397</v>
      </c>
      <c r="ET5" s="584"/>
      <c r="EU5" s="569" t="s">
        <v>397</v>
      </c>
      <c r="EV5" s="574" t="s">
        <v>397</v>
      </c>
      <c r="EW5" s="589"/>
      <c r="EX5" s="590" t="s">
        <v>397</v>
      </c>
      <c r="EY5" s="569" t="s">
        <v>397</v>
      </c>
      <c r="EZ5" s="584"/>
      <c r="FA5" s="588" t="s">
        <v>397</v>
      </c>
      <c r="FB5" s="569" t="s">
        <v>397</v>
      </c>
      <c r="FC5" s="584"/>
      <c r="FD5" s="569" t="s">
        <v>397</v>
      </c>
      <c r="FE5" s="569" t="s">
        <v>397</v>
      </c>
      <c r="FF5" s="584"/>
      <c r="FG5" s="588" t="s">
        <v>397</v>
      </c>
      <c r="FH5" s="569" t="s">
        <v>397</v>
      </c>
      <c r="FI5" s="584"/>
      <c r="FJ5" s="588" t="s">
        <v>397</v>
      </c>
      <c r="FK5" s="569" t="s">
        <v>397</v>
      </c>
      <c r="FL5" s="584"/>
      <c r="FM5" s="569" t="s">
        <v>397</v>
      </c>
      <c r="FN5" s="569" t="s">
        <v>397</v>
      </c>
      <c r="FO5" s="584"/>
      <c r="FP5" s="588" t="s">
        <v>397</v>
      </c>
      <c r="FQ5" s="569" t="s">
        <v>397</v>
      </c>
      <c r="FR5" s="584"/>
      <c r="FS5" s="588" t="s">
        <v>397</v>
      </c>
      <c r="FT5" s="569" t="s">
        <v>397</v>
      </c>
      <c r="FU5" s="584"/>
      <c r="FV5" s="569" t="s">
        <v>397</v>
      </c>
      <c r="FW5" s="569" t="s">
        <v>397</v>
      </c>
      <c r="FX5" s="584"/>
      <c r="FY5" s="588" t="s">
        <v>397</v>
      </c>
      <c r="FZ5" s="569" t="s">
        <v>397</v>
      </c>
      <c r="GA5" s="584"/>
      <c r="GB5" s="588" t="s">
        <v>397</v>
      </c>
      <c r="GC5" s="569" t="s">
        <v>397</v>
      </c>
      <c r="GD5" s="584"/>
      <c r="GE5" s="569" t="s">
        <v>397</v>
      </c>
      <c r="GF5" s="569" t="s">
        <v>397</v>
      </c>
      <c r="GG5" s="584"/>
      <c r="GH5" s="588" t="s">
        <v>397</v>
      </c>
      <c r="GI5" s="569" t="s">
        <v>397</v>
      </c>
      <c r="GJ5" s="584"/>
      <c r="GK5" s="588" t="s">
        <v>397</v>
      </c>
      <c r="GL5" s="569" t="s">
        <v>397</v>
      </c>
      <c r="GM5" s="584"/>
      <c r="GN5" s="569" t="s">
        <v>397</v>
      </c>
      <c r="GO5" s="569" t="s">
        <v>397</v>
      </c>
      <c r="GP5" s="584"/>
      <c r="GQ5" s="588" t="s">
        <v>397</v>
      </c>
      <c r="GR5" s="569" t="s">
        <v>397</v>
      </c>
      <c r="GS5" s="584"/>
      <c r="GT5" s="588" t="s">
        <v>397</v>
      </c>
      <c r="GU5" s="569" t="s">
        <v>397</v>
      </c>
      <c r="GV5" s="584"/>
      <c r="GW5" s="569" t="s">
        <v>397</v>
      </c>
      <c r="GX5" s="569" t="s">
        <v>397</v>
      </c>
      <c r="GY5" s="584"/>
      <c r="GZ5" s="588" t="s">
        <v>397</v>
      </c>
      <c r="HA5" s="569" t="s">
        <v>397</v>
      </c>
      <c r="HB5" s="591"/>
      <c r="HC5" s="585" t="s">
        <v>397</v>
      </c>
    </row>
    <row r="6" spans="1:212" s="3" customFormat="1" ht="20.100000000000001" customHeight="1" thickBot="1" x14ac:dyDescent="0.25">
      <c r="A6" s="112" t="s">
        <v>823</v>
      </c>
      <c r="B6" s="77">
        <f t="shared" ref="B6" si="0">B26+B53</f>
        <v>180290</v>
      </c>
      <c r="C6" s="77">
        <f t="shared" ref="C6:BN6" si="1">C26+C53</f>
        <v>20212</v>
      </c>
      <c r="D6" s="77">
        <f t="shared" si="1"/>
        <v>200502</v>
      </c>
      <c r="E6" s="77">
        <f t="shared" si="1"/>
        <v>1000</v>
      </c>
      <c r="F6" s="77">
        <f t="shared" si="1"/>
        <v>118</v>
      </c>
      <c r="G6" s="77">
        <f t="shared" si="1"/>
        <v>1118</v>
      </c>
      <c r="H6" s="77">
        <f t="shared" si="1"/>
        <v>3353</v>
      </c>
      <c r="I6" s="77">
        <f t="shared" si="1"/>
        <v>280</v>
      </c>
      <c r="J6" s="77">
        <f t="shared" si="1"/>
        <v>3633</v>
      </c>
      <c r="K6" s="77">
        <f t="shared" si="1"/>
        <v>6918</v>
      </c>
      <c r="L6" s="77">
        <f t="shared" si="1"/>
        <v>326</v>
      </c>
      <c r="M6" s="77">
        <f t="shared" si="1"/>
        <v>7244</v>
      </c>
      <c r="N6" s="77">
        <f t="shared" si="1"/>
        <v>123969</v>
      </c>
      <c r="O6" s="77">
        <f t="shared" si="1"/>
        <v>119104</v>
      </c>
      <c r="P6" s="77">
        <f t="shared" si="1"/>
        <v>243073</v>
      </c>
      <c r="Q6" s="77">
        <f t="shared" si="1"/>
        <v>742225</v>
      </c>
      <c r="R6" s="77">
        <f t="shared" si="1"/>
        <v>-391125</v>
      </c>
      <c r="S6" s="77">
        <f t="shared" si="1"/>
        <v>351100</v>
      </c>
      <c r="T6" s="77">
        <f t="shared" si="1"/>
        <v>918137</v>
      </c>
      <c r="U6" s="77">
        <f t="shared" si="1"/>
        <v>220748</v>
      </c>
      <c r="V6" s="77">
        <f t="shared" si="1"/>
        <v>1138885</v>
      </c>
      <c r="W6" s="77">
        <f t="shared" si="1"/>
        <v>6868</v>
      </c>
      <c r="X6" s="77">
        <f t="shared" si="1"/>
        <v>2205762</v>
      </c>
      <c r="Y6" s="77">
        <f t="shared" si="1"/>
        <v>2212630</v>
      </c>
      <c r="Z6" s="77">
        <f t="shared" si="1"/>
        <v>6430577</v>
      </c>
      <c r="AA6" s="77">
        <f t="shared" si="1"/>
        <v>413426</v>
      </c>
      <c r="AB6" s="77">
        <f t="shared" si="1"/>
        <v>6844003</v>
      </c>
      <c r="AC6" s="77">
        <f t="shared" si="1"/>
        <v>0</v>
      </c>
      <c r="AD6" s="77">
        <f t="shared" si="1"/>
        <v>822913</v>
      </c>
      <c r="AE6" s="77">
        <f t="shared" si="1"/>
        <v>822913</v>
      </c>
      <c r="AF6" s="77">
        <f t="shared" si="1"/>
        <v>4500</v>
      </c>
      <c r="AG6" s="77">
        <f t="shared" si="1"/>
        <v>17</v>
      </c>
      <c r="AH6" s="77">
        <f t="shared" si="1"/>
        <v>4517</v>
      </c>
      <c r="AI6" s="77">
        <f t="shared" si="1"/>
        <v>13600</v>
      </c>
      <c r="AJ6" s="77">
        <f t="shared" si="1"/>
        <v>5609</v>
      </c>
      <c r="AK6" s="77">
        <f t="shared" si="1"/>
        <v>19209</v>
      </c>
      <c r="AL6" s="77">
        <f t="shared" si="1"/>
        <v>155447</v>
      </c>
      <c r="AM6" s="77">
        <f t="shared" si="1"/>
        <v>3514</v>
      </c>
      <c r="AN6" s="77">
        <f t="shared" si="1"/>
        <v>158961</v>
      </c>
      <c r="AO6" s="77">
        <f t="shared" si="1"/>
        <v>790408</v>
      </c>
      <c r="AP6" s="77">
        <f t="shared" si="1"/>
        <v>74404</v>
      </c>
      <c r="AQ6" s="77">
        <f t="shared" si="1"/>
        <v>864812</v>
      </c>
      <c r="AR6" s="77">
        <f t="shared" si="1"/>
        <v>5000</v>
      </c>
      <c r="AS6" s="77">
        <f t="shared" si="1"/>
        <v>5000</v>
      </c>
      <c r="AT6" s="77">
        <f t="shared" si="1"/>
        <v>10000</v>
      </c>
      <c r="AU6" s="77">
        <f t="shared" si="1"/>
        <v>140407</v>
      </c>
      <c r="AV6" s="77">
        <f t="shared" si="1"/>
        <v>71466</v>
      </c>
      <c r="AW6" s="77">
        <f t="shared" si="1"/>
        <v>211873</v>
      </c>
      <c r="AX6" s="77">
        <f t="shared" si="1"/>
        <v>55350</v>
      </c>
      <c r="AY6" s="77">
        <f t="shared" si="1"/>
        <v>1465</v>
      </c>
      <c r="AZ6" s="77">
        <f t="shared" si="1"/>
        <v>56815</v>
      </c>
      <c r="BA6" s="77">
        <f t="shared" si="1"/>
        <v>0</v>
      </c>
      <c r="BB6" s="77">
        <f t="shared" si="1"/>
        <v>31071</v>
      </c>
      <c r="BC6" s="77">
        <f t="shared" si="1"/>
        <v>31071</v>
      </c>
      <c r="BD6" s="77">
        <f t="shared" si="1"/>
        <v>1000</v>
      </c>
      <c r="BE6" s="77">
        <f t="shared" si="1"/>
        <v>28</v>
      </c>
      <c r="BF6" s="77">
        <f t="shared" si="1"/>
        <v>1028</v>
      </c>
      <c r="BG6" s="77">
        <f t="shared" si="1"/>
        <v>136669</v>
      </c>
      <c r="BH6" s="77">
        <f t="shared" si="1"/>
        <v>19697</v>
      </c>
      <c r="BI6" s="77">
        <f t="shared" si="1"/>
        <v>156366</v>
      </c>
      <c r="BJ6" s="77">
        <f t="shared" si="1"/>
        <v>0</v>
      </c>
      <c r="BK6" s="77">
        <f t="shared" si="1"/>
        <v>0</v>
      </c>
      <c r="BL6" s="77">
        <f t="shared" si="1"/>
        <v>0</v>
      </c>
      <c r="BM6" s="77">
        <f t="shared" si="1"/>
        <v>26913</v>
      </c>
      <c r="BN6" s="77">
        <f t="shared" si="1"/>
        <v>15191</v>
      </c>
      <c r="BO6" s="77">
        <f t="shared" ref="BO6:DR6" si="2">BO26+BO53</f>
        <v>42104</v>
      </c>
      <c r="BP6" s="77">
        <f t="shared" si="2"/>
        <v>1035667</v>
      </c>
      <c r="BQ6" s="77">
        <f t="shared" si="2"/>
        <v>3247999</v>
      </c>
      <c r="BR6" s="77">
        <f t="shared" si="2"/>
        <v>4283666</v>
      </c>
      <c r="BS6" s="77">
        <f t="shared" si="2"/>
        <v>169062</v>
      </c>
      <c r="BT6" s="77">
        <f t="shared" si="2"/>
        <v>10650</v>
      </c>
      <c r="BU6" s="77">
        <f t="shared" si="2"/>
        <v>179712</v>
      </c>
      <c r="BV6" s="77">
        <f t="shared" si="2"/>
        <v>0</v>
      </c>
      <c r="BW6" s="77">
        <f t="shared" si="2"/>
        <v>0</v>
      </c>
      <c r="BX6" s="77">
        <f t="shared" si="2"/>
        <v>0</v>
      </c>
      <c r="BY6" s="77">
        <f t="shared" si="2"/>
        <v>853340</v>
      </c>
      <c r="BZ6" s="77">
        <f t="shared" si="2"/>
        <v>161903</v>
      </c>
      <c r="CA6" s="77">
        <f t="shared" si="2"/>
        <v>1015243</v>
      </c>
      <c r="CB6" s="77">
        <f t="shared" si="2"/>
        <v>0</v>
      </c>
      <c r="CC6" s="77">
        <f t="shared" si="2"/>
        <v>0</v>
      </c>
      <c r="CD6" s="77">
        <f t="shared" si="2"/>
        <v>0</v>
      </c>
      <c r="CE6" s="77">
        <f t="shared" si="2"/>
        <v>3716120</v>
      </c>
      <c r="CF6" s="77">
        <f t="shared" si="2"/>
        <v>2060855</v>
      </c>
      <c r="CG6" s="77">
        <f t="shared" si="2"/>
        <v>5776975</v>
      </c>
      <c r="CH6" s="77">
        <f t="shared" si="2"/>
        <v>548293</v>
      </c>
      <c r="CI6" s="77">
        <f t="shared" si="2"/>
        <v>154152</v>
      </c>
      <c r="CJ6" s="77">
        <f t="shared" si="2"/>
        <v>702445</v>
      </c>
      <c r="CK6" s="77">
        <f t="shared" si="2"/>
        <v>268694</v>
      </c>
      <c r="CL6" s="77">
        <f t="shared" si="2"/>
        <v>1774</v>
      </c>
      <c r="CM6" s="77">
        <f t="shared" si="2"/>
        <v>270468</v>
      </c>
      <c r="CN6" s="77">
        <f t="shared" si="2"/>
        <v>696689</v>
      </c>
      <c r="CO6" s="77">
        <f t="shared" si="2"/>
        <v>23573</v>
      </c>
      <c r="CP6" s="77">
        <f t="shared" si="2"/>
        <v>720262</v>
      </c>
      <c r="CQ6" s="77">
        <f t="shared" si="2"/>
        <v>0</v>
      </c>
      <c r="CR6" s="77">
        <f t="shared" si="2"/>
        <v>0</v>
      </c>
      <c r="CS6" s="77">
        <f t="shared" si="2"/>
        <v>0</v>
      </c>
      <c r="CT6" s="77">
        <f t="shared" si="2"/>
        <v>1000</v>
      </c>
      <c r="CU6" s="77">
        <f t="shared" si="2"/>
        <v>0</v>
      </c>
      <c r="CV6" s="77">
        <f t="shared" si="2"/>
        <v>1000</v>
      </c>
      <c r="CW6" s="77">
        <f t="shared" si="2"/>
        <v>5684</v>
      </c>
      <c r="CX6" s="77">
        <f t="shared" si="2"/>
        <v>38938</v>
      </c>
      <c r="CY6" s="77">
        <f t="shared" si="2"/>
        <v>44622</v>
      </c>
      <c r="CZ6" s="77">
        <f t="shared" si="2"/>
        <v>67580</v>
      </c>
      <c r="DA6" s="77">
        <f t="shared" si="2"/>
        <v>18089</v>
      </c>
      <c r="DB6" s="77">
        <f t="shared" si="2"/>
        <v>85669</v>
      </c>
      <c r="DC6" s="77">
        <f t="shared" si="2"/>
        <v>1000000</v>
      </c>
      <c r="DD6" s="77">
        <f t="shared" si="2"/>
        <v>1419012</v>
      </c>
      <c r="DE6" s="77">
        <f t="shared" si="2"/>
        <v>2419012</v>
      </c>
      <c r="DF6" s="77">
        <f t="shared" si="2"/>
        <v>374700</v>
      </c>
      <c r="DG6" s="77">
        <f t="shared" si="2"/>
        <v>50510</v>
      </c>
      <c r="DH6" s="77">
        <f t="shared" si="2"/>
        <v>425210</v>
      </c>
      <c r="DI6" s="77">
        <f t="shared" si="2"/>
        <v>91719</v>
      </c>
      <c r="DJ6" s="77">
        <f t="shared" si="2"/>
        <v>24387</v>
      </c>
      <c r="DK6" s="77">
        <f t="shared" si="2"/>
        <v>116106</v>
      </c>
      <c r="DL6" s="77">
        <f t="shared" si="2"/>
        <v>98857</v>
      </c>
      <c r="DM6" s="77">
        <f t="shared" si="2"/>
        <v>0</v>
      </c>
      <c r="DN6" s="77">
        <f t="shared" si="2"/>
        <v>98857</v>
      </c>
      <c r="DO6" s="77">
        <f t="shared" si="2"/>
        <v>866708</v>
      </c>
      <c r="DP6" s="77">
        <f t="shared" si="2"/>
        <v>104902</v>
      </c>
      <c r="DQ6" s="77">
        <f t="shared" si="2"/>
        <v>971610</v>
      </c>
      <c r="DR6" s="103">
        <f t="shared" si="2"/>
        <v>19536744</v>
      </c>
      <c r="DS6" s="103">
        <f t="shared" ref="DS6:DT6" si="3">DS26+DS53</f>
        <v>10955970</v>
      </c>
      <c r="DT6" s="103">
        <f t="shared" si="3"/>
        <v>30492714</v>
      </c>
      <c r="DU6" s="77">
        <f>DU26+DU53</f>
        <v>14114</v>
      </c>
      <c r="DV6" s="77">
        <f t="shared" ref="DV6:EU6" si="4">DV26+DV53</f>
        <v>12549</v>
      </c>
      <c r="DW6" s="77">
        <f t="shared" si="4"/>
        <v>26663</v>
      </c>
      <c r="DX6" s="77">
        <f t="shared" si="4"/>
        <v>5816</v>
      </c>
      <c r="DY6" s="77">
        <f t="shared" si="4"/>
        <v>1572</v>
      </c>
      <c r="DZ6" s="77">
        <f t="shared" si="4"/>
        <v>7388</v>
      </c>
      <c r="EA6" s="77">
        <f t="shared" si="4"/>
        <v>5232</v>
      </c>
      <c r="EB6" s="77">
        <f t="shared" si="4"/>
        <v>1274</v>
      </c>
      <c r="EC6" s="77">
        <f t="shared" si="4"/>
        <v>6506</v>
      </c>
      <c r="ED6" s="77">
        <f t="shared" si="4"/>
        <v>358729</v>
      </c>
      <c r="EE6" s="77">
        <f t="shared" si="4"/>
        <v>129771</v>
      </c>
      <c r="EF6" s="77">
        <f t="shared" si="4"/>
        <v>488500</v>
      </c>
      <c r="EG6" s="77">
        <f t="shared" si="4"/>
        <v>70415</v>
      </c>
      <c r="EH6" s="77">
        <f t="shared" si="4"/>
        <v>60633</v>
      </c>
      <c r="EI6" s="77">
        <f t="shared" si="4"/>
        <v>131048</v>
      </c>
      <c r="EJ6" s="77">
        <f t="shared" si="4"/>
        <v>56559</v>
      </c>
      <c r="EK6" s="77">
        <f t="shared" si="4"/>
        <v>104983</v>
      </c>
      <c r="EL6" s="77">
        <f t="shared" si="4"/>
        <v>161542</v>
      </c>
      <c r="EM6" s="77">
        <f t="shared" si="4"/>
        <v>20866</v>
      </c>
      <c r="EN6" s="77">
        <f t="shared" si="4"/>
        <v>6200</v>
      </c>
      <c r="EO6" s="77">
        <f t="shared" si="4"/>
        <v>27066</v>
      </c>
      <c r="EP6" s="77">
        <f t="shared" si="4"/>
        <v>1304188</v>
      </c>
      <c r="EQ6" s="77">
        <f t="shared" si="4"/>
        <v>278477</v>
      </c>
      <c r="ER6" s="77">
        <f t="shared" si="4"/>
        <v>1582665</v>
      </c>
      <c r="ES6" s="77">
        <f t="shared" si="4"/>
        <v>463974</v>
      </c>
      <c r="ET6" s="77">
        <f t="shared" si="4"/>
        <v>108882</v>
      </c>
      <c r="EU6" s="77">
        <f t="shared" si="4"/>
        <v>572856</v>
      </c>
      <c r="EV6" s="103">
        <f>DU6+DX6+EA6+ED6+EG6+EJ6+EM6+EP6+ES6</f>
        <v>2299893</v>
      </c>
      <c r="EW6" s="103">
        <f t="shared" ref="EW6:EX6" si="5">DV6+DY6+EB6+EE6+EH6+EK6+EN6+EQ6+ET6</f>
        <v>704341</v>
      </c>
      <c r="EX6" s="103">
        <f t="shared" si="5"/>
        <v>3004234</v>
      </c>
      <c r="EY6" s="77">
        <f>EY26+EY53</f>
        <v>68153</v>
      </c>
      <c r="EZ6" s="77">
        <f t="shared" ref="EZ6:GK6" si="6">EZ26+EZ53</f>
        <v>14685</v>
      </c>
      <c r="FA6" s="77">
        <f t="shared" si="6"/>
        <v>82838</v>
      </c>
      <c r="FB6" s="77">
        <f t="shared" si="6"/>
        <v>132010</v>
      </c>
      <c r="FC6" s="77">
        <f t="shared" si="6"/>
        <v>40780</v>
      </c>
      <c r="FD6" s="77">
        <f t="shared" si="6"/>
        <v>172790</v>
      </c>
      <c r="FE6" s="77">
        <f t="shared" si="6"/>
        <v>62186</v>
      </c>
      <c r="FF6" s="77">
        <f t="shared" si="6"/>
        <v>23010</v>
      </c>
      <c r="FG6" s="77">
        <f t="shared" si="6"/>
        <v>85196</v>
      </c>
      <c r="FH6" s="77">
        <f t="shared" si="6"/>
        <v>190926</v>
      </c>
      <c r="FI6" s="77">
        <f t="shared" si="6"/>
        <v>23392</v>
      </c>
      <c r="FJ6" s="77">
        <f t="shared" si="6"/>
        <v>214318</v>
      </c>
      <c r="FK6" s="77">
        <f t="shared" si="6"/>
        <v>128880</v>
      </c>
      <c r="FL6" s="77">
        <f t="shared" si="6"/>
        <v>2776</v>
      </c>
      <c r="FM6" s="77">
        <f t="shared" si="6"/>
        <v>131656</v>
      </c>
      <c r="FN6" s="77">
        <f t="shared" si="6"/>
        <v>244806</v>
      </c>
      <c r="FO6" s="77">
        <f t="shared" si="6"/>
        <v>2045</v>
      </c>
      <c r="FP6" s="77">
        <f t="shared" si="6"/>
        <v>246851</v>
      </c>
      <c r="FQ6" s="77">
        <f t="shared" si="6"/>
        <v>128037</v>
      </c>
      <c r="FR6" s="77">
        <f t="shared" si="6"/>
        <v>9120</v>
      </c>
      <c r="FS6" s="77">
        <f t="shared" si="6"/>
        <v>137157</v>
      </c>
      <c r="FT6" s="77">
        <f t="shared" si="6"/>
        <v>152258</v>
      </c>
      <c r="FU6" s="77">
        <f t="shared" si="6"/>
        <v>28245</v>
      </c>
      <c r="FV6" s="77">
        <f t="shared" si="6"/>
        <v>180503</v>
      </c>
      <c r="FW6" s="77">
        <f t="shared" si="6"/>
        <v>92509</v>
      </c>
      <c r="FX6" s="77">
        <f t="shared" si="6"/>
        <v>21054</v>
      </c>
      <c r="FY6" s="77">
        <f t="shared" si="6"/>
        <v>113563</v>
      </c>
      <c r="FZ6" s="77">
        <f t="shared" si="6"/>
        <v>16058</v>
      </c>
      <c r="GA6" s="77">
        <f t="shared" si="6"/>
        <v>2497</v>
      </c>
      <c r="GB6" s="77">
        <f t="shared" si="6"/>
        <v>18555</v>
      </c>
      <c r="GC6" s="77">
        <f t="shared" si="6"/>
        <v>48694</v>
      </c>
      <c r="GD6" s="77">
        <f t="shared" si="6"/>
        <v>9841</v>
      </c>
      <c r="GE6" s="77">
        <f t="shared" si="6"/>
        <v>58535</v>
      </c>
      <c r="GF6" s="77">
        <f t="shared" si="6"/>
        <v>790664</v>
      </c>
      <c r="GG6" s="77">
        <f t="shared" si="6"/>
        <v>72127</v>
      </c>
      <c r="GH6" s="77">
        <f t="shared" si="6"/>
        <v>862791</v>
      </c>
      <c r="GI6" s="77">
        <f t="shared" si="6"/>
        <v>67875</v>
      </c>
      <c r="GJ6" s="77">
        <f t="shared" si="6"/>
        <v>30165</v>
      </c>
      <c r="GK6" s="77">
        <f t="shared" si="6"/>
        <v>98040</v>
      </c>
      <c r="GL6" s="77">
        <f t="shared" ref="GL6" si="7">GL26+GL53</f>
        <v>2123056</v>
      </c>
      <c r="GM6" s="77">
        <f t="shared" ref="GM6:GN6" si="8">GM26+GM53</f>
        <v>279737</v>
      </c>
      <c r="GN6" s="77">
        <f t="shared" si="8"/>
        <v>2402793</v>
      </c>
      <c r="GO6" s="77">
        <f>GO26+GO53</f>
        <v>912798</v>
      </c>
      <c r="GP6" s="77">
        <f t="shared" ref="GP6:GW6" si="9">GP26+GP53</f>
        <v>260178</v>
      </c>
      <c r="GQ6" s="77">
        <f t="shared" si="9"/>
        <v>1172976</v>
      </c>
      <c r="GR6" s="77">
        <f t="shared" si="9"/>
        <v>1524865</v>
      </c>
      <c r="GS6" s="77">
        <f t="shared" si="9"/>
        <v>242598</v>
      </c>
      <c r="GT6" s="77">
        <f t="shared" si="9"/>
        <v>1767463</v>
      </c>
      <c r="GU6" s="77">
        <f t="shared" si="9"/>
        <v>1354848</v>
      </c>
      <c r="GV6" s="77">
        <f t="shared" si="9"/>
        <v>159896</v>
      </c>
      <c r="GW6" s="77">
        <f t="shared" si="9"/>
        <v>1514744</v>
      </c>
      <c r="GX6" s="77">
        <f t="shared" ref="GX6:HA6" si="10">GX26+GX53</f>
        <v>5915567</v>
      </c>
      <c r="GY6" s="77">
        <f t="shared" ref="GY6:GZ6" si="11">GY26+GY53</f>
        <v>942409</v>
      </c>
      <c r="GZ6" s="77">
        <f t="shared" si="11"/>
        <v>6857976</v>
      </c>
      <c r="HA6" s="77">
        <f t="shared" si="10"/>
        <v>27752204</v>
      </c>
      <c r="HB6" s="77">
        <f t="shared" ref="HB6:HC6" si="12">HB26+HB53</f>
        <v>12602720</v>
      </c>
      <c r="HC6" s="132">
        <f t="shared" si="12"/>
        <v>40354924</v>
      </c>
      <c r="HD6" s="139"/>
    </row>
    <row r="7" spans="1:212" ht="15" customHeight="1" x14ac:dyDescent="0.2">
      <c r="A7" s="113" t="s">
        <v>399</v>
      </c>
      <c r="B7" s="568">
        <f t="shared" ref="B7" si="13">B8+B9+B10+B11+B12</f>
        <v>180290</v>
      </c>
      <c r="C7" s="568">
        <f t="shared" ref="C7" si="14">C8+C9+C10+C11+C12</f>
        <v>20212</v>
      </c>
      <c r="D7" s="568">
        <f t="shared" ref="D7" si="15">D8+D9+D10+D11+D12</f>
        <v>200502</v>
      </c>
      <c r="E7" s="568">
        <f t="shared" ref="E7" si="16">E8+E9+E10+E11+E12</f>
        <v>1000</v>
      </c>
      <c r="F7" s="568">
        <f t="shared" ref="F7" si="17">F8+F9+F10+F11+F12</f>
        <v>118</v>
      </c>
      <c r="G7" s="568">
        <f t="shared" ref="G7" si="18">G8+G9+G10+G11+G12</f>
        <v>1118</v>
      </c>
      <c r="H7" s="568">
        <f t="shared" ref="H7" si="19">H8+H9+H10+H11+H12</f>
        <v>3353</v>
      </c>
      <c r="I7" s="568">
        <f t="shared" ref="I7" si="20">I8+I9+I10+I11+I12</f>
        <v>280</v>
      </c>
      <c r="J7" s="568">
        <f t="shared" ref="J7" si="21">J8+J9+J10+J11+J12</f>
        <v>3633</v>
      </c>
      <c r="K7" s="568">
        <f t="shared" ref="K7" si="22">K8+K9+K10+K11+K12</f>
        <v>6918</v>
      </c>
      <c r="L7" s="568">
        <f t="shared" ref="L7" si="23">L8+L9+L10+L11+L12</f>
        <v>326</v>
      </c>
      <c r="M7" s="568">
        <f t="shared" ref="M7" si="24">M8+M9+M10+M11+M12</f>
        <v>7244</v>
      </c>
      <c r="N7" s="568">
        <f t="shared" ref="N7" si="25">N8+N9+N10+N11+N12</f>
        <v>118869</v>
      </c>
      <c r="O7" s="568">
        <f t="shared" ref="O7" si="26">O8+O9+O10+O11+O12</f>
        <v>68983</v>
      </c>
      <c r="P7" s="568">
        <f t="shared" ref="P7" si="27">P8+P9+P10+P11+P12</f>
        <v>187852</v>
      </c>
      <c r="Q7" s="568">
        <f t="shared" ref="Q7" si="28">Q8+Q9+Q10+Q11+Q12</f>
        <v>742225</v>
      </c>
      <c r="R7" s="568">
        <f t="shared" ref="R7" si="29">R8+R9+R10+R11+R12</f>
        <v>-391125</v>
      </c>
      <c r="S7" s="568">
        <f t="shared" ref="S7" si="30">S8+S9+S10+S11+S12</f>
        <v>351100</v>
      </c>
      <c r="T7" s="568">
        <f t="shared" ref="T7" si="31">T8+T9+T10+T11+T12</f>
        <v>0</v>
      </c>
      <c r="U7" s="568">
        <f t="shared" ref="U7" si="32">U8+U9+U10+U11+U12</f>
        <v>0</v>
      </c>
      <c r="V7" s="568">
        <f t="shared" ref="V7" si="33">V8+V9+V10+V11+V12</f>
        <v>0</v>
      </c>
      <c r="W7" s="568">
        <f t="shared" ref="W7" si="34">W8+W9+W10+W11+W12</f>
        <v>6868</v>
      </c>
      <c r="X7" s="568">
        <f t="shared" ref="X7" si="35">X8+X9+X10+X11+X12</f>
        <v>5762</v>
      </c>
      <c r="Y7" s="568">
        <f t="shared" ref="Y7" si="36">Y8+Y9+Y10+Y11+Y12</f>
        <v>12630</v>
      </c>
      <c r="Z7" s="568">
        <f t="shared" ref="Z7" si="37">Z8+Z9+Z10+Z11+Z12</f>
        <v>50726</v>
      </c>
      <c r="AA7" s="568">
        <f t="shared" ref="AA7" si="38">AA8+AA9+AA10+AA11+AA12</f>
        <v>2053</v>
      </c>
      <c r="AB7" s="568">
        <f t="shared" ref="AB7" si="39">AB8+AB9+AB10+AB11+AB12</f>
        <v>52779</v>
      </c>
      <c r="AC7" s="568">
        <f t="shared" ref="AC7" si="40">AC8+AC9+AC10+AC11+AC12</f>
        <v>0</v>
      </c>
      <c r="AD7" s="568">
        <f t="shared" ref="AD7" si="41">AD8+AD9+AD10+AD11+AD12</f>
        <v>766582</v>
      </c>
      <c r="AE7" s="568">
        <f t="shared" ref="AE7" si="42">AE8+AE9+AE10+AE11+AE12</f>
        <v>766582</v>
      </c>
      <c r="AF7" s="568">
        <f t="shared" ref="AF7" si="43">AF8+AF9+AF10+AF11+AF12</f>
        <v>4500</v>
      </c>
      <c r="AG7" s="568">
        <f t="shared" ref="AG7" si="44">AG8+AG9+AG10+AG11+AG12</f>
        <v>17</v>
      </c>
      <c r="AH7" s="568">
        <f t="shared" ref="AH7" si="45">AH8+AH9+AH10+AH11+AH12</f>
        <v>4517</v>
      </c>
      <c r="AI7" s="568">
        <f t="shared" ref="AI7" si="46">AI8+AI9+AI10+AI11+AI12</f>
        <v>13600</v>
      </c>
      <c r="AJ7" s="568">
        <f t="shared" ref="AJ7" si="47">AJ8+AJ9+AJ10+AJ11+AJ12</f>
        <v>5609</v>
      </c>
      <c r="AK7" s="568">
        <f t="shared" ref="AK7" si="48">AK8+AK9+AK10+AK11+AK12</f>
        <v>19209</v>
      </c>
      <c r="AL7" s="568">
        <f t="shared" ref="AL7" si="49">AL8+AL9+AL10+AL11+AL12</f>
        <v>155447</v>
      </c>
      <c r="AM7" s="568">
        <f t="shared" ref="AM7" si="50">AM8+AM9+AM10+AM11+AM12</f>
        <v>3514</v>
      </c>
      <c r="AN7" s="568">
        <f t="shared" ref="AN7" si="51">AN8+AN9+AN10+AN11+AN12</f>
        <v>158961</v>
      </c>
      <c r="AO7" s="568">
        <f t="shared" ref="AO7" si="52">AO8+AO9+AO10+AO11+AO12</f>
        <v>784608</v>
      </c>
      <c r="AP7" s="568">
        <f t="shared" ref="AP7" si="53">AP8+AP9+AP10+AP11+AP12</f>
        <v>1904</v>
      </c>
      <c r="AQ7" s="568">
        <f t="shared" ref="AQ7" si="54">AQ8+AQ9+AQ10+AQ11+AQ12</f>
        <v>786512</v>
      </c>
      <c r="AR7" s="568">
        <f t="shared" ref="AR7" si="55">AR8+AR9+AR10+AR11+AR12</f>
        <v>5000</v>
      </c>
      <c r="AS7" s="568">
        <f t="shared" ref="AS7" si="56">AS8+AS9+AS10+AS11+AS12</f>
        <v>5000</v>
      </c>
      <c r="AT7" s="568">
        <f t="shared" ref="AT7" si="57">AT8+AT9+AT10+AT11+AT12</f>
        <v>10000</v>
      </c>
      <c r="AU7" s="568">
        <f t="shared" ref="AU7" si="58">AU8+AU9+AU10+AU11+AU12</f>
        <v>135107</v>
      </c>
      <c r="AV7" s="568">
        <f t="shared" ref="AV7" si="59">AV8+AV9+AV10+AV11+AV12</f>
        <v>8328</v>
      </c>
      <c r="AW7" s="568">
        <f t="shared" ref="AW7" si="60">AW8+AW9+AW10+AW11+AW12</f>
        <v>143435</v>
      </c>
      <c r="AX7" s="568">
        <f t="shared" ref="AX7" si="61">AX8+AX9+AX10+AX11+AX12</f>
        <v>53850</v>
      </c>
      <c r="AY7" s="568">
        <f t="shared" ref="AY7" si="62">AY8+AY9+AY10+AY11+AY12</f>
        <v>0</v>
      </c>
      <c r="AZ7" s="568">
        <f t="shared" ref="AZ7" si="63">AZ8+AZ9+AZ10+AZ11+AZ12</f>
        <v>53850</v>
      </c>
      <c r="BA7" s="568">
        <f t="shared" ref="BA7" si="64">BA8+BA9+BA10+BA11+BA12</f>
        <v>0</v>
      </c>
      <c r="BB7" s="568">
        <f t="shared" ref="BB7" si="65">BB8+BB9+BB10+BB11+BB12</f>
        <v>31071</v>
      </c>
      <c r="BC7" s="568">
        <f t="shared" ref="BC7" si="66">BC8+BC9+BC10+BC11+BC12</f>
        <v>31071</v>
      </c>
      <c r="BD7" s="568">
        <f t="shared" ref="BD7" si="67">BD8+BD9+BD10+BD11+BD12</f>
        <v>1000</v>
      </c>
      <c r="BE7" s="568">
        <f t="shared" ref="BE7" si="68">BE8+BE9+BE10+BE11+BE12</f>
        <v>28</v>
      </c>
      <c r="BF7" s="568">
        <f t="shared" ref="BF7" si="69">BF8+BF9+BF10+BF11+BF12</f>
        <v>1028</v>
      </c>
      <c r="BG7" s="568">
        <f t="shared" ref="BG7" si="70">BG8+BG9+BG10+BG11+BG12</f>
        <v>136669</v>
      </c>
      <c r="BH7" s="568">
        <f t="shared" ref="BH7" si="71">BH8+BH9+BH10+BH11+BH12</f>
        <v>14126</v>
      </c>
      <c r="BI7" s="568">
        <f t="shared" ref="BI7" si="72">BI8+BI9+BI10+BI11+BI12</f>
        <v>150795</v>
      </c>
      <c r="BJ7" s="568">
        <f t="shared" ref="BJ7" si="73">BJ8+BJ9+BJ10+BJ11+BJ12</f>
        <v>0</v>
      </c>
      <c r="BK7" s="568">
        <f t="shared" ref="BK7" si="74">BK8+BK9+BK10+BK11+BK12</f>
        <v>0</v>
      </c>
      <c r="BL7" s="568">
        <f t="shared" ref="BL7" si="75">BL8+BL9+BL10+BL11+BL12</f>
        <v>0</v>
      </c>
      <c r="BM7" s="568">
        <f t="shared" ref="BM7" si="76">BM8+BM9+BM10+BM11+BM12</f>
        <v>10913</v>
      </c>
      <c r="BN7" s="568">
        <f t="shared" ref="BN7" si="77">BN8+BN9+BN10+BN11+BN12</f>
        <v>191</v>
      </c>
      <c r="BO7" s="568">
        <f t="shared" ref="BO7" si="78">BO8+BO9+BO10+BO11+BO12</f>
        <v>11104</v>
      </c>
      <c r="BP7" s="568">
        <f t="shared" ref="BP7" si="79">BP8+BP9+BP10+BP11+BP12</f>
        <v>69880</v>
      </c>
      <c r="BQ7" s="568">
        <f t="shared" ref="BQ7" si="80">BQ8+BQ9+BQ10+BQ11+BQ12</f>
        <v>45344</v>
      </c>
      <c r="BR7" s="568">
        <f t="shared" ref="BR7" si="81">BR8+BR9+BR10+BR11+BR12</f>
        <v>115224</v>
      </c>
      <c r="BS7" s="568">
        <f t="shared" ref="BS7" si="82">BS8+BS9+BS10+BS11+BS12</f>
        <v>169062</v>
      </c>
      <c r="BT7" s="568">
        <f t="shared" ref="BT7" si="83">BT8+BT9+BT10+BT11+BT12</f>
        <v>10650</v>
      </c>
      <c r="BU7" s="568">
        <f t="shared" ref="BU7" si="84">BU8+BU9+BU10+BU11+BU12</f>
        <v>179712</v>
      </c>
      <c r="BV7" s="568">
        <f t="shared" ref="BV7" si="85">BV8+BV9+BV10+BV11+BV12</f>
        <v>0</v>
      </c>
      <c r="BW7" s="568">
        <f t="shared" ref="BW7" si="86">BW8+BW9+BW10+BW11+BW12</f>
        <v>0</v>
      </c>
      <c r="BX7" s="568">
        <f t="shared" ref="BX7" si="87">BX8+BX9+BX10+BX11+BX12</f>
        <v>0</v>
      </c>
      <c r="BY7" s="568">
        <f t="shared" ref="BY7" si="88">BY8+BY9+BY10+BY11+BY12</f>
        <v>782860</v>
      </c>
      <c r="BZ7" s="568">
        <f t="shared" ref="BZ7" si="89">BZ8+BZ9+BZ10+BZ11+BZ12</f>
        <v>157664</v>
      </c>
      <c r="CA7" s="568">
        <f t="shared" ref="CA7" si="90">CA8+CA9+CA10+CA11+CA12</f>
        <v>940524</v>
      </c>
      <c r="CB7" s="568">
        <f t="shared" ref="CB7" si="91">CB8+CB9+CB10+CB11+CB12</f>
        <v>0</v>
      </c>
      <c r="CC7" s="568">
        <f t="shared" ref="CC7" si="92">CC8+CC9+CC10+CC11+CC12</f>
        <v>0</v>
      </c>
      <c r="CD7" s="568">
        <f t="shared" ref="CD7" si="93">CD8+CD9+CD10+CD11+CD12</f>
        <v>0</v>
      </c>
      <c r="CE7" s="568">
        <f t="shared" ref="CE7" si="94">CE8+CE9+CE10+CE11+CE12</f>
        <v>3130150</v>
      </c>
      <c r="CF7" s="568">
        <f t="shared" ref="CF7" si="95">CF8+CF9+CF10+CF11+CF12</f>
        <v>1043879</v>
      </c>
      <c r="CG7" s="568">
        <f t="shared" ref="CG7" si="96">CG8+CG9+CG10+CG11+CG12</f>
        <v>4174029</v>
      </c>
      <c r="CH7" s="568">
        <f t="shared" ref="CH7" si="97">CH8+CH9+CH10+CH11+CH12</f>
        <v>0</v>
      </c>
      <c r="CI7" s="568">
        <f t="shared" ref="CI7" si="98">CI8+CI9+CI10+CI11+CI12</f>
        <v>0</v>
      </c>
      <c r="CJ7" s="568">
        <f t="shared" ref="CJ7" si="99">CJ8+CJ9+CJ10+CJ11+CJ12</f>
        <v>0</v>
      </c>
      <c r="CK7" s="568">
        <f t="shared" ref="CK7" si="100">CK8+CK9+CK10+CK11+CK12</f>
        <v>145469</v>
      </c>
      <c r="CL7" s="568">
        <f t="shared" ref="CL7" si="101">CL8+CL9+CL10+CL11+CL12</f>
        <v>7489</v>
      </c>
      <c r="CM7" s="568">
        <f t="shared" ref="CM7" si="102">CM8+CM9+CM10+CM11+CM12</f>
        <v>152958</v>
      </c>
      <c r="CN7" s="568">
        <f t="shared" ref="CN7" si="103">CN8+CN9+CN10+CN11+CN12</f>
        <v>25900</v>
      </c>
      <c r="CO7" s="568">
        <f t="shared" ref="CO7" si="104">CO8+CO9+CO10+CO11+CO12</f>
        <v>23624</v>
      </c>
      <c r="CP7" s="568">
        <f t="shared" ref="CP7" si="105">CP8+CP9+CP10+CP11+CP12</f>
        <v>49524</v>
      </c>
      <c r="CQ7" s="568">
        <f t="shared" ref="CQ7" si="106">CQ8+CQ9+CQ10+CQ11+CQ12</f>
        <v>0</v>
      </c>
      <c r="CR7" s="568">
        <f t="shared" ref="CR7" si="107">CR8+CR9+CR10+CR11+CR12</f>
        <v>0</v>
      </c>
      <c r="CS7" s="568">
        <f t="shared" ref="CS7" si="108">CS8+CS9+CS10+CS11+CS12</f>
        <v>0</v>
      </c>
      <c r="CT7" s="568">
        <f t="shared" ref="CT7" si="109">CT8+CT9+CT10+CT11+CT12</f>
        <v>1000</v>
      </c>
      <c r="CU7" s="568">
        <f t="shared" ref="CU7" si="110">CU8+CU9+CU10+CU11+CU12</f>
        <v>0</v>
      </c>
      <c r="CV7" s="568">
        <f t="shared" ref="CV7" si="111">CV8+CV9+CV10+CV11+CV12</f>
        <v>1000</v>
      </c>
      <c r="CW7" s="568">
        <f t="shared" ref="CW7" si="112">CW8+CW9+CW10+CW11+CW12</f>
        <v>3984</v>
      </c>
      <c r="CX7" s="568">
        <f t="shared" ref="CX7" si="113">CX8+CX9+CX10+CX11+CX12</f>
        <v>38938</v>
      </c>
      <c r="CY7" s="568">
        <f t="shared" ref="CY7" si="114">CY8+CY9+CY10+CY11+CY12</f>
        <v>42922</v>
      </c>
      <c r="CZ7" s="568">
        <f t="shared" ref="CZ7" si="115">CZ8+CZ9+CZ10+CZ11+CZ12</f>
        <v>57580</v>
      </c>
      <c r="DA7" s="568">
        <f t="shared" ref="DA7" si="116">DA8+DA9+DA10+DA11+DA12</f>
        <v>4499</v>
      </c>
      <c r="DB7" s="568">
        <f t="shared" ref="DB7" si="117">DB8+DB9+DB10+DB11+DB12</f>
        <v>62079</v>
      </c>
      <c r="DC7" s="568">
        <f t="shared" ref="DC7" si="118">DC8+DC9+DC10+DC11+DC12</f>
        <v>0</v>
      </c>
      <c r="DD7" s="568">
        <f t="shared" ref="DD7" si="119">DD8+DD9+DD10+DD11+DD12</f>
        <v>0</v>
      </c>
      <c r="DE7" s="568">
        <f t="shared" ref="DE7" si="120">DE8+DE9+DE10+DE11+DE12</f>
        <v>0</v>
      </c>
      <c r="DF7" s="568">
        <f t="shared" ref="DF7" si="121">DF8+DF9+DF10+DF11+DF12</f>
        <v>374700</v>
      </c>
      <c r="DG7" s="568">
        <f t="shared" ref="DG7" si="122">DG8+DG9+DG10+DG11+DG12</f>
        <v>50510</v>
      </c>
      <c r="DH7" s="568">
        <f t="shared" ref="DH7" si="123">DH8+DH9+DH10+DH11+DH12</f>
        <v>425210</v>
      </c>
      <c r="DI7" s="568">
        <f t="shared" ref="DI7" si="124">DI8+DI9+DI10+DI11+DI12</f>
        <v>91719</v>
      </c>
      <c r="DJ7" s="568">
        <f t="shared" ref="DJ7" si="125">DJ8+DJ9+DJ10+DJ11+DJ12</f>
        <v>15387</v>
      </c>
      <c r="DK7" s="568">
        <f t="shared" ref="DK7" si="126">DK8+DK9+DK10+DK11+DK12</f>
        <v>107106</v>
      </c>
      <c r="DL7" s="568">
        <f t="shared" ref="DL7" si="127">DL8+DL9+DL10+DL11+DL12</f>
        <v>98857</v>
      </c>
      <c r="DM7" s="568">
        <f t="shared" ref="DM7" si="128">DM8+DM9+DM10+DM11+DM12</f>
        <v>0</v>
      </c>
      <c r="DN7" s="568">
        <f t="shared" ref="DN7" si="129">DN8+DN9+DN10+DN11+DN12</f>
        <v>98857</v>
      </c>
      <c r="DO7" s="568">
        <f t="shared" ref="DO7" si="130">DO8+DO9+DO10+DO11+DO12</f>
        <v>866708</v>
      </c>
      <c r="DP7" s="568">
        <f t="shared" ref="DP7" si="131">DP8+DP9+DP10+DP11+DP12</f>
        <v>104902</v>
      </c>
      <c r="DQ7" s="568">
        <f t="shared" ref="DQ7" si="132">DQ8+DQ9+DQ10+DQ11+DQ12</f>
        <v>971610</v>
      </c>
      <c r="DR7" s="604">
        <f t="shared" ref="DR7" si="133">DR8+DR9+DR10+DR11+DR12</f>
        <v>8228812</v>
      </c>
      <c r="DS7" s="604">
        <f t="shared" ref="DS7" si="134">DS8+DS9+DS10+DS11+DS12</f>
        <v>2045865</v>
      </c>
      <c r="DT7" s="604">
        <f t="shared" ref="DT7" si="135">DT8+DT9+DT10+DT11+DT12</f>
        <v>10274677</v>
      </c>
      <c r="DU7" s="31">
        <f>DU8+DU9+DU10+DU11+DU12</f>
        <v>14114</v>
      </c>
      <c r="DV7" s="31">
        <f t="shared" ref="DV7:EU7" si="136">DV8+DV9+DV10+DV11+DV12</f>
        <v>12549</v>
      </c>
      <c r="DW7" s="31">
        <f t="shared" si="136"/>
        <v>26663</v>
      </c>
      <c r="DX7" s="31">
        <f t="shared" si="136"/>
        <v>5816</v>
      </c>
      <c r="DY7" s="31">
        <f t="shared" si="136"/>
        <v>1572</v>
      </c>
      <c r="DZ7" s="31">
        <f t="shared" si="136"/>
        <v>7388</v>
      </c>
      <c r="EA7" s="31">
        <f t="shared" si="136"/>
        <v>5232</v>
      </c>
      <c r="EB7" s="31">
        <f t="shared" si="136"/>
        <v>1274</v>
      </c>
      <c r="EC7" s="31">
        <f t="shared" si="136"/>
        <v>6506</v>
      </c>
      <c r="ED7" s="31">
        <f t="shared" si="136"/>
        <v>342329</v>
      </c>
      <c r="EE7" s="31">
        <f t="shared" si="136"/>
        <v>101355</v>
      </c>
      <c r="EF7" s="31">
        <f t="shared" si="136"/>
        <v>443684</v>
      </c>
      <c r="EG7" s="31">
        <f t="shared" si="136"/>
        <v>60015</v>
      </c>
      <c r="EH7" s="31">
        <f t="shared" si="136"/>
        <v>31633</v>
      </c>
      <c r="EI7" s="31">
        <f t="shared" si="136"/>
        <v>91648</v>
      </c>
      <c r="EJ7" s="31">
        <f t="shared" si="136"/>
        <v>55759</v>
      </c>
      <c r="EK7" s="31">
        <f t="shared" si="136"/>
        <v>104983</v>
      </c>
      <c r="EL7" s="31">
        <f t="shared" si="136"/>
        <v>160742</v>
      </c>
      <c r="EM7" s="31">
        <f t="shared" si="136"/>
        <v>15766</v>
      </c>
      <c r="EN7" s="31">
        <f t="shared" si="136"/>
        <v>6200</v>
      </c>
      <c r="EO7" s="31">
        <f t="shared" si="136"/>
        <v>21966</v>
      </c>
      <c r="EP7" s="31">
        <f t="shared" si="136"/>
        <v>1304188</v>
      </c>
      <c r="EQ7" s="31">
        <f t="shared" si="136"/>
        <v>278477</v>
      </c>
      <c r="ER7" s="31">
        <f t="shared" si="136"/>
        <v>1582665</v>
      </c>
      <c r="ES7" s="31">
        <f t="shared" si="136"/>
        <v>461974</v>
      </c>
      <c r="ET7" s="31">
        <f t="shared" si="136"/>
        <v>102232</v>
      </c>
      <c r="EU7" s="31">
        <f t="shared" si="136"/>
        <v>564206</v>
      </c>
      <c r="EV7" s="104">
        <f t="shared" ref="EV7" si="137">EV8+EV9+EV10+EV11+EV12</f>
        <v>2265193</v>
      </c>
      <c r="EW7" s="104">
        <f t="shared" ref="EW7" si="138">EW8+EW9+EW10+EW11+EW12</f>
        <v>640275</v>
      </c>
      <c r="EX7" s="104">
        <f t="shared" ref="EX7" si="139">EX8+EX9+EX10+EX11+EX12</f>
        <v>2905468</v>
      </c>
      <c r="EY7" s="31">
        <f>EY8+EY9+EY10+EY11+EY12</f>
        <v>68153</v>
      </c>
      <c r="EZ7" s="31">
        <f t="shared" ref="EZ7:GK7" si="140">EZ8+EZ9+EZ10+EZ11+EZ12</f>
        <v>14685</v>
      </c>
      <c r="FA7" s="31">
        <f t="shared" si="140"/>
        <v>82838</v>
      </c>
      <c r="FB7" s="31">
        <f t="shared" si="140"/>
        <v>131010</v>
      </c>
      <c r="FC7" s="31">
        <f t="shared" si="140"/>
        <v>39970</v>
      </c>
      <c r="FD7" s="31">
        <f t="shared" si="140"/>
        <v>170980</v>
      </c>
      <c r="FE7" s="31">
        <f t="shared" si="140"/>
        <v>61186</v>
      </c>
      <c r="FF7" s="31">
        <f t="shared" si="140"/>
        <v>23010</v>
      </c>
      <c r="FG7" s="31">
        <f t="shared" si="140"/>
        <v>84196</v>
      </c>
      <c r="FH7" s="31">
        <f t="shared" si="140"/>
        <v>174840</v>
      </c>
      <c r="FI7" s="31">
        <f t="shared" si="140"/>
        <v>21292</v>
      </c>
      <c r="FJ7" s="31">
        <f t="shared" si="140"/>
        <v>196132</v>
      </c>
      <c r="FK7" s="31">
        <f t="shared" si="140"/>
        <v>127880</v>
      </c>
      <c r="FL7" s="31">
        <f t="shared" si="140"/>
        <v>2776</v>
      </c>
      <c r="FM7" s="31">
        <f t="shared" si="140"/>
        <v>130656</v>
      </c>
      <c r="FN7" s="31">
        <f t="shared" si="140"/>
        <v>244306</v>
      </c>
      <c r="FO7" s="31">
        <f t="shared" si="140"/>
        <v>2045</v>
      </c>
      <c r="FP7" s="31">
        <f t="shared" si="140"/>
        <v>246351</v>
      </c>
      <c r="FQ7" s="31">
        <f t="shared" si="140"/>
        <v>127537</v>
      </c>
      <c r="FR7" s="31">
        <f t="shared" si="140"/>
        <v>6820</v>
      </c>
      <c r="FS7" s="31">
        <f t="shared" si="140"/>
        <v>134357</v>
      </c>
      <c r="FT7" s="31">
        <f t="shared" si="140"/>
        <v>149258</v>
      </c>
      <c r="FU7" s="31">
        <f t="shared" si="140"/>
        <v>11821</v>
      </c>
      <c r="FV7" s="31">
        <f t="shared" si="140"/>
        <v>161079</v>
      </c>
      <c r="FW7" s="31">
        <f t="shared" si="140"/>
        <v>90409</v>
      </c>
      <c r="FX7" s="31">
        <f t="shared" si="140"/>
        <v>14429</v>
      </c>
      <c r="FY7" s="31">
        <f t="shared" si="140"/>
        <v>104838</v>
      </c>
      <c r="FZ7" s="31">
        <f t="shared" si="140"/>
        <v>16058</v>
      </c>
      <c r="GA7" s="31">
        <f t="shared" si="140"/>
        <v>2497</v>
      </c>
      <c r="GB7" s="31">
        <f t="shared" si="140"/>
        <v>18555</v>
      </c>
      <c r="GC7" s="31">
        <f t="shared" si="140"/>
        <v>48194</v>
      </c>
      <c r="GD7" s="31">
        <f t="shared" si="140"/>
        <v>7741</v>
      </c>
      <c r="GE7" s="31">
        <f t="shared" si="140"/>
        <v>55935</v>
      </c>
      <c r="GF7" s="31">
        <f t="shared" si="140"/>
        <v>790164</v>
      </c>
      <c r="GG7" s="31">
        <f t="shared" si="140"/>
        <v>72127</v>
      </c>
      <c r="GH7" s="31">
        <f t="shared" si="140"/>
        <v>862291</v>
      </c>
      <c r="GI7" s="31">
        <f t="shared" si="140"/>
        <v>67875</v>
      </c>
      <c r="GJ7" s="31">
        <f t="shared" si="140"/>
        <v>2240</v>
      </c>
      <c r="GK7" s="31">
        <f t="shared" si="140"/>
        <v>70115</v>
      </c>
      <c r="GL7" s="31">
        <f t="shared" ref="GL7" si="141">GL8+GL9+GL10+GL11+GL12</f>
        <v>2096870</v>
      </c>
      <c r="GM7" s="31">
        <f t="shared" ref="GM7" si="142">GM8+GM9+GM10+GM11+GM12</f>
        <v>221453</v>
      </c>
      <c r="GN7" s="31">
        <f t="shared" ref="GN7" si="143">GN8+GN9+GN10+GN11+GN12</f>
        <v>2318323</v>
      </c>
      <c r="GO7" s="31">
        <f>GO8+GO9+GO10+GO11+GO12</f>
        <v>872561</v>
      </c>
      <c r="GP7" s="31">
        <f t="shared" ref="GP7:GW7" si="144">GP8+GP9+GP10+GP11+GP12</f>
        <v>203720</v>
      </c>
      <c r="GQ7" s="31">
        <f t="shared" si="144"/>
        <v>1076281</v>
      </c>
      <c r="GR7" s="31">
        <f t="shared" si="144"/>
        <v>1520865</v>
      </c>
      <c r="GS7" s="31">
        <f t="shared" si="144"/>
        <v>123910</v>
      </c>
      <c r="GT7" s="31">
        <f t="shared" si="144"/>
        <v>1644775</v>
      </c>
      <c r="GU7" s="31">
        <f t="shared" si="144"/>
        <v>1313008</v>
      </c>
      <c r="GV7" s="31">
        <f t="shared" si="144"/>
        <v>154657</v>
      </c>
      <c r="GW7" s="31">
        <f t="shared" si="144"/>
        <v>1467665</v>
      </c>
      <c r="GX7" s="31">
        <f t="shared" ref="GX7" si="145">GX8+GX9+GX10+GX11+GX12</f>
        <v>5803304</v>
      </c>
      <c r="GY7" s="31">
        <f t="shared" ref="GY7" si="146">GY8+GY9+GY10+GY11+GY12</f>
        <v>703740</v>
      </c>
      <c r="GZ7" s="31">
        <f t="shared" ref="GZ7" si="147">GZ8+GZ9+GZ10+GZ11+GZ12</f>
        <v>6507044</v>
      </c>
      <c r="HA7" s="31">
        <f t="shared" ref="HA7" si="148">HA8+HA9+HA10+HA11+HA12</f>
        <v>16297309</v>
      </c>
      <c r="HB7" s="31">
        <f t="shared" ref="HB7" si="149">HB8+HB9+HB10+HB11+HB12</f>
        <v>3389880</v>
      </c>
      <c r="HC7" s="114">
        <f t="shared" ref="HC7" si="150">HC8+HC9+HC10+HC11+HC12</f>
        <v>19687189</v>
      </c>
      <c r="HD7" s="139"/>
    </row>
    <row r="8" spans="1:212" ht="15" customHeight="1" x14ac:dyDescent="0.2">
      <c r="A8" s="115" t="s">
        <v>400</v>
      </c>
      <c r="B8" s="6">
        <f>SUM('címrend kötelező'!B8+'címrend önként'!B8+'címrend államig'!B8)</f>
        <v>136221</v>
      </c>
      <c r="C8" s="6">
        <f>SUM('címrend kötelező'!C8+'címrend önként'!C8+'címrend államig'!C8)</f>
        <v>10396</v>
      </c>
      <c r="D8" s="6">
        <f>SUM('címrend kötelező'!D8+'címrend önként'!D8+'címrend államig'!D8)</f>
        <v>146617</v>
      </c>
      <c r="E8" s="6">
        <f>SUM('címrend kötelező'!E8+'címrend önként'!E8+'címrend államig'!E8)</f>
        <v>400</v>
      </c>
      <c r="F8" s="6">
        <f>SUM('címrend kötelező'!F8+'címrend önként'!F8+'címrend államig'!F8)</f>
        <v>0</v>
      </c>
      <c r="G8" s="6">
        <f>SUM('címrend kötelező'!G8+'címrend önként'!G8+'címrend államig'!G8)</f>
        <v>400</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5598</v>
      </c>
      <c r="L8" s="6">
        <f>SUM('címrend kötelező'!L8+'címrend önként'!L8+'címrend államig'!L8)</f>
        <v>227</v>
      </c>
      <c r="M8" s="6">
        <f>SUM('címrend kötelező'!M8+'címrend önként'!M8+'címrend államig'!M8)</f>
        <v>5825</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0</v>
      </c>
      <c r="AJ8" s="6">
        <f>SUM('címrend kötelező'!AJ8+'címrend önként'!AJ8+'címrend államig'!AJ8)</f>
        <v>0</v>
      </c>
      <c r="AK8" s="6">
        <f>SUM('címrend kötelező'!AK8+'címrend önként'!AK8+'címrend államig'!AK8)</f>
        <v>0</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0</v>
      </c>
      <c r="CF8" s="6">
        <f>SUM('címrend kötelező'!CF8+'címrend önként'!CF8+'címrend államig'!CF8)</f>
        <v>0</v>
      </c>
      <c r="CG8" s="6">
        <f>SUM('címrend kötelező'!CG8+'címrend önként'!CG8+'címrend államig'!CG8)</f>
        <v>0</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907</v>
      </c>
      <c r="CL8" s="6">
        <f>SUM('címrend kötelező'!CL8+'címrend önként'!CL8+'címrend államig'!CL8)</f>
        <v>0</v>
      </c>
      <c r="CM8" s="6">
        <f>SUM('címrend kötelező'!CM8+'címrend önként'!CM8+'címrend államig'!CM8)</f>
        <v>907</v>
      </c>
      <c r="CN8" s="6">
        <f>SUM('címrend kötelező'!CN8+'címrend önként'!CN8+'címrend államig'!CN8)</f>
        <v>0</v>
      </c>
      <c r="CO8" s="6">
        <f>SUM('címrend kötelező'!CO8+'címrend önként'!CO8+'címrend államig'!CO8)</f>
        <v>0</v>
      </c>
      <c r="CP8" s="6">
        <f>SUM('címrend kötelező'!CP8+'címrend önként'!CP8+'címrend államig'!CP8)</f>
        <v>0</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250</v>
      </c>
      <c r="CX8" s="6">
        <f>SUM('címrend kötelező'!CX8+'címrend önként'!CX8+'címrend államig'!CX8)</f>
        <v>641</v>
      </c>
      <c r="CY8" s="6">
        <f>SUM('címrend kötelező'!CY8+'címrend önként'!CY8+'címrend államig'!CY8)</f>
        <v>891</v>
      </c>
      <c r="CZ8" s="6">
        <f>SUM('címrend kötelező'!CZ8+'címrend önként'!CZ8+'címrend államig'!CZ8)</f>
        <v>0</v>
      </c>
      <c r="DA8" s="6">
        <f>SUM('címrend kötelező'!DA8+'címrend önként'!DA8+'címrend államig'!DA8)</f>
        <v>0</v>
      </c>
      <c r="DB8" s="6">
        <f>SUM('címrend kötelező'!DB8+'címrend önként'!DB8+'címrend államig'!DB8)</f>
        <v>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0</v>
      </c>
      <c r="DJ8" s="6">
        <f>SUM('címrend kötelező'!DJ8+'címrend önként'!DJ8+'címrend államig'!DJ8)</f>
        <v>0</v>
      </c>
      <c r="DK8" s="6">
        <f>SUM('címrend kötelező'!DK8+'címrend önként'!DK8+'címrend államig'!DK8)</f>
        <v>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597">
        <f t="shared" ref="DR8:DR36" si="151">SUM(B8+E8+H8+K8+N8+Q8+T8+W8+Z8+AC8+AF8+AI8+AL8+AO8+AR8+AU8+AX8+BA8+BD8+BG8+BJ8+BM8+BP8+BS8+BV8+BY8+CB8+CE8+CH8+CK8+CN8+CQ8+CT8+CW8+CZ8+DC8+DF8+DI8+DL8+DO8)</f>
        <v>143526</v>
      </c>
      <c r="DS8" s="597">
        <f t="shared" ref="DS8:DS11" si="152">SUM(C8+F8+I8+L8+O8+R8+U8+X8+AA8+AD8+AG8+AJ8+AM8+AP8+AS8+AV8+AY8+BB8+BE8+BH8+BK8+BN8+BQ8+BT8+BW8+BZ8+CC8+CF8+CI8+CL8+CO8+CR8+CU8+CX8+DA8+DD8+DG8+DJ8+DM8+DP8)</f>
        <v>11264</v>
      </c>
      <c r="DT8" s="597">
        <f t="shared" ref="DT8:DT11" si="153">SUM(D8+G8+J8+M8+P8+S8+V8+Y8+AB8+AE8+AH8+AK8+AN8+AQ8+AT8+AW8+AZ8+BC8+BF8+BI8+BL8+BO8+BR8+BU8+BX8+CA8+CD8+CG8+CJ8+CM8+CP8+CS8+CV8+CY8+DB8+DE8+DH8+DK8+DN8+DQ8)</f>
        <v>154790</v>
      </c>
      <c r="DU8" s="6">
        <f>SUM('címrend kötelező'!DU8+'címrend önként'!DU8+'címrend államig'!DU8)</f>
        <v>3240</v>
      </c>
      <c r="DV8" s="6">
        <f>SUM('címrend kötelező'!DV8+'címrend önként'!DV8+'címrend államig'!DV8)</f>
        <v>47</v>
      </c>
      <c r="DW8" s="6">
        <f>SUM('címrend kötelező'!DW8+'címrend önként'!DW8+'címrend államig'!DW8)</f>
        <v>3287</v>
      </c>
      <c r="DX8" s="6">
        <f>SUM('címrend kötelező'!DX8+'címrend önként'!DX8+'címrend államig'!DX8)</f>
        <v>1200</v>
      </c>
      <c r="DY8" s="6">
        <f>SUM('címrend kötelező'!DY8+'címrend önként'!DY8+'címrend államig'!DY8)</f>
        <v>129</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5000</v>
      </c>
      <c r="EH8" s="6">
        <f>SUM('címrend kötelező'!EH8+'címrend önként'!EH8+'címrend államig'!EH8)</f>
        <v>441</v>
      </c>
      <c r="EI8" s="6">
        <f>SUM('címrend kötelező'!EI8+'címrend önként'!EI8+'címrend államig'!EI8)</f>
        <v>5441</v>
      </c>
      <c r="EJ8" s="6">
        <f>SUM('címrend kötelező'!EJ8+'címrend önként'!EJ8+'címrend államig'!EJ8)</f>
        <v>14774</v>
      </c>
      <c r="EK8" s="6">
        <f>SUM('címrend kötelező'!EK8+'címrend önként'!EK8+'címrend államig'!EK8)</f>
        <v>32738</v>
      </c>
      <c r="EL8" s="6">
        <f>SUM('címrend kötelező'!EL8+'címrend önként'!EL8+'címrend államig'!EL8)</f>
        <v>47512</v>
      </c>
      <c r="EM8" s="6">
        <f>SUM('címrend kötelező'!EM8+'címrend önként'!EM8+'címrend államig'!EM8)</f>
        <v>8064</v>
      </c>
      <c r="EN8" s="6">
        <f>SUM('címrend kötelező'!EN8+'címrend önként'!EN8+'címrend államig'!EN8)</f>
        <v>625</v>
      </c>
      <c r="EO8" s="6">
        <f>SUM('címrend kötelező'!EO8+'címrend önként'!EO8+'címrend államig'!EO8)</f>
        <v>8689</v>
      </c>
      <c r="EP8" s="6">
        <f>SUM('címrend kötelező'!EP8+'címrend önként'!EP8+'címrend államig'!EP8)</f>
        <v>1062726</v>
      </c>
      <c r="EQ8" s="6">
        <f>SUM('címrend kötelező'!EQ8+'címrend önként'!EQ8+'címrend államig'!EQ8)</f>
        <v>44819</v>
      </c>
      <c r="ER8" s="6">
        <f>SUM('címrend kötelező'!ER8+'címrend önként'!ER8+'címrend államig'!ER8)</f>
        <v>1107545</v>
      </c>
      <c r="ES8" s="6">
        <f>SUM('címrend kötelező'!ES8+'címrend önként'!ES8+'címrend államig'!ES8)</f>
        <v>306844</v>
      </c>
      <c r="ET8" s="6">
        <f>SUM('címrend kötelező'!ET8+'címrend önként'!ET8+'címrend államig'!ET8)</f>
        <v>13117</v>
      </c>
      <c r="EU8" s="6">
        <f>SUM('címrend kötelező'!EU8+'címrend önként'!EU8+'címrend államig'!EU8)</f>
        <v>319961</v>
      </c>
      <c r="EV8" s="597">
        <f>DU8+DX8+EA8+ED8+EG8+EJ8+EM8+EP8+ES8</f>
        <v>1408948</v>
      </c>
      <c r="EW8" s="597">
        <f t="shared" ref="EW8:EX11" si="154">DV8+DY8+EB8+EE8+EH8+EK8+EN8+EQ8+ET8</f>
        <v>91916</v>
      </c>
      <c r="EX8" s="597">
        <f t="shared" si="154"/>
        <v>1500864</v>
      </c>
      <c r="EY8" s="290">
        <f>'címrend kötelező'!EY8+'címrend önként'!EY8+'címrend államig'!EY8</f>
        <v>36241</v>
      </c>
      <c r="EZ8" s="290">
        <f>'címrend kötelező'!EZ8+'címrend önként'!EZ8+'címrend államig'!EZ8</f>
        <v>1507</v>
      </c>
      <c r="FA8" s="290">
        <f>'címrend kötelező'!FA8+'címrend önként'!FA8+'címrend államig'!FA8</f>
        <v>37748</v>
      </c>
      <c r="FB8" s="290">
        <f>'címrend kötelező'!FB8+'címrend önként'!FB8+'címrend államig'!FB8</f>
        <v>79930</v>
      </c>
      <c r="FC8" s="290">
        <f>'címrend kötelező'!FC8+'címrend önként'!FC8+'címrend államig'!FC8</f>
        <v>6924</v>
      </c>
      <c r="FD8" s="290">
        <f>'címrend kötelező'!FD8+'címrend önként'!FD8+'címrend államig'!FD8</f>
        <v>86854</v>
      </c>
      <c r="FE8" s="290">
        <f>'címrend kötelező'!FE8+'címrend önként'!FE8+'címrend államig'!FE8</f>
        <v>40876</v>
      </c>
      <c r="FF8" s="290">
        <f>'címrend kötelező'!FF8+'címrend önként'!FF8+'címrend államig'!FF8</f>
        <v>3443</v>
      </c>
      <c r="FG8" s="290">
        <f>'címrend kötelező'!FG8+'címrend önként'!FG8+'címrend államig'!FG8</f>
        <v>44319</v>
      </c>
      <c r="FH8" s="290">
        <f>'címrend kötelező'!FH8+'címrend önként'!FH8+'címrend államig'!FH8</f>
        <v>104838</v>
      </c>
      <c r="FI8" s="290">
        <f>'címrend kötelező'!FI8+'címrend önként'!FI8+'címrend államig'!FI8</f>
        <v>4659</v>
      </c>
      <c r="FJ8" s="290">
        <f>'címrend kötelező'!FJ8+'címrend önként'!FJ8+'címrend államig'!FJ8</f>
        <v>109497</v>
      </c>
      <c r="FK8" s="290">
        <f>'címrend kötelező'!FK8+'címrend önként'!FK8+'címrend államig'!FK8</f>
        <v>89915</v>
      </c>
      <c r="FL8" s="290">
        <f>'címrend kötelező'!FL8+'címrend önként'!FL8+'címrend államig'!FL8</f>
        <v>5854</v>
      </c>
      <c r="FM8" s="290">
        <f>'címrend kötelező'!FM8+'címrend önként'!FM8+'címrend államig'!FM8</f>
        <v>95769</v>
      </c>
      <c r="FN8" s="290">
        <f>'címrend kötelező'!FN8+'címrend önként'!FN8+'címrend államig'!FN8</f>
        <v>12235</v>
      </c>
      <c r="FO8" s="290">
        <f>'címrend kötelező'!FO8+'címrend önként'!FO8+'címrend államig'!FO8</f>
        <v>255</v>
      </c>
      <c r="FP8" s="290">
        <f>'címrend kötelező'!FP8+'címrend önként'!FP8+'címrend államig'!FP8</f>
        <v>12490</v>
      </c>
      <c r="FQ8" s="290">
        <f>'címrend kötelező'!FQ8+'címrend önként'!FQ8+'címrend államig'!FQ8</f>
        <v>94707</v>
      </c>
      <c r="FR8" s="290">
        <f>'címrend kötelező'!FR8+'címrend önként'!FR8+'címrend államig'!FR8</f>
        <v>2835</v>
      </c>
      <c r="FS8" s="290">
        <f>'címrend kötelező'!FS8+'címrend önként'!FS8+'címrend államig'!FS8</f>
        <v>97542</v>
      </c>
      <c r="FT8" s="290">
        <f>'címrend kötelező'!FT8+'címrend önként'!FT8+'címrend államig'!FT8</f>
        <v>87250</v>
      </c>
      <c r="FU8" s="290">
        <f>'címrend kötelező'!FU8+'címrend önként'!FU8+'címrend államig'!FU8</f>
        <v>5127</v>
      </c>
      <c r="FV8" s="290">
        <f>'címrend kötelező'!FV8+'címrend önként'!FV8+'címrend államig'!FV8</f>
        <v>92377</v>
      </c>
      <c r="FW8" s="290">
        <f>'címrend kötelező'!FW8+'címrend önként'!FW8+'címrend államig'!FW8</f>
        <v>55507</v>
      </c>
      <c r="FX8" s="290">
        <f>'címrend kötelező'!FX8+'címrend önként'!FX8+'címrend államig'!FX8</f>
        <v>1501</v>
      </c>
      <c r="FY8" s="290">
        <f>'címrend kötelező'!FY8+'címrend önként'!FY8+'címrend államig'!FY8</f>
        <v>57008</v>
      </c>
      <c r="FZ8" s="290">
        <f>'címrend kötelező'!FZ8+'címrend önként'!FZ8+'címrend államig'!FZ8</f>
        <v>12993</v>
      </c>
      <c r="GA8" s="290">
        <f>'címrend kötelező'!GA8+'címrend önként'!GA8+'címrend államig'!GA8</f>
        <v>145</v>
      </c>
      <c r="GB8" s="290">
        <f>'címrend kötelező'!GB8+'címrend önként'!GB8+'címrend államig'!GB8</f>
        <v>13138</v>
      </c>
      <c r="GC8" s="290">
        <f>'címrend kötelező'!GC8+'címrend önként'!GC8+'címrend államig'!GC8</f>
        <v>27473</v>
      </c>
      <c r="GD8" s="290">
        <f>'címrend kötelező'!GD8+'címrend önként'!GD8+'címrend államig'!GD8</f>
        <v>815</v>
      </c>
      <c r="GE8" s="290">
        <f>'címrend kötelező'!GE8+'címrend önként'!GE8+'címrend államig'!GE8</f>
        <v>28288</v>
      </c>
      <c r="GF8" s="290">
        <f>'címrend kötelező'!GF8+'címrend önként'!GF8+'címrend államig'!GF8</f>
        <v>60931</v>
      </c>
      <c r="GG8" s="290">
        <f>'címrend kötelező'!GG8+'címrend önként'!GG8+'címrend államig'!GG8</f>
        <v>1884</v>
      </c>
      <c r="GH8" s="290">
        <f>'címrend kötelező'!GH8+'címrend önként'!GH8+'címrend államig'!GH8</f>
        <v>62815</v>
      </c>
      <c r="GI8" s="290">
        <f>'címrend kötelező'!GI8+'címrend önként'!GI8+'címrend államig'!GI8</f>
        <v>30081</v>
      </c>
      <c r="GJ8" s="290">
        <f>'címrend kötelező'!GJ8+'címrend önként'!GJ8+'címrend államig'!GJ8</f>
        <v>614</v>
      </c>
      <c r="GK8" s="290">
        <f>'címrend kötelező'!GK8+'címrend önként'!GK8+'címrend államig'!GK8</f>
        <v>30695</v>
      </c>
      <c r="GL8" s="34">
        <f>EY8+FB8+FE8+FH8+FK8+FN8+FQ8+FT8+FW8+FZ8+GC8+GF8+GI8</f>
        <v>732977</v>
      </c>
      <c r="GM8" s="34">
        <f t="shared" ref="GM8:GN11" si="155">EZ8+FC8+FF8+FI8+FL8+FO8+FR8+FU8+FX8+GA8+GD8+GG8+GJ8</f>
        <v>35563</v>
      </c>
      <c r="GN8" s="34">
        <f t="shared" si="155"/>
        <v>768540</v>
      </c>
      <c r="GO8" s="290">
        <f>'címrend kötelező'!GO8+'címrend önként'!GO8+'címrend államig'!GO8</f>
        <v>567698</v>
      </c>
      <c r="GP8" s="290">
        <f>'címrend kötelező'!GP8+'címrend önként'!GP8+'címrend államig'!GP8</f>
        <v>22354</v>
      </c>
      <c r="GQ8" s="290">
        <f>'címrend kötelező'!GQ8+'címrend önként'!GQ8+'címrend államig'!GQ8</f>
        <v>590052</v>
      </c>
      <c r="GR8" s="290">
        <f>'címrend kötelező'!GR8+'címrend önként'!GR8+'címrend államig'!GR8</f>
        <v>1003291</v>
      </c>
      <c r="GS8" s="290">
        <f>'címrend kötelező'!GS8+'címrend önként'!GS8+'címrend államig'!GS8</f>
        <v>2862</v>
      </c>
      <c r="GT8" s="290">
        <f>'címrend kötelező'!GT8+'címrend önként'!GT8+'címrend államig'!GT8</f>
        <v>1006153</v>
      </c>
      <c r="GU8" s="290">
        <f>'címrend kötelező'!GU8+'címrend önként'!GU8+'címrend államig'!GU8</f>
        <v>976563</v>
      </c>
      <c r="GV8" s="290">
        <f>'címrend kötelező'!GV8+'címrend önként'!GV8+'címrend államig'!GV8</f>
        <v>11931</v>
      </c>
      <c r="GW8" s="290">
        <f>'címrend kötelező'!GW8+'címrend önként'!GW8+'címrend államig'!GW8</f>
        <v>988494</v>
      </c>
      <c r="GX8" s="34">
        <f>GL8+GO8+GR8+GU8</f>
        <v>3280529</v>
      </c>
      <c r="GY8" s="34">
        <f t="shared" ref="GY8:GZ11" si="156">GM8+GP8+GS8+GV8</f>
        <v>72710</v>
      </c>
      <c r="GZ8" s="34">
        <f t="shared" si="156"/>
        <v>3353239</v>
      </c>
      <c r="HA8" s="34">
        <f>DR8+EV8+GX8</f>
        <v>4833003</v>
      </c>
      <c r="HB8" s="34">
        <f t="shared" ref="HB8:HC11" si="157">DS8+EW8+GY8</f>
        <v>175890</v>
      </c>
      <c r="HC8" s="133">
        <f t="shared" si="157"/>
        <v>5008893</v>
      </c>
      <c r="HD8" s="139"/>
    </row>
    <row r="9" spans="1:212" ht="15" customHeight="1" x14ac:dyDescent="0.2">
      <c r="A9" s="115" t="s">
        <v>401</v>
      </c>
      <c r="B9" s="6">
        <f>SUM('címrend kötelező'!B9+'címrend önként'!B9+'címrend államig'!B9)</f>
        <v>28224</v>
      </c>
      <c r="C9" s="6">
        <f>SUM('címrend kötelező'!C9+'címrend önként'!C9+'címrend államig'!C9)</f>
        <v>7665</v>
      </c>
      <c r="D9" s="6">
        <f>SUM('címrend kötelező'!D9+'címrend önként'!D9+'címrend államig'!D9)</f>
        <v>35889</v>
      </c>
      <c r="E9" s="6">
        <f>SUM('címrend kötelező'!E9+'címrend önként'!E9+'címrend államig'!E9)</f>
        <v>163</v>
      </c>
      <c r="F9" s="6">
        <f>SUM('címrend kötelező'!F9+'címrend önként'!F9+'címrend államig'!F9)</f>
        <v>118</v>
      </c>
      <c r="G9" s="6">
        <f>SUM('címrend kötelező'!G9+'címrend önként'!G9+'címrend államig'!G9)</f>
        <v>281</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1120</v>
      </c>
      <c r="L9" s="6">
        <f>SUM('címrend kötelező'!L9+'címrend önként'!L9+'címrend államig'!L9)</f>
        <v>99</v>
      </c>
      <c r="M9" s="6">
        <f>SUM('címrend kötelező'!M9+'címrend önként'!M9+'címrend államig'!M9)</f>
        <v>1219</v>
      </c>
      <c r="N9" s="6">
        <f>SUM('címrend kötelező'!N9+'címrend önként'!N9+'címrend államig'!N9)</f>
        <v>0</v>
      </c>
      <c r="O9" s="6">
        <f>SUM('címrend kötelező'!O9+'címrend önként'!O9+'címrend államig'!O9)</f>
        <v>178</v>
      </c>
      <c r="P9" s="6">
        <f>SUM('címrend kötelező'!P9+'címrend önként'!P9+'címrend államig'!P9)</f>
        <v>178</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62</v>
      </c>
      <c r="AG9" s="6">
        <f>SUM('címrend kötelező'!AG9+'címrend önként'!AG9+'címrend államig'!AG9)</f>
        <v>0</v>
      </c>
      <c r="AH9" s="6">
        <f>SUM('címrend kötelező'!AH9+'címrend önként'!AH9+'címrend államig'!AH9)</f>
        <v>62</v>
      </c>
      <c r="AI9" s="6">
        <f>SUM('címrend kötelező'!AI9+'címrend önként'!AI9+'címrend államig'!AI9)</f>
        <v>0</v>
      </c>
      <c r="AJ9" s="6">
        <f>SUM('címrend kötelező'!AJ9+'címrend önként'!AJ9+'címrend államig'!AJ9)</f>
        <v>0</v>
      </c>
      <c r="AK9" s="6">
        <f>SUM('címrend kötelező'!AK9+'címrend önként'!AK9+'címrend államig'!AK9)</f>
        <v>0</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1000</v>
      </c>
      <c r="CF9" s="6">
        <f>SUM('címrend kötelező'!CF9+'címrend önként'!CF9+'címrend államig'!CF9)</f>
        <v>7629</v>
      </c>
      <c r="CG9" s="6">
        <f>SUM('címrend kötelező'!CG9+'címrend önként'!CG9+'címrend államig'!CG9)</f>
        <v>8629</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363</v>
      </c>
      <c r="CL9" s="6">
        <f>SUM('címrend kötelező'!CL9+'címrend önként'!CL9+'címrend államig'!CL9)</f>
        <v>0</v>
      </c>
      <c r="CM9" s="6">
        <f>SUM('címrend kötelező'!CM9+'címrend önként'!CM9+'címrend államig'!CM9)</f>
        <v>363</v>
      </c>
      <c r="CN9" s="6">
        <f>SUM('címrend kötelező'!CN9+'címrend önként'!CN9+'címrend államig'!CN9)</f>
        <v>0</v>
      </c>
      <c r="CO9" s="6">
        <f>SUM('címrend kötelező'!CO9+'címrend önként'!CO9+'címrend államig'!CO9)</f>
        <v>0</v>
      </c>
      <c r="CP9" s="6">
        <f>SUM('címrend kötelező'!CP9+'címrend önként'!CP9+'címrend államig'!CP9)</f>
        <v>0</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45</v>
      </c>
      <c r="CX9" s="6">
        <f>SUM('címrend kötelező'!CX9+'címrend önként'!CX9+'címrend államig'!CX9)</f>
        <v>121</v>
      </c>
      <c r="CY9" s="6">
        <f>SUM('címrend kötelező'!CY9+'címrend önként'!CY9+'címrend államig'!CY9)</f>
        <v>166</v>
      </c>
      <c r="CZ9" s="6">
        <f>SUM('címrend kötelező'!CZ9+'címrend önként'!CZ9+'címrend államig'!CZ9)</f>
        <v>0</v>
      </c>
      <c r="DA9" s="6">
        <f>SUM('címrend kötelező'!DA9+'címrend önként'!DA9+'címrend államig'!DA9)</f>
        <v>0</v>
      </c>
      <c r="DB9" s="6">
        <f>SUM('címrend kötelező'!DB9+'címrend önként'!DB9+'címrend államig'!DB9)</f>
        <v>0</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0</v>
      </c>
      <c r="DJ9" s="6">
        <f>SUM('címrend kötelező'!DJ9+'címrend önként'!DJ9+'címrend államig'!DJ9)</f>
        <v>0</v>
      </c>
      <c r="DK9" s="6">
        <f>SUM('címrend kötelező'!DK9+'címrend önként'!DK9+'címrend államig'!DK9)</f>
        <v>0</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597">
        <f t="shared" si="151"/>
        <v>30977</v>
      </c>
      <c r="DS9" s="597">
        <f t="shared" si="152"/>
        <v>15810</v>
      </c>
      <c r="DT9" s="597">
        <f t="shared" si="153"/>
        <v>46787</v>
      </c>
      <c r="DU9" s="6">
        <f>SUM('címrend kötelező'!DU9+'címrend önként'!DU9+'címrend államig'!DU9)</f>
        <v>613</v>
      </c>
      <c r="DV9" s="6">
        <f>SUM('címrend kötelező'!DV9+'címrend önként'!DV9+'címrend államig'!DV9)</f>
        <v>36</v>
      </c>
      <c r="DW9" s="6">
        <f>SUM('címrend kötelező'!DW9+'címrend önként'!DW9+'címrend államig'!DW9)</f>
        <v>649</v>
      </c>
      <c r="DX9" s="6">
        <f>SUM('címrend kötelező'!DX9+'címrend önként'!DX9+'címrend államig'!DX9)</f>
        <v>216</v>
      </c>
      <c r="DY9" s="6">
        <f>SUM('címrend kötelező'!DY9+'címrend önként'!DY9+'címrend államig'!DY9)</f>
        <v>37</v>
      </c>
      <c r="DZ9" s="6">
        <f>SUM('címrend kötelező'!DZ9+'címrend önként'!DZ9+'címrend államig'!DZ9)</f>
        <v>253</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2933</v>
      </c>
      <c r="EE9" s="6">
        <f>SUM('címrend kötelező'!EE9+'címrend önként'!EE9+'címrend államig'!EE9)</f>
        <v>484</v>
      </c>
      <c r="EF9" s="6">
        <f>SUM('címrend kötelező'!EF9+'címrend önként'!EF9+'címrend államig'!EF9)</f>
        <v>3417</v>
      </c>
      <c r="EG9" s="6">
        <f>SUM('címrend kötelező'!EG9+'címrend önként'!EG9+'címrend államig'!EG9)</f>
        <v>900</v>
      </c>
      <c r="EH9" s="6">
        <f>SUM('címrend kötelező'!EH9+'címrend önként'!EH9+'címrend államig'!EH9)</f>
        <v>81</v>
      </c>
      <c r="EI9" s="6">
        <f>SUM('címrend kötelező'!EI9+'címrend önként'!EI9+'címrend államig'!EI9)</f>
        <v>981</v>
      </c>
      <c r="EJ9" s="6">
        <f>SUM('címrend kötelező'!EJ9+'címrend önként'!EJ9+'címrend államig'!EJ9)</f>
        <v>3114</v>
      </c>
      <c r="EK9" s="6">
        <f>SUM('címrend kötelező'!EK9+'címrend önként'!EK9+'címrend államig'!EK9)</f>
        <v>7498</v>
      </c>
      <c r="EL9" s="6">
        <f>SUM('címrend kötelező'!EL9+'címrend önként'!EL9+'címrend államig'!EL9)</f>
        <v>10612</v>
      </c>
      <c r="EM9" s="6">
        <f>SUM('címrend kötelező'!EM9+'címrend önként'!EM9+'címrend államig'!EM9)</f>
        <v>1452</v>
      </c>
      <c r="EN9" s="6">
        <f>SUM('címrend kötelező'!EN9+'címrend önként'!EN9+'címrend államig'!EN9)</f>
        <v>203</v>
      </c>
      <c r="EO9" s="6">
        <f>SUM('címrend kötelező'!EO9+'címrend önként'!EO9+'címrend államig'!EO9)</f>
        <v>1655</v>
      </c>
      <c r="EP9" s="6">
        <f>SUM('címrend kötelező'!EP9+'címrend önként'!EP9+'címrend államig'!EP9)</f>
        <v>226978</v>
      </c>
      <c r="EQ9" s="6">
        <f>SUM('címrend kötelező'!EQ9+'címrend önként'!EQ9+'címrend államig'!EQ9)</f>
        <v>16130</v>
      </c>
      <c r="ER9" s="6">
        <f>SUM('címrend kötelező'!ER9+'címrend önként'!ER9+'címrend államig'!ER9)</f>
        <v>243108</v>
      </c>
      <c r="ES9" s="6">
        <f>SUM('címrend kötelező'!ES9+'címrend önként'!ES9+'címrend államig'!ES9)</f>
        <v>60475</v>
      </c>
      <c r="ET9" s="6">
        <f>SUM('címrend kötelező'!ET9+'címrend önként'!ET9+'címrend államig'!ET9)</f>
        <v>4375</v>
      </c>
      <c r="EU9" s="6">
        <f>SUM('címrend kötelező'!EU9+'címrend önként'!EU9+'címrend államig'!EU9)</f>
        <v>64850</v>
      </c>
      <c r="EV9" s="597">
        <f>DU9+DX9+EA9+ED9+EG9+EJ9+EM9+EP9+ES9</f>
        <v>296681</v>
      </c>
      <c r="EW9" s="597">
        <f t="shared" si="154"/>
        <v>28844</v>
      </c>
      <c r="EX9" s="597">
        <f t="shared" si="154"/>
        <v>325525</v>
      </c>
      <c r="EY9" s="290">
        <f>'címrend kötelező'!EY9+'címrend önként'!EY9+'címrend államig'!EY9</f>
        <v>7294</v>
      </c>
      <c r="EZ9" s="290">
        <f>'címrend kötelező'!EZ9+'címrend önként'!EZ9+'címrend államig'!EZ9</f>
        <v>301</v>
      </c>
      <c r="FA9" s="290">
        <f>'címrend kötelező'!FA9+'címrend önként'!FA9+'címrend államig'!FA9</f>
        <v>7595</v>
      </c>
      <c r="FB9" s="290">
        <f>'címrend kötelező'!FB9+'címrend önként'!FB9+'címrend államig'!FB9</f>
        <v>30800</v>
      </c>
      <c r="FC9" s="290">
        <f>'címrend kötelező'!FC9+'címrend önként'!FC9+'címrend államig'!FC9</f>
        <v>1208</v>
      </c>
      <c r="FD9" s="290">
        <f>'címrend kötelező'!FD9+'címrend önként'!FD9+'címrend államig'!FD9</f>
        <v>32008</v>
      </c>
      <c r="FE9" s="290">
        <f>'címrend kötelező'!FE9+'címrend önként'!FE9+'címrend államig'!FE9</f>
        <v>8122</v>
      </c>
      <c r="FF9" s="290">
        <f>'címrend kötelező'!FF9+'címrend önként'!FF9+'címrend államig'!FF9</f>
        <v>694</v>
      </c>
      <c r="FG9" s="290">
        <f>'címrend kötelező'!FG9+'címrend önként'!FG9+'címrend államig'!FG9</f>
        <v>8816</v>
      </c>
      <c r="FH9" s="290">
        <f>'címrend kötelező'!FH9+'címrend önként'!FH9+'címrend államig'!FH9</f>
        <v>26109</v>
      </c>
      <c r="FI9" s="290">
        <f>'címrend kötelező'!FI9+'címrend önként'!FI9+'címrend államig'!FI9</f>
        <v>935</v>
      </c>
      <c r="FJ9" s="290">
        <f>'címrend kötelező'!FJ9+'címrend önként'!FJ9+'címrend államig'!FJ9</f>
        <v>27044</v>
      </c>
      <c r="FK9" s="290">
        <f>'címrend kötelező'!FK9+'címrend önként'!FK9+'címrend államig'!FK9</f>
        <v>17365</v>
      </c>
      <c r="FL9" s="290">
        <f>'címrend kötelező'!FL9+'címrend önként'!FL9+'címrend államig'!FL9</f>
        <v>1175</v>
      </c>
      <c r="FM9" s="290">
        <f>'címrend kötelező'!FM9+'címrend önként'!FM9+'címrend államig'!FM9</f>
        <v>18540</v>
      </c>
      <c r="FN9" s="290">
        <f>'címrend kötelező'!FN9+'címrend önként'!FN9+'címrend államig'!FN9</f>
        <v>2475</v>
      </c>
      <c r="FO9" s="290">
        <f>'címrend kötelező'!FO9+'címrend önként'!FO9+'címrend államig'!FO9</f>
        <v>50</v>
      </c>
      <c r="FP9" s="290">
        <f>'címrend kötelező'!FP9+'címrend önként'!FP9+'címrend államig'!FP9</f>
        <v>2525</v>
      </c>
      <c r="FQ9" s="290">
        <f>'címrend kötelező'!FQ9+'címrend önként'!FQ9+'címrend államig'!FQ9</f>
        <v>19163</v>
      </c>
      <c r="FR9" s="290">
        <f>'címrend kötelező'!FR9+'címrend önként'!FR9+'címrend államig'!FR9</f>
        <v>570</v>
      </c>
      <c r="FS9" s="290">
        <f>'címrend kötelező'!FS9+'címrend önként'!FS9+'címrend államig'!FS9</f>
        <v>19733</v>
      </c>
      <c r="FT9" s="290">
        <f>'címrend kötelező'!FT9+'címrend önként'!FT9+'címrend államig'!FT9</f>
        <v>17533</v>
      </c>
      <c r="FU9" s="290">
        <f>'címrend kötelező'!FU9+'címrend önként'!FU9+'címrend államig'!FU9</f>
        <v>1029</v>
      </c>
      <c r="FV9" s="290">
        <f>'címrend kötelező'!FV9+'címrend önként'!FV9+'címrend államig'!FV9</f>
        <v>18562</v>
      </c>
      <c r="FW9" s="290">
        <f>'címrend kötelező'!FW9+'címrend önként'!FW9+'címrend államig'!FW9</f>
        <v>11157</v>
      </c>
      <c r="FX9" s="290">
        <f>'címrend kötelező'!FX9+'címrend önként'!FX9+'címrend államig'!FX9</f>
        <v>301</v>
      </c>
      <c r="FY9" s="290">
        <f>'címrend kötelező'!FY9+'címrend önként'!FY9+'címrend államig'!FY9</f>
        <v>11458</v>
      </c>
      <c r="FZ9" s="290">
        <f>'címrend kötelező'!FZ9+'címrend önként'!FZ9+'címrend államig'!FZ9</f>
        <v>2643</v>
      </c>
      <c r="GA9" s="290">
        <f>'címrend kötelező'!GA9+'címrend önként'!GA9+'címrend államig'!GA9</f>
        <v>29</v>
      </c>
      <c r="GB9" s="290">
        <f>'címrend kötelező'!GB9+'címrend önként'!GB9+'címrend államig'!GB9</f>
        <v>2672</v>
      </c>
      <c r="GC9" s="290">
        <f>'címrend kötelező'!GC9+'címrend önként'!GC9+'címrend államig'!GC9</f>
        <v>5508</v>
      </c>
      <c r="GD9" s="290">
        <f>'címrend kötelező'!GD9+'címrend önként'!GD9+'címrend államig'!GD9</f>
        <v>165</v>
      </c>
      <c r="GE9" s="290">
        <f>'címrend kötelező'!GE9+'címrend önként'!GE9+'címrend államig'!GE9</f>
        <v>5673</v>
      </c>
      <c r="GF9" s="290">
        <f>'címrend kötelező'!GF9+'címrend önként'!GF9+'címrend államig'!GF9</f>
        <v>12442</v>
      </c>
      <c r="GG9" s="290">
        <f>'címrend kötelező'!GG9+'címrend önként'!GG9+'címrend államig'!GG9</f>
        <v>378</v>
      </c>
      <c r="GH9" s="290">
        <f>'címrend kötelező'!GH9+'címrend önként'!GH9+'címrend államig'!GH9</f>
        <v>12820</v>
      </c>
      <c r="GI9" s="290">
        <f>'címrend kötelező'!GI9+'címrend önként'!GI9+'címrend államig'!GI9</f>
        <v>6014</v>
      </c>
      <c r="GJ9" s="290">
        <f>'címrend kötelező'!GJ9+'címrend önként'!GJ9+'címrend államig'!GJ9</f>
        <v>120</v>
      </c>
      <c r="GK9" s="290">
        <f>'címrend kötelező'!GK9+'címrend önként'!GK9+'címrend államig'!GK9</f>
        <v>6134</v>
      </c>
      <c r="GL9" s="34">
        <f>EY9+FB9+FE9+FH9+FK9+FN9+FQ9+FT9+FW9+FZ9+GC9+GF9+GI9</f>
        <v>166625</v>
      </c>
      <c r="GM9" s="34">
        <f t="shared" si="155"/>
        <v>6955</v>
      </c>
      <c r="GN9" s="34">
        <f t="shared" si="155"/>
        <v>173580</v>
      </c>
      <c r="GO9" s="290">
        <f>'címrend kötelező'!GO9+'címrend önként'!GO9+'címrend államig'!GO9</f>
        <v>125340</v>
      </c>
      <c r="GP9" s="290">
        <f>'címrend kötelező'!GP9+'címrend önként'!GP9+'címrend államig'!GP9</f>
        <v>4597</v>
      </c>
      <c r="GQ9" s="290">
        <f>'címrend kötelező'!GQ9+'címrend önként'!GQ9+'címrend államig'!GQ9</f>
        <v>129937</v>
      </c>
      <c r="GR9" s="290">
        <f>'címrend kötelező'!GR9+'címrend önként'!GR9+'címrend államig'!GR9</f>
        <v>209444</v>
      </c>
      <c r="GS9" s="290">
        <f>'címrend kötelező'!GS9+'címrend önként'!GS9+'címrend államig'!GS9</f>
        <v>557</v>
      </c>
      <c r="GT9" s="290">
        <f>'címrend kötelező'!GT9+'címrend önként'!GT9+'címrend államig'!GT9</f>
        <v>210001</v>
      </c>
      <c r="GU9" s="290">
        <f>'címrend kötelező'!GU9+'címrend önként'!GU9+'címrend államig'!GU9</f>
        <v>213134</v>
      </c>
      <c r="GV9" s="290">
        <f>'címrend kötelező'!GV9+'címrend önként'!GV9+'címrend államig'!GV9</f>
        <v>2463</v>
      </c>
      <c r="GW9" s="290">
        <f>'címrend kötelező'!GW9+'címrend önként'!GW9+'címrend államig'!GW9</f>
        <v>215597</v>
      </c>
      <c r="GX9" s="34">
        <f>GL9+GO9+GR9+GU9</f>
        <v>714543</v>
      </c>
      <c r="GY9" s="34">
        <f t="shared" si="156"/>
        <v>14572</v>
      </c>
      <c r="GZ9" s="34">
        <f t="shared" si="156"/>
        <v>729115</v>
      </c>
      <c r="HA9" s="34">
        <f>DR9+EV9+GX9</f>
        <v>1042201</v>
      </c>
      <c r="HB9" s="34">
        <f t="shared" si="157"/>
        <v>59226</v>
      </c>
      <c r="HC9" s="133">
        <f t="shared" si="157"/>
        <v>1101427</v>
      </c>
      <c r="HD9" s="139"/>
    </row>
    <row r="10" spans="1:212" ht="15" customHeight="1" x14ac:dyDescent="0.2">
      <c r="A10" s="115" t="s">
        <v>402</v>
      </c>
      <c r="B10" s="6">
        <f>SUM('címrend kötelező'!B10+'címrend önként'!B10+'címrend államig'!B10)</f>
        <v>15845</v>
      </c>
      <c r="C10" s="6">
        <f>SUM('címrend kötelező'!C10+'címrend önként'!C10+'címrend államig'!C10)</f>
        <v>2151</v>
      </c>
      <c r="D10" s="6">
        <f>SUM('címrend kötelező'!D10+'címrend önként'!D10+'címrend államig'!D10)</f>
        <v>17996</v>
      </c>
      <c r="E10" s="6">
        <f>SUM('címrend kötelező'!E10+'címrend önként'!E10+'címrend államig'!E10)</f>
        <v>437</v>
      </c>
      <c r="F10" s="6">
        <f>SUM('címrend kötelező'!F10+'címrend önként'!F10+'címrend államig'!F10)</f>
        <v>0</v>
      </c>
      <c r="G10" s="6">
        <f>SUM('címrend kötelező'!G10+'címrend önként'!G10+'címrend államig'!G10)</f>
        <v>437</v>
      </c>
      <c r="H10" s="6">
        <f>SUM('címrend kötelező'!H10+'címrend önként'!H10+'címrend államig'!H10)</f>
        <v>3353</v>
      </c>
      <c r="I10" s="6">
        <f>SUM('címrend kötelező'!I10+'címrend önként'!I10+'címrend államig'!I10)</f>
        <v>280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300</v>
      </c>
      <c r="O10" s="6">
        <f>SUM('címrend kötelező'!O10+'címrend önként'!O10+'címrend államig'!O10)</f>
        <v>0</v>
      </c>
      <c r="P10" s="6">
        <f>SUM('címrend kötelező'!P10+'címrend önként'!P10+'címrend államig'!P10)</f>
        <v>300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0</v>
      </c>
      <c r="AA10" s="6">
        <f>SUM('címrend kötelező'!AA10+'címrend önként'!AA10+'címrend államig'!AA10)</f>
        <v>53</v>
      </c>
      <c r="AB10" s="6">
        <f>SUM('címrend kötelező'!AB10+'címrend önként'!AB10+'címrend államig'!AB10)</f>
        <v>53</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1288</v>
      </c>
      <c r="AG10" s="6">
        <f>SUM('címrend kötelező'!AG10+'címrend önként'!AG10+'címrend államig'!AG10)</f>
        <v>17</v>
      </c>
      <c r="AH10" s="6">
        <f>SUM('címrend kötelező'!AH10+'címrend önként'!AH10+'címrend államig'!AH10)</f>
        <v>1305</v>
      </c>
      <c r="AI10" s="6">
        <f>SUM('címrend kötelező'!AI10+'címrend önként'!AI10+'címrend államig'!AI10)</f>
        <v>13600</v>
      </c>
      <c r="AJ10" s="6">
        <f>SUM('címrend kötelező'!AJ10+'címrend önként'!AJ10+'címrend államig'!AJ10)</f>
        <v>5609</v>
      </c>
      <c r="AK10" s="6">
        <f>SUM('címrend kötelező'!AK10+'címrend önként'!AK10+'címrend államig'!AK10)</f>
        <v>19209</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784608</v>
      </c>
      <c r="AP10" s="6">
        <f>SUM('címrend kötelező'!AP10+'címrend önként'!AP10+'címrend államig'!AP10)</f>
        <v>204</v>
      </c>
      <c r="AQ10" s="6">
        <f>SUM('címrend kötelező'!AQ10+'címrend önként'!AQ10+'címrend államig'!AQ10)</f>
        <v>784812</v>
      </c>
      <c r="AR10" s="6">
        <f>SUM('címrend kötelező'!AR10+'címrend önként'!AR10+'címrend államig'!AR10)</f>
        <v>5000</v>
      </c>
      <c r="AS10" s="6">
        <f>SUM('címrend kötelező'!AS10+'címrend önként'!AS10+'címrend államig'!AS10)</f>
        <v>5000</v>
      </c>
      <c r="AT10" s="6">
        <f>SUM('címrend kötelező'!AT10+'címrend önként'!AT10+'címrend államig'!AT10)</f>
        <v>10000</v>
      </c>
      <c r="AU10" s="6">
        <f>SUM('címrend kötelező'!AU10+'címrend önként'!AU10+'címrend államig'!AU10)</f>
        <v>30650</v>
      </c>
      <c r="AV10" s="6">
        <f>SUM('címrend kötelező'!AV10+'címrend önként'!AV10+'címrend államig'!AV10)</f>
        <v>2796</v>
      </c>
      <c r="AW10" s="6">
        <f>SUM('címrend kötelező'!AW10+'címrend önként'!AW10+'címrend államig'!AW10)</f>
        <v>33446</v>
      </c>
      <c r="AX10" s="6">
        <f>SUM('címrend kötelező'!AX10+'címrend önként'!AX10+'címrend államig'!AX10)</f>
        <v>53850</v>
      </c>
      <c r="AY10" s="6">
        <f>SUM('címrend kötelező'!AY10+'címrend önként'!AY10+'címrend államig'!AY10)</f>
        <v>0</v>
      </c>
      <c r="AZ10" s="6">
        <f>SUM('címrend kötelező'!AZ10+'címrend önként'!AZ10+'címrend államig'!AZ10)</f>
        <v>53850</v>
      </c>
      <c r="BA10" s="6">
        <f>SUM('címrend kötelező'!BA10+'címrend önként'!BA10+'címrend államig'!BA10)</f>
        <v>0</v>
      </c>
      <c r="BB10" s="6">
        <f>SUM('címrend kötelező'!BB10+'címrend önként'!BB10+'címrend államig'!BB10)</f>
        <v>31071</v>
      </c>
      <c r="BC10" s="6">
        <f>SUM('címrend kötelező'!BC10+'címrend önként'!BC10+'címrend államig'!BC10)</f>
        <v>31071</v>
      </c>
      <c r="BD10" s="6">
        <f>SUM('címrend kötelező'!BD10+'címrend önként'!BD10+'címrend államig'!BD10)</f>
        <v>1000</v>
      </c>
      <c r="BE10" s="6">
        <f>SUM('címrend kötelező'!BE10+'címrend önként'!BE10+'címrend államig'!BE10)</f>
        <v>28</v>
      </c>
      <c r="BF10" s="6">
        <f>SUM('címrend kötelező'!BF10+'címrend önként'!BF10+'címrend államig'!BF10)</f>
        <v>1028</v>
      </c>
      <c r="BG10" s="6">
        <f>SUM('címrend kötelező'!BG10+'címrend önként'!BG10+'címrend államig'!BG10)</f>
        <v>136669</v>
      </c>
      <c r="BH10" s="6">
        <f>SUM('címrend kötelező'!BH10+'címrend önként'!BH10+'címrend államig'!BH10)</f>
        <v>14126</v>
      </c>
      <c r="BI10" s="6">
        <f>SUM('címrend kötelező'!BI10+'címrend önként'!BI10+'címrend államig'!BI10)</f>
        <v>150795</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10913</v>
      </c>
      <c r="BN10" s="6">
        <f>SUM('címrend kötelező'!BN10+'címrend önként'!BN10+'címrend államig'!BN10)</f>
        <v>191</v>
      </c>
      <c r="BO10" s="6">
        <f>SUM('címrend kötelező'!BO10+'címrend önként'!BO10+'címrend államig'!BO10)</f>
        <v>11104</v>
      </c>
      <c r="BP10" s="6">
        <f>SUM('címrend kötelező'!BP10+'címrend önként'!BP10+'címrend államig'!BP10)</f>
        <v>69880</v>
      </c>
      <c r="BQ10" s="6">
        <f>SUM('címrend kötelező'!BQ10+'címrend önként'!BQ10+'címrend államig'!BQ10)</f>
        <v>45180</v>
      </c>
      <c r="BR10" s="6">
        <f>SUM('címrend kötelező'!BR10+'címrend önként'!BR10+'címrend államig'!BR10)</f>
        <v>115060</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0</v>
      </c>
      <c r="BZ10" s="6">
        <f>SUM('címrend kötelező'!BZ10+'címrend önként'!BZ10+'címrend államig'!BZ10)</f>
        <v>855</v>
      </c>
      <c r="CA10" s="6">
        <f>SUM('címrend kötelező'!CA10+'címrend önként'!CA10+'címrend államig'!CA10)</f>
        <v>855</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3129150</v>
      </c>
      <c r="CF10" s="6">
        <f>SUM('címrend kötelező'!CF10+'címrend önként'!CF10+'címrend államig'!CF10)</f>
        <v>951055</v>
      </c>
      <c r="CG10" s="6">
        <f>SUM('címrend kötelező'!CG10+'címrend önként'!CG10+'címrend államig'!CG10)</f>
        <v>4080205</v>
      </c>
      <c r="CH10" s="6">
        <f>SUM('címrend kötelező'!CH10+'címrend önként'!CH10+'címrend államig'!CH10)</f>
        <v>0</v>
      </c>
      <c r="CI10" s="6">
        <f>SUM('címrend kötelező'!CI10+'címrend önként'!CI10+'címrend államig'!CI10)</f>
        <v>0</v>
      </c>
      <c r="CJ10" s="6">
        <f>SUM('címrend kötelező'!CJ10+'címrend önként'!CJ10+'címrend államig'!CJ10)</f>
        <v>0</v>
      </c>
      <c r="CK10" s="6">
        <f>SUM('címrend kötelező'!CK10+'címrend önként'!CK10+'címrend államig'!CK10)</f>
        <v>144199</v>
      </c>
      <c r="CL10" s="6">
        <f>SUM('címrend kötelező'!CL10+'címrend önként'!CL10+'címrend államig'!CL10)</f>
        <v>6862</v>
      </c>
      <c r="CM10" s="6">
        <f>SUM('címrend kötelező'!CM10+'címrend önként'!CM10+'címrend államig'!CM10)</f>
        <v>151061</v>
      </c>
      <c r="CN10" s="6">
        <f>SUM('címrend kötelező'!CN10+'címrend önként'!CN10+'címrend államig'!CN10)</f>
        <v>14900</v>
      </c>
      <c r="CO10" s="6">
        <f>SUM('címrend kötelező'!CO10+'címrend önként'!CO10+'címrend államig'!CO10)</f>
        <v>23624</v>
      </c>
      <c r="CP10" s="6">
        <f>SUM('címrend kötelező'!CP10+'címrend önként'!CP10+'címrend államig'!CP10)</f>
        <v>38524</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3689</v>
      </c>
      <c r="CX10" s="6">
        <f>SUM('címrend kötelező'!CX10+'címrend önként'!CX10+'címrend államig'!CX10)</f>
        <v>38176</v>
      </c>
      <c r="CY10" s="6">
        <f>SUM('címrend kötelező'!CY10+'címrend önként'!CY10+'címrend államig'!CY10)</f>
        <v>41865</v>
      </c>
      <c r="CZ10" s="6">
        <f>SUM('címrend kötelező'!CZ10+'címrend önként'!CZ10+'címrend államig'!CZ10)</f>
        <v>52680</v>
      </c>
      <c r="DA10" s="6">
        <f>SUM('címrend kötelező'!DA10+'címrend önként'!DA10+'címrend államig'!DA10)</f>
        <v>4499</v>
      </c>
      <c r="DB10" s="6">
        <f>SUM('címrend kötelező'!DB10+'címrend önként'!DB10+'címrend államig'!DB10)</f>
        <v>57179</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374700</v>
      </c>
      <c r="DG10" s="6">
        <f>SUM('címrend kötelező'!DG10+'címrend önként'!DG10+'címrend államig'!DG10)</f>
        <v>50510</v>
      </c>
      <c r="DH10" s="6">
        <f>SUM('címrend kötelező'!DH10+'címrend önként'!DH10+'címrend államig'!DH10)</f>
        <v>425210</v>
      </c>
      <c r="DI10" s="6">
        <f>SUM('címrend kötelező'!DI10+'címrend önként'!DI10+'címrend államig'!DI10)</f>
        <v>91719</v>
      </c>
      <c r="DJ10" s="6">
        <f>SUM('címrend kötelező'!DJ10+'címrend önként'!DJ10+'címrend államig'!DJ10)</f>
        <v>15387</v>
      </c>
      <c r="DK10" s="6">
        <f>SUM('címrend kötelező'!DK10+'címrend önként'!DK10+'címrend államig'!DK10)</f>
        <v>107106</v>
      </c>
      <c r="DL10" s="6">
        <f>SUM('címrend kötelező'!DL10+'címrend önként'!DL10+'címrend államig'!DL10)</f>
        <v>98857</v>
      </c>
      <c r="DM10" s="6">
        <f>SUM('címrend kötelező'!DM10+'címrend önként'!DM10+'címrend államig'!DM10)</f>
        <v>0</v>
      </c>
      <c r="DN10" s="6">
        <f>SUM('címrend kötelező'!DN10+'címrend önként'!DN10+'címrend államig'!DN10)</f>
        <v>98857</v>
      </c>
      <c r="DO10" s="6">
        <f>SUM('címrend kötelező'!DO10+'címrend önként'!DO10+'címrend államig'!DO10)</f>
        <v>0</v>
      </c>
      <c r="DP10" s="6">
        <f>SUM('címrend kötelező'!DP10+'címrend önként'!DP10+'címrend államig'!DP10)</f>
        <v>0</v>
      </c>
      <c r="DQ10" s="6">
        <f>SUM('címrend kötelező'!DQ10+'címrend önként'!DQ10+'címrend államig'!DQ10)</f>
        <v>0</v>
      </c>
      <c r="DR10" s="597">
        <f t="shared" si="151"/>
        <v>5040537</v>
      </c>
      <c r="DS10" s="597">
        <f t="shared" si="152"/>
        <v>1197674</v>
      </c>
      <c r="DT10" s="597">
        <f t="shared" si="153"/>
        <v>6238211</v>
      </c>
      <c r="DU10" s="6">
        <f>SUM('címrend kötelező'!DU10+'címrend önként'!DU10+'címrend államig'!DU10)</f>
        <v>10261</v>
      </c>
      <c r="DV10" s="6">
        <f>SUM('címrend kötelező'!DV10+'címrend önként'!DV10+'címrend államig'!DV10)</f>
        <v>0</v>
      </c>
      <c r="DW10" s="6">
        <f>SUM('címrend kötelező'!DW10+'címrend önként'!DW10+'címrend államig'!DW10)</f>
        <v>10261</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5232</v>
      </c>
      <c r="EB10" s="6">
        <f>SUM('címrend kötelező'!EB10+'címrend önként'!EB10+'címrend államig'!EB10)</f>
        <v>0</v>
      </c>
      <c r="EC10" s="6">
        <f>SUM('címrend kötelező'!EC10+'címrend önként'!EC10+'címrend államig'!EC10)</f>
        <v>5232</v>
      </c>
      <c r="ED10" s="6">
        <f>SUM('címrend kötelező'!ED10+'címrend önként'!ED10+'címrend államig'!ED10)</f>
        <v>332296</v>
      </c>
      <c r="EE10" s="6">
        <f>SUM('címrend kötelező'!EE10+'címrend önként'!EE10+'címrend államig'!EE10)</f>
        <v>21333</v>
      </c>
      <c r="EF10" s="6">
        <f>SUM('címrend kötelező'!EF10+'címrend önként'!EF10+'címrend államig'!EF10)</f>
        <v>353629</v>
      </c>
      <c r="EG10" s="6">
        <f>SUM('címrend kötelező'!EG10+'címrend önként'!EG10+'címrend államig'!EG10)</f>
        <v>54115</v>
      </c>
      <c r="EH10" s="6">
        <f>SUM('címrend kötelező'!EH10+'címrend önként'!EH10+'címrend államig'!EH10)</f>
        <v>13041</v>
      </c>
      <c r="EI10" s="6">
        <f>SUM('címrend kötelező'!EI10+'címrend önként'!EI10+'címrend államig'!EI10)</f>
        <v>67156</v>
      </c>
      <c r="EJ10" s="6">
        <f>SUM('címrend kötelező'!EJ10+'címrend önként'!EJ10+'címrend államig'!EJ10)</f>
        <v>37871</v>
      </c>
      <c r="EK10" s="6">
        <f>SUM('címrend kötelező'!EK10+'címrend önként'!EK10+'címrend államig'!EK10)</f>
        <v>12979</v>
      </c>
      <c r="EL10" s="6">
        <f>SUM('címrend kötelező'!EL10+'címrend önként'!EL10+'címrend államig'!EL10)</f>
        <v>50850</v>
      </c>
      <c r="EM10" s="6">
        <f>SUM('címrend kötelező'!EM10+'címrend önként'!EM10+'címrend államig'!EM10)</f>
        <v>6250</v>
      </c>
      <c r="EN10" s="6">
        <f>SUM('címrend kötelező'!EN10+'címrend önként'!EN10+'címrend államig'!EN10)</f>
        <v>23</v>
      </c>
      <c r="EO10" s="6">
        <f>SUM('címrend kötelező'!EO10+'címrend önként'!EO10+'címrend államig'!EO10)</f>
        <v>6273</v>
      </c>
      <c r="EP10" s="6">
        <f>SUM('címrend kötelező'!EP10+'címrend önként'!EP10+'címrend államig'!EP10)</f>
        <v>14484</v>
      </c>
      <c r="EQ10" s="6">
        <f>SUM('címrend kötelező'!EQ10+'címrend önként'!EQ10+'címrend államig'!EQ10)</f>
        <v>508</v>
      </c>
      <c r="ER10" s="6">
        <f>SUM('címrend kötelező'!ER10+'címrend önként'!ER10+'címrend államig'!ER10)</f>
        <v>14992</v>
      </c>
      <c r="ES10" s="6">
        <f>SUM('címrend kötelező'!ES10+'címrend önként'!ES10+'címrend államig'!ES10)</f>
        <v>94655</v>
      </c>
      <c r="ET10" s="6">
        <f>SUM('címrend kötelező'!ET10+'címrend önként'!ET10+'címrend államig'!ET10)</f>
        <v>14336</v>
      </c>
      <c r="EU10" s="6">
        <f>SUM('címrend kötelező'!EU10+'címrend önként'!EU10+'címrend államig'!EU10)</f>
        <v>108991</v>
      </c>
      <c r="EV10" s="597">
        <f>DU10+DX10+EA10+ED10+EG10+EJ10+EM10+EP10+ES10</f>
        <v>559564</v>
      </c>
      <c r="EW10" s="597">
        <f t="shared" si="154"/>
        <v>62220</v>
      </c>
      <c r="EX10" s="597">
        <f t="shared" si="154"/>
        <v>621784</v>
      </c>
      <c r="EY10" s="290">
        <f>'címrend kötelező'!EY10+'címrend önként'!EY10+'címrend államig'!EY10</f>
        <v>24618</v>
      </c>
      <c r="EZ10" s="290">
        <f>'címrend kötelező'!EZ10+'címrend önként'!EZ10+'címrend államig'!EZ10</f>
        <v>350</v>
      </c>
      <c r="FA10" s="290">
        <f>'címrend kötelező'!FA10+'címrend önként'!FA10+'címrend államig'!FA10</f>
        <v>24968</v>
      </c>
      <c r="FB10" s="290">
        <f>'címrend kötelező'!FB10+'címrend önként'!FB10+'címrend államig'!FB10</f>
        <v>20280</v>
      </c>
      <c r="FC10" s="290">
        <f>'címrend kötelező'!FC10+'címrend önként'!FC10+'címrend államig'!FC10</f>
        <v>8021</v>
      </c>
      <c r="FD10" s="290">
        <f>'címrend kötelező'!FD10+'címrend önként'!FD10+'címrend államig'!FD10</f>
        <v>28301</v>
      </c>
      <c r="FE10" s="290">
        <f>'címrend kötelező'!FE10+'címrend önként'!FE10+'címrend államig'!FE10</f>
        <v>12188</v>
      </c>
      <c r="FF10" s="290">
        <f>'címrend kötelező'!FF10+'címrend önként'!FF10+'címrend államig'!FF10</f>
        <v>6777</v>
      </c>
      <c r="FG10" s="290">
        <f>'címrend kötelező'!FG10+'címrend önként'!FG10+'címrend államig'!FG10</f>
        <v>18965</v>
      </c>
      <c r="FH10" s="290">
        <f>'címrend kötelező'!FH10+'címrend önként'!FH10+'címrend államig'!FH10</f>
        <v>43893</v>
      </c>
      <c r="FI10" s="290">
        <f>'címrend kötelező'!FI10+'címrend önként'!FI10+'címrend államig'!FI10</f>
        <v>6445</v>
      </c>
      <c r="FJ10" s="290">
        <f>'címrend kötelező'!FJ10+'címrend önként'!FJ10+'címrend államig'!FJ10</f>
        <v>50338</v>
      </c>
      <c r="FK10" s="290">
        <f>'címrend kötelező'!FK10+'címrend önként'!FK10+'címrend államig'!FK10</f>
        <v>20600</v>
      </c>
      <c r="FL10" s="290">
        <f>'címrend kötelező'!FL10+'címrend önként'!FL10+'címrend államig'!FL10</f>
        <v>925</v>
      </c>
      <c r="FM10" s="290">
        <f>'címrend kötelező'!FM10+'címrend önként'!FM10+'címrend államig'!FM10</f>
        <v>21525</v>
      </c>
      <c r="FN10" s="290">
        <f>'címrend kötelező'!FN10+'címrend önként'!FN10+'címrend államig'!FN10</f>
        <v>229596</v>
      </c>
      <c r="FO10" s="290">
        <f>'címrend kötelező'!FO10+'címrend önként'!FO10+'címrend államig'!FO10</f>
        <v>4685</v>
      </c>
      <c r="FP10" s="290">
        <f>'címrend kötelező'!FP10+'címrend önként'!FP10+'címrend államig'!FP10</f>
        <v>234281</v>
      </c>
      <c r="FQ10" s="290">
        <f>'címrend kötelező'!FQ10+'címrend önként'!FQ10+'címrend államig'!FQ10</f>
        <v>13667</v>
      </c>
      <c r="FR10" s="290">
        <f>'címrend kötelező'!FR10+'címrend önként'!FR10+'címrend államig'!FR10</f>
        <v>1014</v>
      </c>
      <c r="FS10" s="290">
        <f>'címrend kötelező'!FS10+'címrend önként'!FS10+'címrend államig'!FS10</f>
        <v>14681</v>
      </c>
      <c r="FT10" s="290">
        <f>'címrend kötelező'!FT10+'címrend önként'!FT10+'címrend államig'!FT10</f>
        <v>44475</v>
      </c>
      <c r="FU10" s="290">
        <f>'címrend kötelező'!FU10+'címrend önként'!FU10+'címrend államig'!FU10</f>
        <v>4241</v>
      </c>
      <c r="FV10" s="290">
        <f>'címrend kötelező'!FV10+'címrend önként'!FV10+'címrend államig'!FV10</f>
        <v>48716</v>
      </c>
      <c r="FW10" s="290">
        <f>'címrend kötelező'!FW10+'címrend önként'!FW10+'címrend államig'!FW10</f>
        <v>23745</v>
      </c>
      <c r="FX10" s="290">
        <f>'címrend kötelező'!FX10+'címrend önként'!FX10+'címrend államig'!FX10</f>
        <v>647</v>
      </c>
      <c r="FY10" s="290">
        <f>'címrend kötelező'!FY10+'címrend önként'!FY10+'címrend államig'!FY10</f>
        <v>24392</v>
      </c>
      <c r="FZ10" s="290">
        <f>'címrend kötelező'!FZ10+'címrend önként'!FZ10+'címrend államig'!FZ10</f>
        <v>422</v>
      </c>
      <c r="GA10" s="290">
        <f>'címrend kötelező'!GA10+'címrend önként'!GA10+'címrend államig'!GA10</f>
        <v>0</v>
      </c>
      <c r="GB10" s="290">
        <f>'címrend kötelező'!GB10+'címrend önként'!GB10+'címrend államig'!GB10</f>
        <v>422</v>
      </c>
      <c r="GC10" s="290">
        <f>'címrend kötelező'!GC10+'címrend önként'!GC10+'címrend államig'!GC10</f>
        <v>14483</v>
      </c>
      <c r="GD10" s="290">
        <f>'címrend kötelező'!GD10+'címrend önként'!GD10+'címrend államig'!GD10</f>
        <v>1399</v>
      </c>
      <c r="GE10" s="290">
        <f>'címrend kötelező'!GE10+'címrend önként'!GE10+'címrend államig'!GE10</f>
        <v>15882</v>
      </c>
      <c r="GF10" s="290">
        <f>'címrend kötelező'!GF10+'címrend önként'!GF10+'címrend államig'!GF10</f>
        <v>716791</v>
      </c>
      <c r="GG10" s="290">
        <f>'címrend kötelező'!GG10+'címrend önként'!GG10+'címrend államig'!GG10</f>
        <v>1749</v>
      </c>
      <c r="GH10" s="290">
        <f>'címrend kötelező'!GH10+'címrend önként'!GH10+'címrend államig'!GH10</f>
        <v>718540</v>
      </c>
      <c r="GI10" s="290">
        <f>'címrend kötelező'!GI10+'címrend önként'!GI10+'címrend államig'!GI10</f>
        <v>31780</v>
      </c>
      <c r="GJ10" s="290">
        <f>'címrend kötelező'!GJ10+'címrend önként'!GJ10+'címrend államig'!GJ10</f>
        <v>0</v>
      </c>
      <c r="GK10" s="290">
        <f>'címrend kötelező'!GK10+'címrend önként'!GK10+'címrend államig'!GK10</f>
        <v>31780</v>
      </c>
      <c r="GL10" s="34">
        <f>EY10+FB10+FE10+FH10+FK10+FN10+FQ10+FT10+FW10+FZ10+GC10+GF10+GI10</f>
        <v>1196538</v>
      </c>
      <c r="GM10" s="34">
        <f t="shared" si="155"/>
        <v>36253</v>
      </c>
      <c r="GN10" s="34">
        <f t="shared" si="155"/>
        <v>1232791</v>
      </c>
      <c r="GO10" s="290">
        <f>'címrend kötelező'!GO10+'címrend önként'!GO10+'címrend államig'!GO10</f>
        <v>179523</v>
      </c>
      <c r="GP10" s="290">
        <f>'címrend kötelező'!GP10+'címrend önként'!GP10+'címrend államig'!GP10</f>
        <v>62870</v>
      </c>
      <c r="GQ10" s="290">
        <f>'címrend kötelező'!GQ10+'címrend önként'!GQ10+'címrend államig'!GQ10</f>
        <v>242393</v>
      </c>
      <c r="GR10" s="290">
        <f>'címrend kötelező'!GR10+'címrend önként'!GR10+'címrend államig'!GR10</f>
        <v>308130</v>
      </c>
      <c r="GS10" s="290">
        <f>'címrend kötelező'!GS10+'címrend önként'!GS10+'címrend államig'!GS10</f>
        <v>105607</v>
      </c>
      <c r="GT10" s="290">
        <f>'címrend kötelező'!GT10+'címrend önként'!GT10+'címrend államig'!GT10</f>
        <v>413737</v>
      </c>
      <c r="GU10" s="290">
        <f>'címrend kötelező'!GU10+'címrend önként'!GU10+'címrend államig'!GU10</f>
        <v>123311</v>
      </c>
      <c r="GV10" s="290">
        <f>'címrend kötelező'!GV10+'címrend önként'!GV10+'címrend államig'!GV10</f>
        <v>16286</v>
      </c>
      <c r="GW10" s="290">
        <f>'címrend kötelező'!GW10+'címrend önként'!GW10+'címrend államig'!GW10</f>
        <v>139597</v>
      </c>
      <c r="GX10" s="34">
        <f>GL10+GO10+GR10+GU10</f>
        <v>1807502</v>
      </c>
      <c r="GY10" s="34">
        <f t="shared" si="156"/>
        <v>221016</v>
      </c>
      <c r="GZ10" s="34">
        <f t="shared" si="156"/>
        <v>2028518</v>
      </c>
      <c r="HA10" s="34">
        <f>DR10+EV10+GX10</f>
        <v>7407603</v>
      </c>
      <c r="HB10" s="34">
        <f t="shared" si="157"/>
        <v>1480910</v>
      </c>
      <c r="HC10" s="133">
        <f t="shared" si="157"/>
        <v>8888513</v>
      </c>
      <c r="HD10" s="139"/>
    </row>
    <row r="11" spans="1:212" ht="15" customHeight="1" x14ac:dyDescent="0.2">
      <c r="A11" s="115" t="s">
        <v>403</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3000</v>
      </c>
      <c r="AG11" s="6">
        <f>SUM('címrend kötelező'!AG11+'címrend önként'!AG11+'címrend államig'!AG11)</f>
        <v>-3000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153397</v>
      </c>
      <c r="AM11" s="6">
        <f>SUM('címrend kötelező'!AM11+'címrend önként'!AM11+'címrend államig'!AM11)</f>
        <v>3514</v>
      </c>
      <c r="AN11" s="6">
        <f>SUM('címrend kötelező'!AN11+'címrend önként'!AN11+'címrend államig'!AN11)</f>
        <v>156911</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597">
        <f t="shared" si="151"/>
        <v>156397</v>
      </c>
      <c r="DS11" s="597">
        <f t="shared" si="152"/>
        <v>514</v>
      </c>
      <c r="DT11" s="597">
        <f t="shared" si="153"/>
        <v>156911</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597">
        <f>DU11+DX11+EA11+ED11+EG11+EJ11+EM11+EP11+ES11</f>
        <v>0</v>
      </c>
      <c r="EW11" s="597">
        <f t="shared" si="154"/>
        <v>0</v>
      </c>
      <c r="EX11" s="597">
        <f t="shared" si="154"/>
        <v>0</v>
      </c>
      <c r="EY11" s="290">
        <f>'címrend kötelező'!EY11+'címrend önként'!EY11+'címrend államig'!EY11</f>
        <v>0</v>
      </c>
      <c r="EZ11" s="290">
        <f>'címrend kötelező'!EZ11+'címrend önként'!EZ11+'címrend államig'!EZ11</f>
        <v>0</v>
      </c>
      <c r="FA11" s="290">
        <f>'címrend kötelező'!FA11+'címrend önként'!FA11+'címrend államig'!FA11</f>
        <v>0</v>
      </c>
      <c r="FB11" s="290">
        <f>'címrend kötelező'!FB11+'címrend önként'!FB11+'címrend államig'!FB11</f>
        <v>0</v>
      </c>
      <c r="FC11" s="290">
        <f>'címrend kötelező'!FC11+'címrend önként'!FC11+'címrend államig'!FC11</f>
        <v>0</v>
      </c>
      <c r="FD11" s="290">
        <f>'címrend kötelező'!FD11+'címrend önként'!FD11+'címrend államig'!FD11</f>
        <v>0</v>
      </c>
      <c r="FE11" s="290">
        <f>'címrend kötelező'!FE11+'címrend önként'!FE11+'címrend államig'!FE11</f>
        <v>0</v>
      </c>
      <c r="FF11" s="290">
        <f>'címrend kötelező'!FF11+'címrend önként'!FF11+'címrend államig'!FF11</f>
        <v>0</v>
      </c>
      <c r="FG11" s="290">
        <f>'címrend kötelező'!FG11+'címrend önként'!FG11+'címrend államig'!FG11</f>
        <v>0</v>
      </c>
      <c r="FH11" s="290">
        <f>'címrend kötelező'!FH11+'címrend önként'!FH11+'címrend államig'!FH11</f>
        <v>0</v>
      </c>
      <c r="FI11" s="290">
        <f>'címrend kötelező'!FI11+'címrend önként'!FI11+'címrend államig'!FI11</f>
        <v>0</v>
      </c>
      <c r="FJ11" s="290">
        <f>'címrend kötelező'!FJ11+'címrend önként'!FJ11+'címrend államig'!FJ11</f>
        <v>0</v>
      </c>
      <c r="FK11" s="290">
        <f>'címrend kötelező'!FK11+'címrend önként'!FK11+'címrend államig'!FK11</f>
        <v>0</v>
      </c>
      <c r="FL11" s="290">
        <f>'címrend kötelező'!FL11+'címrend önként'!FL11+'címrend államig'!FL11</f>
        <v>0</v>
      </c>
      <c r="FM11" s="290">
        <f>'címrend kötelező'!FM11+'címrend önként'!FM11+'címrend államig'!FM11</f>
        <v>0</v>
      </c>
      <c r="FN11" s="290">
        <f>'címrend kötelező'!FN11+'címrend önként'!FN11+'címrend államig'!FN11</f>
        <v>0</v>
      </c>
      <c r="FO11" s="290">
        <f>'címrend kötelező'!FO11+'címrend önként'!FO11+'címrend államig'!FO11</f>
        <v>0</v>
      </c>
      <c r="FP11" s="290">
        <f>'címrend kötelező'!FP11+'címrend önként'!FP11+'címrend államig'!FP11</f>
        <v>0</v>
      </c>
      <c r="FQ11" s="290">
        <f>'címrend kötelező'!FQ11+'címrend önként'!FQ11+'címrend államig'!FQ11</f>
        <v>0</v>
      </c>
      <c r="FR11" s="290">
        <f>'címrend kötelező'!FR11+'címrend önként'!FR11+'címrend államig'!FR11</f>
        <v>0</v>
      </c>
      <c r="FS11" s="290">
        <f>'címrend kötelező'!FS11+'címrend önként'!FS11+'címrend államig'!FS11</f>
        <v>0</v>
      </c>
      <c r="FT11" s="290">
        <f>'címrend kötelező'!FT11+'címrend önként'!FT11+'címrend államig'!FT11</f>
        <v>0</v>
      </c>
      <c r="FU11" s="290">
        <f>'címrend kötelező'!FU11+'címrend önként'!FU11+'címrend államig'!FU11</f>
        <v>0</v>
      </c>
      <c r="FV11" s="290">
        <f>'címrend kötelező'!FV11+'címrend önként'!FV11+'címrend államig'!FV11</f>
        <v>0</v>
      </c>
      <c r="FW11" s="290">
        <f>'címrend kötelező'!FW11+'címrend önként'!FW11+'címrend államig'!FW11</f>
        <v>0</v>
      </c>
      <c r="FX11" s="290">
        <f>'címrend kötelező'!FX11+'címrend önként'!FX11+'címrend államig'!FX11</f>
        <v>0</v>
      </c>
      <c r="FY11" s="290">
        <f>'címrend kötelező'!FY11+'címrend önként'!FY11+'címrend államig'!FY11</f>
        <v>0</v>
      </c>
      <c r="FZ11" s="290">
        <f>'címrend kötelező'!FZ11+'címrend önként'!FZ11+'címrend államig'!FZ11</f>
        <v>0</v>
      </c>
      <c r="GA11" s="290">
        <f>'címrend kötelező'!GA11+'címrend önként'!GA11+'címrend államig'!GA11</f>
        <v>0</v>
      </c>
      <c r="GB11" s="290">
        <f>'címrend kötelező'!GB11+'címrend önként'!GB11+'címrend államig'!GB11</f>
        <v>0</v>
      </c>
      <c r="GC11" s="290">
        <f>'címrend kötelező'!GC11+'címrend önként'!GC11+'címrend államig'!GC11</f>
        <v>730</v>
      </c>
      <c r="GD11" s="290">
        <f>'címrend kötelező'!GD11+'címrend önként'!GD11+'címrend államig'!GD11</f>
        <v>0</v>
      </c>
      <c r="GE11" s="290">
        <f>'címrend kötelező'!GE11+'címrend önként'!GE11+'címrend államig'!GE11</f>
        <v>730</v>
      </c>
      <c r="GF11" s="290">
        <f>'címrend kötelező'!GF11+'címrend önként'!GF11+'címrend államig'!GF11</f>
        <v>0</v>
      </c>
      <c r="GG11" s="290">
        <f>'címrend kötelező'!GG11+'címrend önként'!GG11+'címrend államig'!GG11</f>
        <v>0</v>
      </c>
      <c r="GH11" s="290">
        <f>'címrend kötelező'!GH11+'címrend önként'!GH11+'címrend államig'!GH11</f>
        <v>0</v>
      </c>
      <c r="GI11" s="290">
        <f>'címrend kötelező'!GI11+'címrend önként'!GI11+'címrend államig'!GI11</f>
        <v>0</v>
      </c>
      <c r="GJ11" s="290">
        <f>'címrend kötelező'!GJ11+'címrend önként'!GJ11+'címrend államig'!GJ11</f>
        <v>0</v>
      </c>
      <c r="GK11" s="290">
        <f>'címrend kötelező'!GK11+'címrend önként'!GK11+'címrend államig'!GK11</f>
        <v>0</v>
      </c>
      <c r="GL11" s="34">
        <f>EY11+FB11+FE11+FH11+FK11+FN11+FQ11+FT11+FW11+FZ11+GC11+GF11+GI11</f>
        <v>730</v>
      </c>
      <c r="GM11" s="34">
        <f t="shared" si="155"/>
        <v>0</v>
      </c>
      <c r="GN11" s="34">
        <f t="shared" si="155"/>
        <v>730</v>
      </c>
      <c r="GO11" s="290">
        <f>'címrend kötelező'!GO11+'címrend önként'!GO11+'címrend államig'!GO11</f>
        <v>0</v>
      </c>
      <c r="GP11" s="290">
        <f>'címrend kötelező'!GP11+'címrend önként'!GP11+'címrend államig'!GP11</f>
        <v>0</v>
      </c>
      <c r="GQ11" s="290">
        <f>'címrend kötelező'!GQ11+'címrend önként'!GQ11+'címrend államig'!GQ11</f>
        <v>0</v>
      </c>
      <c r="GR11" s="290">
        <f>'címrend kötelező'!GR11+'címrend önként'!GR11+'címrend államig'!GR11</f>
        <v>0</v>
      </c>
      <c r="GS11" s="290">
        <f>'címrend kötelező'!GS11+'címrend önként'!GS11+'címrend államig'!GS11</f>
        <v>0</v>
      </c>
      <c r="GT11" s="290">
        <f>'címrend kötelező'!GT11+'címrend önként'!GT11+'címrend államig'!GT11</f>
        <v>0</v>
      </c>
      <c r="GU11" s="290">
        <f>'címrend kötelező'!GU11+'címrend önként'!GU11+'címrend államig'!GU11</f>
        <v>0</v>
      </c>
      <c r="GV11" s="290">
        <f>'címrend kötelező'!GV11+'címrend önként'!GV11+'címrend államig'!GV11</f>
        <v>0</v>
      </c>
      <c r="GW11" s="290">
        <f>'címrend kötelező'!GW11+'címrend önként'!GW11+'címrend államig'!GW11</f>
        <v>0</v>
      </c>
      <c r="GX11" s="34">
        <f>GL11+GO11+GR11+GU11</f>
        <v>730</v>
      </c>
      <c r="GY11" s="34">
        <f t="shared" si="156"/>
        <v>0</v>
      </c>
      <c r="GZ11" s="34">
        <f t="shared" si="156"/>
        <v>730</v>
      </c>
      <c r="HA11" s="34">
        <f>DR11+EV11+GX11</f>
        <v>157127</v>
      </c>
      <c r="HB11" s="34">
        <f t="shared" si="157"/>
        <v>514</v>
      </c>
      <c r="HC11" s="133">
        <f t="shared" si="157"/>
        <v>157641</v>
      </c>
      <c r="HD11" s="139"/>
    </row>
    <row r="12" spans="1:212" s="12" customFormat="1" ht="15" customHeight="1" x14ac:dyDescent="0.2">
      <c r="A12" s="117" t="s">
        <v>404</v>
      </c>
      <c r="B12" s="5">
        <f t="shared" ref="B12" si="158">B13+B14+B15+B16+B17</f>
        <v>0</v>
      </c>
      <c r="C12" s="5">
        <f t="shared" ref="C12" si="159">C13+C14+C15+C16+C17</f>
        <v>0</v>
      </c>
      <c r="D12" s="5">
        <f t="shared" ref="D12" si="160">D13+D14+D15+D16+D17</f>
        <v>0</v>
      </c>
      <c r="E12" s="5">
        <f t="shared" ref="E12" si="161">E13+E14+E15+E16+E17</f>
        <v>0</v>
      </c>
      <c r="F12" s="5">
        <f t="shared" ref="F12" si="162">F13+F14+F15+F16+F17</f>
        <v>0</v>
      </c>
      <c r="G12" s="5">
        <f t="shared" ref="G12" si="163">G13+G14+G15+G16+G17</f>
        <v>0</v>
      </c>
      <c r="H12" s="5">
        <f t="shared" ref="H12" si="164">H13+H14+H15+H16+H17</f>
        <v>0</v>
      </c>
      <c r="I12" s="5">
        <f t="shared" ref="I12" si="165">I13+I14+I15+I16+I17</f>
        <v>0</v>
      </c>
      <c r="J12" s="5">
        <f t="shared" ref="J12" si="166">J13+J14+J15+J16+J17</f>
        <v>0</v>
      </c>
      <c r="K12" s="5">
        <f t="shared" ref="K12" si="167">K13+K14+K15+K16+K17</f>
        <v>0</v>
      </c>
      <c r="L12" s="5">
        <f t="shared" ref="L12" si="168">L13+L14+L15+L16+L17</f>
        <v>0</v>
      </c>
      <c r="M12" s="5">
        <f t="shared" ref="M12" si="169">M13+M14+M15+M16+M17</f>
        <v>0</v>
      </c>
      <c r="N12" s="5">
        <f t="shared" ref="N12" si="170">N13+N14+N15+N16+N17</f>
        <v>118569</v>
      </c>
      <c r="O12" s="5">
        <f t="shared" ref="O12" si="171">O13+O14+O15+O16+O17</f>
        <v>68805</v>
      </c>
      <c r="P12" s="5">
        <f t="shared" ref="P12" si="172">P13+P14+P15+P16+P17</f>
        <v>187374</v>
      </c>
      <c r="Q12" s="5">
        <f t="shared" ref="Q12" si="173">Q13+Q14+Q15+Q16+Q17</f>
        <v>742225</v>
      </c>
      <c r="R12" s="5">
        <f t="shared" ref="R12" si="174">R13+R14+R15+R16+R17</f>
        <v>-391125</v>
      </c>
      <c r="S12" s="5">
        <f t="shared" ref="S12" si="175">S13+S14+S15+S16+S17</f>
        <v>351100</v>
      </c>
      <c r="T12" s="5">
        <f t="shared" ref="T12" si="176">T13+T14+T15+T16+T17</f>
        <v>0</v>
      </c>
      <c r="U12" s="5">
        <f t="shared" ref="U12" si="177">U13+U14+U15+U16+U17</f>
        <v>0</v>
      </c>
      <c r="V12" s="5">
        <f t="shared" ref="V12" si="178">V13+V14+V15+V16+V17</f>
        <v>0</v>
      </c>
      <c r="W12" s="5">
        <f t="shared" ref="W12" si="179">W13+W14+W15+W16+W17</f>
        <v>6868</v>
      </c>
      <c r="X12" s="5">
        <f t="shared" ref="X12" si="180">X13+X14+X15+X16+X17</f>
        <v>5762</v>
      </c>
      <c r="Y12" s="5">
        <f t="shared" ref="Y12" si="181">Y13+Y14+Y15+Y16+Y17</f>
        <v>12630</v>
      </c>
      <c r="Z12" s="5">
        <f t="shared" ref="Z12" si="182">Z13+Z14+Z15+Z16+Z17</f>
        <v>50726</v>
      </c>
      <c r="AA12" s="5">
        <f t="shared" ref="AA12" si="183">AA13+AA14+AA15+AA16+AA17</f>
        <v>2000</v>
      </c>
      <c r="AB12" s="5">
        <f t="shared" ref="AB12" si="184">AB13+AB14+AB15+AB16+AB17</f>
        <v>52726</v>
      </c>
      <c r="AC12" s="5">
        <f t="shared" ref="AC12" si="185">AC13+AC14+AC15+AC16+AC17</f>
        <v>0</v>
      </c>
      <c r="AD12" s="5">
        <f t="shared" ref="AD12" si="186">AD13+AD14+AD15+AD16+AD17</f>
        <v>766582</v>
      </c>
      <c r="AE12" s="5">
        <f t="shared" ref="AE12" si="187">AE13+AE14+AE15+AE16+AE17</f>
        <v>766582</v>
      </c>
      <c r="AF12" s="5">
        <f t="shared" ref="AF12" si="188">AF13+AF14+AF15+AF16+AF17</f>
        <v>0</v>
      </c>
      <c r="AG12" s="5">
        <f t="shared" ref="AG12" si="189">AG13+AG14+AG15+AG16+AG17</f>
        <v>3000</v>
      </c>
      <c r="AH12" s="5">
        <f t="shared" ref="AH12" si="190">AH13+AH14+AH15+AH16+AH17</f>
        <v>3000</v>
      </c>
      <c r="AI12" s="5">
        <f t="shared" ref="AI12" si="191">AI13+AI14+AI15+AI16+AI17</f>
        <v>0</v>
      </c>
      <c r="AJ12" s="5">
        <f t="shared" ref="AJ12" si="192">AJ13+AJ14+AJ15+AJ16+AJ17</f>
        <v>0</v>
      </c>
      <c r="AK12" s="5">
        <f t="shared" ref="AK12" si="193">AK13+AK14+AK15+AK16+AK17</f>
        <v>0</v>
      </c>
      <c r="AL12" s="5">
        <f t="shared" ref="AL12" si="194">AL13+AL14+AL15+AL16+AL17</f>
        <v>0</v>
      </c>
      <c r="AM12" s="5">
        <f t="shared" ref="AM12" si="195">AM13+AM14+AM15+AM16+AM17</f>
        <v>0</v>
      </c>
      <c r="AN12" s="5">
        <f t="shared" ref="AN12" si="196">AN13+AN14+AN15+AN16+AN17</f>
        <v>0</v>
      </c>
      <c r="AO12" s="5">
        <f t="shared" ref="AO12" si="197">AO13+AO14+AO15+AO16+AO17</f>
        <v>0</v>
      </c>
      <c r="AP12" s="5">
        <f t="shared" ref="AP12" si="198">AP13+AP14+AP15+AP16+AP17</f>
        <v>1700</v>
      </c>
      <c r="AQ12" s="5">
        <f t="shared" ref="AQ12" si="199">AQ13+AQ14+AQ15+AQ16+AQ17</f>
        <v>1700</v>
      </c>
      <c r="AR12" s="5">
        <f t="shared" ref="AR12" si="200">AR13+AR14+AR15+AR16+AR17</f>
        <v>0</v>
      </c>
      <c r="AS12" s="5">
        <f t="shared" ref="AS12" si="201">AS13+AS14+AS15+AS16+AS17</f>
        <v>0</v>
      </c>
      <c r="AT12" s="5">
        <f t="shared" ref="AT12" si="202">AT13+AT14+AT15+AT16+AT17</f>
        <v>0</v>
      </c>
      <c r="AU12" s="5">
        <f t="shared" ref="AU12" si="203">AU13+AU14+AU15+AU16+AU17</f>
        <v>104457</v>
      </c>
      <c r="AV12" s="5">
        <f t="shared" ref="AV12" si="204">AV13+AV14+AV15+AV16+AV17</f>
        <v>5532</v>
      </c>
      <c r="AW12" s="5">
        <f t="shared" ref="AW12" si="205">AW13+AW14+AW15+AW16+AW17</f>
        <v>109989</v>
      </c>
      <c r="AX12" s="5">
        <f t="shared" ref="AX12" si="206">AX13+AX14+AX15+AX16+AX17</f>
        <v>0</v>
      </c>
      <c r="AY12" s="5">
        <f t="shared" ref="AY12" si="207">AY13+AY14+AY15+AY16+AY17</f>
        <v>0</v>
      </c>
      <c r="AZ12" s="5">
        <f t="shared" ref="AZ12" si="208">AZ13+AZ14+AZ15+AZ16+AZ17</f>
        <v>0</v>
      </c>
      <c r="BA12" s="5">
        <f t="shared" ref="BA12" si="209">BA13+BA14+BA15+BA16+BA17</f>
        <v>0</v>
      </c>
      <c r="BB12" s="5">
        <f t="shared" ref="BB12" si="210">BB13+BB14+BB15+BB16+BB17</f>
        <v>0</v>
      </c>
      <c r="BC12" s="5">
        <f t="shared" ref="BC12" si="211">BC13+BC14+BC15+BC16+BC17</f>
        <v>0</v>
      </c>
      <c r="BD12" s="5">
        <f t="shared" ref="BD12" si="212">BD13+BD14+BD15+BD16+BD17</f>
        <v>0</v>
      </c>
      <c r="BE12" s="5">
        <f t="shared" ref="BE12" si="213">BE13+BE14+BE15+BE16+BE17</f>
        <v>0</v>
      </c>
      <c r="BF12" s="5">
        <f t="shared" ref="BF12" si="214">BF13+BF14+BF15+BF16+BF17</f>
        <v>0</v>
      </c>
      <c r="BG12" s="5">
        <f t="shared" ref="BG12" si="215">BG13+BG14+BG15+BG16+BG17</f>
        <v>0</v>
      </c>
      <c r="BH12" s="5">
        <f t="shared" ref="BH12" si="216">BH13+BH14+BH15+BH16+BH17</f>
        <v>0</v>
      </c>
      <c r="BI12" s="5">
        <f t="shared" ref="BI12" si="217">BI13+BI14+BI15+BI16+BI17</f>
        <v>0</v>
      </c>
      <c r="BJ12" s="5">
        <f t="shared" ref="BJ12" si="218">BJ13+BJ14+BJ15+BJ16+BJ17</f>
        <v>0</v>
      </c>
      <c r="BK12" s="5">
        <f t="shared" ref="BK12" si="219">BK13+BK14+BK15+BK16+BK17</f>
        <v>0</v>
      </c>
      <c r="BL12" s="5">
        <f t="shared" ref="BL12" si="220">BL13+BL14+BL15+BL16+BL17</f>
        <v>0</v>
      </c>
      <c r="BM12" s="5">
        <f t="shared" ref="BM12" si="221">BM13+BM14+BM15+BM16+BM17</f>
        <v>0</v>
      </c>
      <c r="BN12" s="5">
        <f t="shared" ref="BN12" si="222">BN13+BN14+BN15+BN16+BN17</f>
        <v>0</v>
      </c>
      <c r="BO12" s="5">
        <f t="shared" ref="BO12" si="223">BO13+BO14+BO15+BO16+BO17</f>
        <v>0</v>
      </c>
      <c r="BP12" s="5">
        <f t="shared" ref="BP12" si="224">BP13+BP14+BP15+BP16+BP17</f>
        <v>0</v>
      </c>
      <c r="BQ12" s="5">
        <f t="shared" ref="BQ12" si="225">BQ13+BQ14+BQ15+BQ16+BQ17</f>
        <v>164</v>
      </c>
      <c r="BR12" s="5">
        <f t="shared" ref="BR12" si="226">BR13+BR14+BR15+BR16+BR17</f>
        <v>164</v>
      </c>
      <c r="BS12" s="5">
        <f t="shared" ref="BS12" si="227">BS13+BS14+BS15+BS16+BS17</f>
        <v>169062</v>
      </c>
      <c r="BT12" s="5">
        <f t="shared" ref="BT12" si="228">BT13+BT14+BT15+BT16+BT17</f>
        <v>10650</v>
      </c>
      <c r="BU12" s="5">
        <f t="shared" ref="BU12" si="229">BU13+BU14+BU15+BU16+BU17</f>
        <v>179712</v>
      </c>
      <c r="BV12" s="5">
        <f t="shared" ref="BV12" si="230">BV13+BV14+BV15+BV16+BV17</f>
        <v>0</v>
      </c>
      <c r="BW12" s="5">
        <f t="shared" ref="BW12" si="231">BW13+BW14+BW15+BW16+BW17</f>
        <v>0</v>
      </c>
      <c r="BX12" s="5">
        <f t="shared" ref="BX12" si="232">BX13+BX14+BX15+BX16+BX17</f>
        <v>0</v>
      </c>
      <c r="BY12" s="5">
        <f t="shared" ref="BY12" si="233">BY13+BY14+BY15+BY16+BY17</f>
        <v>782860</v>
      </c>
      <c r="BZ12" s="5">
        <f t="shared" ref="BZ12" si="234">BZ13+BZ14+BZ15+BZ16+BZ17</f>
        <v>156809</v>
      </c>
      <c r="CA12" s="5">
        <f t="shared" ref="CA12" si="235">CA13+CA14+CA15+CA16+CA17</f>
        <v>939669</v>
      </c>
      <c r="CB12" s="5">
        <f t="shared" ref="CB12" si="236">CB13+CB14+CB15+CB16+CB17</f>
        <v>0</v>
      </c>
      <c r="CC12" s="5">
        <f t="shared" ref="CC12" si="237">CC13+CC14+CC15+CC16+CC17</f>
        <v>0</v>
      </c>
      <c r="CD12" s="5">
        <f t="shared" ref="CD12" si="238">CD13+CD14+CD15+CD16+CD17</f>
        <v>0</v>
      </c>
      <c r="CE12" s="5">
        <f t="shared" ref="CE12" si="239">CE13+CE14+CE15+CE16+CE17</f>
        <v>0</v>
      </c>
      <c r="CF12" s="5">
        <f t="shared" ref="CF12" si="240">CF13+CF14+CF15+CF16+CF17</f>
        <v>85195</v>
      </c>
      <c r="CG12" s="5">
        <f t="shared" ref="CG12" si="241">CG13+CG14+CG15+CG16+CG17</f>
        <v>85195</v>
      </c>
      <c r="CH12" s="5">
        <f t="shared" ref="CH12" si="242">CH13+CH14+CH15+CH16+CH17</f>
        <v>0</v>
      </c>
      <c r="CI12" s="5">
        <f t="shared" ref="CI12" si="243">CI13+CI14+CI15+CI16+CI17</f>
        <v>0</v>
      </c>
      <c r="CJ12" s="5">
        <f t="shared" ref="CJ12" si="244">CJ13+CJ14+CJ15+CJ16+CJ17</f>
        <v>0</v>
      </c>
      <c r="CK12" s="5">
        <f t="shared" ref="CK12" si="245">CK13+CK14+CK15+CK16+CK17</f>
        <v>0</v>
      </c>
      <c r="CL12" s="5">
        <f t="shared" ref="CL12" si="246">CL13+CL14+CL15+CL16+CL17</f>
        <v>627</v>
      </c>
      <c r="CM12" s="5">
        <f t="shared" ref="CM12" si="247">CM13+CM14+CM15+CM16+CM17</f>
        <v>627</v>
      </c>
      <c r="CN12" s="5">
        <f t="shared" ref="CN12" si="248">CN13+CN14+CN15+CN16+CN17</f>
        <v>11000</v>
      </c>
      <c r="CO12" s="5">
        <f t="shared" ref="CO12" si="249">CO13+CO14+CO15+CO16+CO17</f>
        <v>0</v>
      </c>
      <c r="CP12" s="5">
        <f t="shared" ref="CP12" si="250">CP13+CP14+CP15+CP16+CP17</f>
        <v>11000</v>
      </c>
      <c r="CQ12" s="5">
        <f t="shared" ref="CQ12" si="251">CQ13+CQ14+CQ15+CQ16+CQ17</f>
        <v>0</v>
      </c>
      <c r="CR12" s="5">
        <f t="shared" ref="CR12" si="252">CR13+CR14+CR15+CR16+CR17</f>
        <v>0</v>
      </c>
      <c r="CS12" s="5">
        <f t="shared" ref="CS12" si="253">CS13+CS14+CS15+CS16+CS17</f>
        <v>0</v>
      </c>
      <c r="CT12" s="5">
        <f t="shared" ref="CT12" si="254">CT13+CT14+CT15+CT16+CT17</f>
        <v>0</v>
      </c>
      <c r="CU12" s="5">
        <f t="shared" ref="CU12" si="255">CU13+CU14+CU15+CU16+CU17</f>
        <v>0</v>
      </c>
      <c r="CV12" s="5">
        <f t="shared" ref="CV12" si="256">CV13+CV14+CV15+CV16+CV17</f>
        <v>0</v>
      </c>
      <c r="CW12" s="5">
        <f t="shared" ref="CW12" si="257">CW13+CW14+CW15+CW16+CW17</f>
        <v>0</v>
      </c>
      <c r="CX12" s="5">
        <f t="shared" ref="CX12" si="258">CX13+CX14+CX15+CX16+CX17</f>
        <v>0</v>
      </c>
      <c r="CY12" s="5">
        <f t="shared" ref="CY12" si="259">CY13+CY14+CY15+CY16+CY17</f>
        <v>0</v>
      </c>
      <c r="CZ12" s="5">
        <f t="shared" ref="CZ12" si="260">CZ13+CZ14+CZ15+CZ16+CZ17</f>
        <v>4900</v>
      </c>
      <c r="DA12" s="5">
        <f t="shared" ref="DA12" si="261">DA13+DA14+DA15+DA16+DA17</f>
        <v>0</v>
      </c>
      <c r="DB12" s="5">
        <f t="shared" ref="DB12" si="262">DB13+DB14+DB15+DB16+DB17</f>
        <v>4900</v>
      </c>
      <c r="DC12" s="5">
        <f t="shared" ref="DC12" si="263">DC13+DC14+DC15+DC16+DC17</f>
        <v>0</v>
      </c>
      <c r="DD12" s="5">
        <f t="shared" ref="DD12" si="264">DD13+DD14+DD15+DD16+DD17</f>
        <v>0</v>
      </c>
      <c r="DE12" s="5">
        <f t="shared" ref="DE12" si="265">DE13+DE14+DE15+DE16+DE17</f>
        <v>0</v>
      </c>
      <c r="DF12" s="5">
        <f t="shared" ref="DF12" si="266">DF13+DF14+DF15+DF16+DF17</f>
        <v>0</v>
      </c>
      <c r="DG12" s="5">
        <f t="shared" ref="DG12" si="267">DG13+DG14+DG15+DG16+DG17</f>
        <v>0</v>
      </c>
      <c r="DH12" s="5">
        <f t="shared" ref="DH12" si="268">DH13+DH14+DH15+DH16+DH17</f>
        <v>0</v>
      </c>
      <c r="DI12" s="5">
        <f t="shared" ref="DI12" si="269">DI13+DI14+DI15+DI16+DI17</f>
        <v>0</v>
      </c>
      <c r="DJ12" s="5">
        <f t="shared" ref="DJ12" si="270">DJ13+DJ14+DJ15+DJ16+DJ17</f>
        <v>0</v>
      </c>
      <c r="DK12" s="5">
        <f t="shared" ref="DK12" si="271">DK13+DK14+DK15+DK16+DK17</f>
        <v>0</v>
      </c>
      <c r="DL12" s="5">
        <f t="shared" ref="DL12" si="272">DL13+DL14+DL15+DL16+DL17</f>
        <v>0</v>
      </c>
      <c r="DM12" s="5">
        <f t="shared" ref="DM12" si="273">DM13+DM14+DM15+DM16+DM17</f>
        <v>0</v>
      </c>
      <c r="DN12" s="5">
        <f t="shared" ref="DN12" si="274">DN13+DN14+DN15+DN16+DN17</f>
        <v>0</v>
      </c>
      <c r="DO12" s="5">
        <f t="shared" ref="DO12" si="275">DO13+DO14+DO15+DO16+DO17</f>
        <v>866708</v>
      </c>
      <c r="DP12" s="5">
        <f t="shared" ref="DP12" si="276">DP13+DP14+DP15+DP16+DP17</f>
        <v>104902</v>
      </c>
      <c r="DQ12" s="5">
        <f t="shared" ref="DQ12" si="277">DQ13+DQ14+DQ15+DQ16+DQ17</f>
        <v>971610</v>
      </c>
      <c r="DR12" s="106">
        <f t="shared" ref="DR12" si="278">DR13+DR14+DR15+DR16+DR17</f>
        <v>2857375</v>
      </c>
      <c r="DS12" s="106">
        <f t="shared" ref="DS12" si="279">DS13+DS14+DS15+DS16+DS17</f>
        <v>820603</v>
      </c>
      <c r="DT12" s="106">
        <f t="shared" ref="DT12" si="280">DT13+DT14+DT15+DT16+DT17</f>
        <v>3677978</v>
      </c>
      <c r="DU12" s="5">
        <f>DU13+DU14+DU15+DU16+DU17</f>
        <v>0</v>
      </c>
      <c r="DV12" s="5">
        <f t="shared" ref="DV12:EU12" si="281">DV13+DV14+DV15+DV16+DV17</f>
        <v>12466</v>
      </c>
      <c r="DW12" s="5">
        <f t="shared" si="281"/>
        <v>12466</v>
      </c>
      <c r="DX12" s="5">
        <f t="shared" si="281"/>
        <v>0</v>
      </c>
      <c r="DY12" s="5">
        <f t="shared" si="281"/>
        <v>1406</v>
      </c>
      <c r="DZ12" s="5">
        <f t="shared" si="281"/>
        <v>1406</v>
      </c>
      <c r="EA12" s="5">
        <f t="shared" si="281"/>
        <v>0</v>
      </c>
      <c r="EB12" s="5">
        <f t="shared" si="281"/>
        <v>1274</v>
      </c>
      <c r="EC12" s="5">
        <f t="shared" si="281"/>
        <v>1274</v>
      </c>
      <c r="ED12" s="5">
        <f t="shared" si="281"/>
        <v>0</v>
      </c>
      <c r="EE12" s="5">
        <f t="shared" si="281"/>
        <v>79538</v>
      </c>
      <c r="EF12" s="5">
        <f t="shared" si="281"/>
        <v>79538</v>
      </c>
      <c r="EG12" s="5">
        <f t="shared" si="281"/>
        <v>0</v>
      </c>
      <c r="EH12" s="5">
        <f t="shared" si="281"/>
        <v>18070</v>
      </c>
      <c r="EI12" s="5">
        <f t="shared" si="281"/>
        <v>18070</v>
      </c>
      <c r="EJ12" s="5">
        <f t="shared" si="281"/>
        <v>0</v>
      </c>
      <c r="EK12" s="5">
        <f t="shared" si="281"/>
        <v>51768</v>
      </c>
      <c r="EL12" s="5">
        <f t="shared" si="281"/>
        <v>51768</v>
      </c>
      <c r="EM12" s="5">
        <f t="shared" si="281"/>
        <v>0</v>
      </c>
      <c r="EN12" s="5">
        <f t="shared" si="281"/>
        <v>5349</v>
      </c>
      <c r="EO12" s="5">
        <f t="shared" si="281"/>
        <v>5349</v>
      </c>
      <c r="EP12" s="5">
        <f t="shared" si="281"/>
        <v>0</v>
      </c>
      <c r="EQ12" s="5">
        <f t="shared" si="281"/>
        <v>217020</v>
      </c>
      <c r="ER12" s="5">
        <f t="shared" si="281"/>
        <v>217020</v>
      </c>
      <c r="ES12" s="5">
        <f t="shared" si="281"/>
        <v>0</v>
      </c>
      <c r="ET12" s="5">
        <f t="shared" si="281"/>
        <v>70404</v>
      </c>
      <c r="EU12" s="5">
        <f t="shared" si="281"/>
        <v>70404</v>
      </c>
      <c r="EV12" s="106">
        <f t="shared" ref="EV12" si="282">EV13+EV14+EV15+EV16+EV17</f>
        <v>0</v>
      </c>
      <c r="EW12" s="106">
        <f t="shared" ref="EW12" si="283">EW13+EW14+EW15+EW16+EW17</f>
        <v>457295</v>
      </c>
      <c r="EX12" s="106">
        <f t="shared" ref="EX12" si="284">EX13+EX14+EX15+EX16+EX17</f>
        <v>457295</v>
      </c>
      <c r="EY12" s="5">
        <f>EY13+EY14+EY15+EY16+EY17</f>
        <v>0</v>
      </c>
      <c r="EZ12" s="5">
        <f t="shared" ref="EZ12:GK12" si="285">EZ13+EZ14+EZ15+EZ16+EZ17</f>
        <v>12527</v>
      </c>
      <c r="FA12" s="5">
        <f t="shared" si="285"/>
        <v>12527</v>
      </c>
      <c r="FB12" s="5">
        <f t="shared" si="285"/>
        <v>0</v>
      </c>
      <c r="FC12" s="5">
        <f t="shared" si="285"/>
        <v>23817</v>
      </c>
      <c r="FD12" s="5">
        <f t="shared" si="285"/>
        <v>23817</v>
      </c>
      <c r="FE12" s="5">
        <f t="shared" si="285"/>
        <v>0</v>
      </c>
      <c r="FF12" s="5">
        <f t="shared" si="285"/>
        <v>12096</v>
      </c>
      <c r="FG12" s="5">
        <f t="shared" si="285"/>
        <v>12096</v>
      </c>
      <c r="FH12" s="5">
        <f t="shared" si="285"/>
        <v>0</v>
      </c>
      <c r="FI12" s="5">
        <f t="shared" si="285"/>
        <v>9253</v>
      </c>
      <c r="FJ12" s="5">
        <f t="shared" si="285"/>
        <v>9253</v>
      </c>
      <c r="FK12" s="5">
        <f t="shared" si="285"/>
        <v>0</v>
      </c>
      <c r="FL12" s="5">
        <f t="shared" si="285"/>
        <v>-5178</v>
      </c>
      <c r="FM12" s="5">
        <f t="shared" si="285"/>
        <v>-5178</v>
      </c>
      <c r="FN12" s="5">
        <f t="shared" si="285"/>
        <v>0</v>
      </c>
      <c r="FO12" s="5">
        <f t="shared" si="285"/>
        <v>-2945</v>
      </c>
      <c r="FP12" s="5">
        <f t="shared" si="285"/>
        <v>-2945</v>
      </c>
      <c r="FQ12" s="5">
        <f t="shared" si="285"/>
        <v>0</v>
      </c>
      <c r="FR12" s="5">
        <f t="shared" si="285"/>
        <v>2401</v>
      </c>
      <c r="FS12" s="5">
        <f t="shared" si="285"/>
        <v>2401</v>
      </c>
      <c r="FT12" s="5">
        <f t="shared" si="285"/>
        <v>0</v>
      </c>
      <c r="FU12" s="5">
        <f t="shared" si="285"/>
        <v>1424</v>
      </c>
      <c r="FV12" s="5">
        <f t="shared" si="285"/>
        <v>1424</v>
      </c>
      <c r="FW12" s="5">
        <f t="shared" si="285"/>
        <v>0</v>
      </c>
      <c r="FX12" s="5">
        <f t="shared" si="285"/>
        <v>11980</v>
      </c>
      <c r="FY12" s="5">
        <f t="shared" si="285"/>
        <v>11980</v>
      </c>
      <c r="FZ12" s="5">
        <f t="shared" si="285"/>
        <v>0</v>
      </c>
      <c r="GA12" s="5">
        <f t="shared" si="285"/>
        <v>2323</v>
      </c>
      <c r="GB12" s="5">
        <f t="shared" si="285"/>
        <v>2323</v>
      </c>
      <c r="GC12" s="5">
        <f t="shared" si="285"/>
        <v>0</v>
      </c>
      <c r="GD12" s="5">
        <f t="shared" si="285"/>
        <v>5362</v>
      </c>
      <c r="GE12" s="5">
        <f t="shared" si="285"/>
        <v>5362</v>
      </c>
      <c r="GF12" s="5">
        <f t="shared" si="285"/>
        <v>0</v>
      </c>
      <c r="GG12" s="5">
        <f t="shared" si="285"/>
        <v>68116</v>
      </c>
      <c r="GH12" s="5">
        <f t="shared" si="285"/>
        <v>68116</v>
      </c>
      <c r="GI12" s="5">
        <f t="shared" si="285"/>
        <v>0</v>
      </c>
      <c r="GJ12" s="5">
        <f t="shared" si="285"/>
        <v>1506</v>
      </c>
      <c r="GK12" s="5">
        <f t="shared" si="285"/>
        <v>1506</v>
      </c>
      <c r="GL12" s="5">
        <f t="shared" ref="GL12" si="286">GL13+GL14+GL15+GL16+GL17</f>
        <v>0</v>
      </c>
      <c r="GM12" s="5">
        <f t="shared" ref="GM12" si="287">GM13+GM14+GM15+GM16+GM17</f>
        <v>142682</v>
      </c>
      <c r="GN12" s="5">
        <f t="shared" ref="GN12" si="288">GN13+GN14+GN15+GN16+GN17</f>
        <v>142682</v>
      </c>
      <c r="GO12" s="5">
        <f>GO13+GO14+GO15+GO16+GO17</f>
        <v>0</v>
      </c>
      <c r="GP12" s="5">
        <f t="shared" ref="GP12:GW12" si="289">GP13+GP14+GP15+GP16+GP17</f>
        <v>113899</v>
      </c>
      <c r="GQ12" s="5">
        <f t="shared" si="289"/>
        <v>113899</v>
      </c>
      <c r="GR12" s="5">
        <f t="shared" si="289"/>
        <v>0</v>
      </c>
      <c r="GS12" s="5">
        <f t="shared" si="289"/>
        <v>14884</v>
      </c>
      <c r="GT12" s="5">
        <f t="shared" si="289"/>
        <v>14884</v>
      </c>
      <c r="GU12" s="5">
        <f t="shared" si="289"/>
        <v>0</v>
      </c>
      <c r="GV12" s="5">
        <f t="shared" si="289"/>
        <v>123977</v>
      </c>
      <c r="GW12" s="5">
        <f t="shared" si="289"/>
        <v>123977</v>
      </c>
      <c r="GX12" s="5">
        <f t="shared" ref="GX12" si="290">GX13+GX14+GX15+GX16+GX17</f>
        <v>0</v>
      </c>
      <c r="GY12" s="5">
        <f t="shared" ref="GY12" si="291">GY13+GY14+GY15+GY16+GY17</f>
        <v>395442</v>
      </c>
      <c r="GZ12" s="5">
        <f t="shared" ref="GZ12" si="292">GZ13+GZ14+GZ15+GZ16+GZ17</f>
        <v>395442</v>
      </c>
      <c r="HA12" s="5">
        <f t="shared" ref="HA12" si="293">HA13+HA14+HA15+HA16+HA17</f>
        <v>2857375</v>
      </c>
      <c r="HB12" s="5">
        <f t="shared" ref="HB12" si="294">HB13+HB14+HB15+HB16+HB17</f>
        <v>1673340</v>
      </c>
      <c r="HC12" s="118">
        <f t="shared" ref="HC12" si="295">HC13+HC14+HC15+HC16+HC17</f>
        <v>4530715</v>
      </c>
      <c r="HD12" s="139"/>
    </row>
    <row r="13" spans="1:212" ht="15" customHeight="1" x14ac:dyDescent="0.2">
      <c r="A13" s="115" t="s">
        <v>405</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50726</v>
      </c>
      <c r="AA13" s="6">
        <f>SUM('címrend kötelező'!AA13+'címrend önként'!AA13+'címrend államig'!AA13)</f>
        <v>0</v>
      </c>
      <c r="AB13" s="6">
        <f>SUM('címrend kötelező'!AB13+'címrend önként'!AB13+'címrend államig'!AB13)</f>
        <v>50726</v>
      </c>
      <c r="AC13" s="6">
        <f>SUM('címrend kötelező'!AC13+'címrend önként'!AC13+'címrend államig'!AC13)</f>
        <v>0</v>
      </c>
      <c r="AD13" s="6">
        <f>SUM('címrend kötelező'!AD13+'címrend önként'!AD13+'címrend államig'!AD13)</f>
        <v>766582</v>
      </c>
      <c r="AE13" s="6">
        <f>SUM('címrend kötelező'!AE13+'címrend önként'!AE13+'címrend államig'!AE13)</f>
        <v>766582</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597">
        <f t="shared" si="151"/>
        <v>50726</v>
      </c>
      <c r="DS13" s="597">
        <f t="shared" ref="DS13:DS17" si="296">SUM(C13+F13+I13+L13+O13+R13+U13+X13+AA13+AD13+AG13+AJ13+AM13+AP13+AS13+AV13+AY13+BB13+BE13+BH13+BK13+BN13+BQ13+BT13+BW13+BZ13+CC13+CF13+CI13+CL13+CO13+CR13+CU13+CX13+DA13+DD13+DG13+DJ13+DM13+DP13)</f>
        <v>766582</v>
      </c>
      <c r="DT13" s="597">
        <f t="shared" ref="DT13:DT17" si="297">SUM(D13+G13+J13+M13+P13+S13+V13+Y13+AB13+AE13+AH13+AK13+AN13+AQ13+AT13+AW13+AZ13+BC13+BF13+BI13+BL13+BO13+BR13+BU13+BX13+CA13+CD13+CG13+CJ13+CM13+CP13+CS13+CV13+CY13+DB13+DE13+DH13+DK13+DN13+DQ13)</f>
        <v>817308</v>
      </c>
      <c r="DU13" s="6">
        <f>SUM('címrend kötelező'!DU13+'címrend önként'!DU13+'címrend államig'!DU13)</f>
        <v>0</v>
      </c>
      <c r="DV13" s="6">
        <f>SUM('címrend kötelező'!DV13+'címrend önként'!DV13+'címrend államig'!DV13)</f>
        <v>12466</v>
      </c>
      <c r="DW13" s="6">
        <f>SUM('címrend kötelező'!DW13+'címrend önként'!DW13+'címrend államig'!DW13)</f>
        <v>12466</v>
      </c>
      <c r="DX13" s="6">
        <f>SUM('címrend kötelező'!DX13+'címrend önként'!DX13+'címrend államig'!DX13)</f>
        <v>0</v>
      </c>
      <c r="DY13" s="6">
        <f>SUM('címrend kötelező'!DY13+'címrend önként'!DY13+'címrend államig'!DY13)</f>
        <v>1406</v>
      </c>
      <c r="DZ13" s="6">
        <f>SUM('címrend kötelező'!DZ13+'címrend önként'!DZ13+'címrend államig'!DZ13)</f>
        <v>1406</v>
      </c>
      <c r="EA13" s="6">
        <f>SUM('címrend kötelező'!EA13+'címrend önként'!EA13+'címrend államig'!EA13)</f>
        <v>0</v>
      </c>
      <c r="EB13" s="6">
        <f>SUM('címrend kötelező'!EB13+'címrend önként'!EB13+'címrend államig'!EB13)</f>
        <v>1274</v>
      </c>
      <c r="EC13" s="6">
        <f>SUM('címrend kötelező'!EC13+'címrend önként'!EC13+'címrend államig'!EC13)</f>
        <v>1274</v>
      </c>
      <c r="ED13" s="6">
        <f>SUM('címrend kötelező'!ED13+'címrend önként'!ED13+'címrend államig'!ED13)</f>
        <v>0</v>
      </c>
      <c r="EE13" s="6">
        <f>SUM('címrend kötelező'!EE13+'címrend önként'!EE13+'címrend államig'!EE13)</f>
        <v>79538</v>
      </c>
      <c r="EF13" s="6">
        <f>SUM('címrend kötelező'!EF13+'címrend önként'!EF13+'címrend államig'!EF13)</f>
        <v>79538</v>
      </c>
      <c r="EG13" s="6">
        <f>SUM('címrend kötelező'!EG13+'címrend önként'!EG13+'címrend államig'!EG13)</f>
        <v>0</v>
      </c>
      <c r="EH13" s="6">
        <f>SUM('címrend kötelező'!EH13+'címrend önként'!EH13+'címrend államig'!EH13)</f>
        <v>18070</v>
      </c>
      <c r="EI13" s="6">
        <f>SUM('címrend kötelező'!EI13+'címrend önként'!EI13+'címrend államig'!EI13)</f>
        <v>18070</v>
      </c>
      <c r="EJ13" s="6">
        <f>SUM('címrend kötelező'!EJ13+'címrend önként'!EJ13+'címrend államig'!EJ13)</f>
        <v>0</v>
      </c>
      <c r="EK13" s="6">
        <f>SUM('címrend kötelező'!EK13+'címrend önként'!EK13+'címrend államig'!EK13)</f>
        <v>48835</v>
      </c>
      <c r="EL13" s="6">
        <f>SUM('címrend kötelező'!EL13+'címrend önként'!EL13+'címrend államig'!EL13)</f>
        <v>48835</v>
      </c>
      <c r="EM13" s="6">
        <f>SUM('címrend kötelező'!EM13+'címrend önként'!EM13+'címrend államig'!EM13)</f>
        <v>0</v>
      </c>
      <c r="EN13" s="6">
        <f>SUM('címrend kötelező'!EN13+'címrend önként'!EN13+'címrend államig'!EN13)</f>
        <v>5349</v>
      </c>
      <c r="EO13" s="6">
        <f>SUM('címrend kötelező'!EO13+'címrend önként'!EO13+'címrend államig'!EO13)</f>
        <v>5349</v>
      </c>
      <c r="EP13" s="6">
        <f>SUM('címrend kötelező'!EP13+'címrend önként'!EP13+'címrend államig'!EP13)</f>
        <v>0</v>
      </c>
      <c r="EQ13" s="6">
        <f>SUM('címrend kötelező'!EQ13+'címrend önként'!EQ13+'címrend államig'!EQ13)</f>
        <v>217020</v>
      </c>
      <c r="ER13" s="6">
        <f>SUM('címrend kötelező'!ER13+'címrend önként'!ER13+'címrend államig'!ER13)</f>
        <v>217020</v>
      </c>
      <c r="ES13" s="6">
        <f>SUM('címrend kötelező'!ES13+'címrend önként'!ES13+'címrend államig'!ES13)</f>
        <v>0</v>
      </c>
      <c r="ET13" s="6">
        <f>SUM('címrend kötelező'!ET13+'címrend önként'!ET13+'címrend államig'!ET13)</f>
        <v>70404</v>
      </c>
      <c r="EU13" s="6">
        <f>SUM('címrend kötelező'!EU13+'címrend önként'!EU13+'címrend államig'!EU13)</f>
        <v>70404</v>
      </c>
      <c r="EV13" s="597">
        <f>DU13+DX13+EA13+ED13+EG13+EJ13+EM13+EP13+ES13</f>
        <v>0</v>
      </c>
      <c r="EW13" s="597">
        <f t="shared" ref="EW13:EX17" si="298">DV13+DY13+EB13+EE13+EH13+EK13+EN13+EQ13+ET13</f>
        <v>454362</v>
      </c>
      <c r="EX13" s="597">
        <f t="shared" si="298"/>
        <v>454362</v>
      </c>
      <c r="EY13" s="290">
        <f>'címrend kötelező'!EY13+'címrend önként'!EY13+'címrend államig'!EY13</f>
        <v>0</v>
      </c>
      <c r="EZ13" s="290">
        <f>'címrend kötelező'!EZ13+'címrend önként'!EZ13+'címrend államig'!EZ13</f>
        <v>12527</v>
      </c>
      <c r="FA13" s="290">
        <f>'címrend kötelező'!FA13+'címrend önként'!FA13+'címrend államig'!FA13</f>
        <v>12527</v>
      </c>
      <c r="FB13" s="290">
        <f>'címrend kötelező'!FB13+'címrend önként'!FB13+'címrend államig'!FB13</f>
        <v>0</v>
      </c>
      <c r="FC13" s="290">
        <f>'címrend kötelező'!FC13+'címrend önként'!FC13+'címrend államig'!FC13</f>
        <v>19949</v>
      </c>
      <c r="FD13" s="290">
        <f>'címrend kötelező'!FD13+'címrend önként'!FD13+'címrend államig'!FD13</f>
        <v>19949</v>
      </c>
      <c r="FE13" s="290">
        <f>'címrend kötelező'!FE13+'címrend önként'!FE13+'címrend államig'!FE13</f>
        <v>0</v>
      </c>
      <c r="FF13" s="290">
        <f>'címrend kötelező'!FF13+'címrend önként'!FF13+'címrend államig'!FF13</f>
        <v>12096</v>
      </c>
      <c r="FG13" s="290">
        <f>'címrend kötelező'!FG13+'címrend önként'!FG13+'címrend államig'!FG13</f>
        <v>12096</v>
      </c>
      <c r="FH13" s="290">
        <f>'címrend kötelező'!FH13+'címrend önként'!FH13+'címrend államig'!FH13</f>
        <v>0</v>
      </c>
      <c r="FI13" s="290">
        <f>'címrend kötelező'!FI13+'címrend önként'!FI13+'címrend államig'!FI13</f>
        <v>9253</v>
      </c>
      <c r="FJ13" s="290">
        <f>'címrend kötelező'!FJ13+'címrend önként'!FJ13+'címrend államig'!FJ13</f>
        <v>9253</v>
      </c>
      <c r="FK13" s="290">
        <f>'címrend kötelező'!FK13+'címrend önként'!FK13+'címrend államig'!FK13</f>
        <v>0</v>
      </c>
      <c r="FL13" s="290">
        <f>'címrend kötelező'!FL13+'címrend önként'!FL13+'címrend államig'!FL13</f>
        <v>-5178</v>
      </c>
      <c r="FM13" s="290">
        <f>'címrend kötelező'!FM13+'címrend önként'!FM13+'címrend államig'!FM13</f>
        <v>-5178</v>
      </c>
      <c r="FN13" s="290">
        <f>'címrend kötelező'!FN13+'címrend önként'!FN13+'címrend államig'!FN13</f>
        <v>0</v>
      </c>
      <c r="FO13" s="290">
        <f>'címrend kötelező'!FO13+'címrend önként'!FO13+'címrend államig'!FO13</f>
        <v>-2945</v>
      </c>
      <c r="FP13" s="290">
        <f>'címrend kötelező'!FP13+'címrend önként'!FP13+'címrend államig'!FP13</f>
        <v>-2945</v>
      </c>
      <c r="FQ13" s="290">
        <f>'címrend kötelező'!FQ13+'címrend önként'!FQ13+'címrend államig'!FQ13</f>
        <v>0</v>
      </c>
      <c r="FR13" s="290">
        <f>'címrend kötelező'!FR13+'címrend önként'!FR13+'címrend államig'!FR13</f>
        <v>2401</v>
      </c>
      <c r="FS13" s="290">
        <f>'címrend kötelező'!FS13+'címrend önként'!FS13+'címrend államig'!FS13</f>
        <v>2401</v>
      </c>
      <c r="FT13" s="290">
        <f>'címrend kötelező'!FT13+'címrend önként'!FT13+'címrend államig'!FT13</f>
        <v>0</v>
      </c>
      <c r="FU13" s="290">
        <f>'címrend kötelező'!FU13+'címrend önként'!FU13+'címrend államig'!FU13</f>
        <v>1424</v>
      </c>
      <c r="FV13" s="290">
        <f>'címrend kötelező'!FV13+'címrend önként'!FV13+'címrend államig'!FV13</f>
        <v>1424</v>
      </c>
      <c r="FW13" s="290">
        <f>'címrend kötelező'!FW13+'címrend önként'!FW13+'címrend államig'!FW13</f>
        <v>0</v>
      </c>
      <c r="FX13" s="290">
        <f>'címrend kötelező'!FX13+'címrend önként'!FX13+'címrend államig'!FX13</f>
        <v>11980</v>
      </c>
      <c r="FY13" s="290">
        <f>'címrend kötelező'!FY13+'címrend önként'!FY13+'címrend államig'!FY13</f>
        <v>11980</v>
      </c>
      <c r="FZ13" s="290">
        <f>'címrend kötelező'!FZ13+'címrend önként'!FZ13+'címrend államig'!FZ13</f>
        <v>0</v>
      </c>
      <c r="GA13" s="290">
        <f>'címrend kötelező'!GA13+'címrend önként'!GA13+'címrend államig'!GA13</f>
        <v>2323</v>
      </c>
      <c r="GB13" s="290">
        <f>'címrend kötelező'!GB13+'címrend önként'!GB13+'címrend államig'!GB13</f>
        <v>2323</v>
      </c>
      <c r="GC13" s="290">
        <f>'címrend kötelező'!GC13+'címrend önként'!GC13+'címrend államig'!GC13</f>
        <v>0</v>
      </c>
      <c r="GD13" s="290">
        <f>'címrend kötelező'!GD13+'címrend önként'!GD13+'címrend államig'!GD13</f>
        <v>5362</v>
      </c>
      <c r="GE13" s="290">
        <f>'címrend kötelező'!GE13+'címrend önként'!GE13+'címrend államig'!GE13</f>
        <v>5362</v>
      </c>
      <c r="GF13" s="290">
        <f>'címrend kötelező'!GF13+'címrend önként'!GF13+'címrend államig'!GF13</f>
        <v>0</v>
      </c>
      <c r="GG13" s="290">
        <f>'címrend kötelező'!GG13+'címrend önként'!GG13+'címrend államig'!GG13</f>
        <v>68116</v>
      </c>
      <c r="GH13" s="290">
        <f>'címrend kötelező'!GH13+'címrend önként'!GH13+'címrend államig'!GH13</f>
        <v>68116</v>
      </c>
      <c r="GI13" s="290">
        <f>'címrend kötelező'!GI13+'címrend önként'!GI13+'címrend államig'!GI13</f>
        <v>0</v>
      </c>
      <c r="GJ13" s="290">
        <f>'címrend kötelező'!GJ13+'címrend önként'!GJ13+'címrend államig'!GJ13</f>
        <v>1506</v>
      </c>
      <c r="GK13" s="290">
        <f>'címrend kötelező'!GK13+'címrend önként'!GK13+'címrend államig'!GK13</f>
        <v>1506</v>
      </c>
      <c r="GL13" s="34">
        <f>EY13+FB13+FE13+FH13+FK13+FN13+FQ13+FT13+FW13+FZ13+GC13+GF13+GI13</f>
        <v>0</v>
      </c>
      <c r="GM13" s="34">
        <f t="shared" ref="GM13:GN17" si="299">EZ13+FC13+FF13+FI13+FL13+FO13+FR13+FU13+FX13+GA13+GD13+GG13+GJ13</f>
        <v>138814</v>
      </c>
      <c r="GN13" s="34">
        <f t="shared" si="299"/>
        <v>138814</v>
      </c>
      <c r="GO13" s="290">
        <f>'címrend kötelező'!GO13+'címrend önként'!GO13+'címrend államig'!FL13</f>
        <v>0</v>
      </c>
      <c r="GP13" s="290">
        <f>'címrend kötelező'!GP13+'címrend önként'!GP13+'címrend államig'!FM13</f>
        <v>113899</v>
      </c>
      <c r="GQ13" s="290">
        <f>'címrend kötelező'!GQ13+'címrend önként'!GQ13+'címrend államig'!FN13</f>
        <v>113899</v>
      </c>
      <c r="GR13" s="290">
        <f>'címrend kötelező'!GR13+'címrend önként'!GR13+'címrend államig'!FO13</f>
        <v>0</v>
      </c>
      <c r="GS13" s="290">
        <f>'címrend kötelező'!GS13+'címrend önként'!GS13+'címrend államig'!FP13</f>
        <v>14884</v>
      </c>
      <c r="GT13" s="290">
        <f>'címrend kötelező'!GT13+'címrend önként'!GT13+'címrend államig'!FQ13</f>
        <v>14884</v>
      </c>
      <c r="GU13" s="290">
        <f>'címrend kötelező'!GU13+'címrend önként'!GU13+'címrend államig'!FR13</f>
        <v>0</v>
      </c>
      <c r="GV13" s="290">
        <f>'címrend kötelező'!GV13+'címrend önként'!GV13+'címrend államig'!FS13</f>
        <v>123977</v>
      </c>
      <c r="GW13" s="290">
        <f>'címrend kötelező'!GW13+'címrend önként'!GW13+'címrend államig'!FT13</f>
        <v>123977</v>
      </c>
      <c r="GX13" s="34">
        <f>GL13+GO13+GR13+GU13</f>
        <v>0</v>
      </c>
      <c r="GY13" s="34">
        <f t="shared" ref="GY13:GZ17" si="300">GM13+GP13+GS13+GV13</f>
        <v>391574</v>
      </c>
      <c r="GZ13" s="34">
        <f t="shared" si="300"/>
        <v>391574</v>
      </c>
      <c r="HA13" s="34">
        <f>DR13+EV13+GX13</f>
        <v>50726</v>
      </c>
      <c r="HB13" s="34">
        <f t="shared" ref="HB13:HC17" si="301">DS13+EW13+GY13</f>
        <v>1612518</v>
      </c>
      <c r="HC13" s="133">
        <f t="shared" si="301"/>
        <v>1663244</v>
      </c>
      <c r="HD13" s="139"/>
    </row>
    <row r="14" spans="1:212" ht="15" customHeight="1" x14ac:dyDescent="0.2">
      <c r="A14" s="115" t="s">
        <v>406</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597">
        <f t="shared" si="151"/>
        <v>0</v>
      </c>
      <c r="DS14" s="597">
        <f t="shared" si="296"/>
        <v>0</v>
      </c>
      <c r="DT14" s="597">
        <f t="shared" si="297"/>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597">
        <f>DU14+DX14+EA14+ED14+EG14+EJ14+EM14+EP14+ES14</f>
        <v>0</v>
      </c>
      <c r="EW14" s="597">
        <f t="shared" si="298"/>
        <v>0</v>
      </c>
      <c r="EX14" s="597">
        <f t="shared" si="298"/>
        <v>0</v>
      </c>
      <c r="EY14" s="290">
        <f>'címrend kötelező'!EY14+'címrend önként'!EY14+'címrend államig'!EY14</f>
        <v>0</v>
      </c>
      <c r="EZ14" s="290">
        <f>'címrend kötelező'!EZ14+'címrend önként'!EZ14+'címrend államig'!EZ14</f>
        <v>0</v>
      </c>
      <c r="FA14" s="290">
        <f>'címrend kötelező'!FA14+'címrend önként'!FA14+'címrend államig'!FA14</f>
        <v>0</v>
      </c>
      <c r="FB14" s="290">
        <f>'címrend kötelező'!FB14+'címrend önként'!FB14+'címrend államig'!FB14</f>
        <v>0</v>
      </c>
      <c r="FC14" s="290">
        <f>'címrend kötelező'!FC14+'címrend önként'!FC14+'címrend államig'!FC14</f>
        <v>0</v>
      </c>
      <c r="FD14" s="290">
        <f>'címrend kötelező'!FD14+'címrend önként'!FD14+'címrend államig'!FD14</f>
        <v>0</v>
      </c>
      <c r="FE14" s="290">
        <f>'címrend kötelező'!FE14+'címrend önként'!FE14+'címrend államig'!FE14</f>
        <v>0</v>
      </c>
      <c r="FF14" s="290">
        <f>'címrend kötelező'!FF14+'címrend önként'!FF14+'címrend államig'!FF14</f>
        <v>0</v>
      </c>
      <c r="FG14" s="290">
        <f>'címrend kötelező'!FG14+'címrend önként'!FG14+'címrend államig'!FG14</f>
        <v>0</v>
      </c>
      <c r="FH14" s="290">
        <f>'címrend kötelező'!FH14+'címrend önként'!FH14+'címrend államig'!FH14</f>
        <v>0</v>
      </c>
      <c r="FI14" s="290">
        <f>'címrend kötelező'!FI14+'címrend önként'!FI14+'címrend államig'!FI14</f>
        <v>0</v>
      </c>
      <c r="FJ14" s="290">
        <f>'címrend kötelező'!FJ14+'címrend önként'!FJ14+'címrend államig'!FJ14</f>
        <v>0</v>
      </c>
      <c r="FK14" s="290">
        <f>'címrend kötelező'!FK14+'címrend önként'!FK14+'címrend államig'!FK14</f>
        <v>0</v>
      </c>
      <c r="FL14" s="290">
        <f>'címrend kötelező'!FL14+'címrend önként'!FL14+'címrend államig'!FL14</f>
        <v>0</v>
      </c>
      <c r="FM14" s="290">
        <f>'címrend kötelező'!FM14+'címrend önként'!FM14+'címrend államig'!FM14</f>
        <v>0</v>
      </c>
      <c r="FN14" s="290">
        <f>'címrend kötelező'!FN14+'címrend önként'!FN14+'címrend államig'!FN14</f>
        <v>0</v>
      </c>
      <c r="FO14" s="290">
        <f>'címrend kötelező'!FO14+'címrend önként'!FO14+'címrend államig'!FO14</f>
        <v>0</v>
      </c>
      <c r="FP14" s="290">
        <f>'címrend kötelező'!FP14+'címrend önként'!FP14+'címrend államig'!FP14</f>
        <v>0</v>
      </c>
      <c r="FQ14" s="290">
        <f>'címrend kötelező'!FQ14+'címrend önként'!FQ14+'címrend államig'!FQ14</f>
        <v>0</v>
      </c>
      <c r="FR14" s="290">
        <f>'címrend kötelező'!FR14+'címrend önként'!FR14+'címrend államig'!FR14</f>
        <v>0</v>
      </c>
      <c r="FS14" s="290">
        <f>'címrend kötelező'!FS14+'címrend önként'!FS14+'címrend államig'!FS14</f>
        <v>0</v>
      </c>
      <c r="FT14" s="290">
        <f>'címrend kötelező'!FT14+'címrend önként'!FT14+'címrend államig'!FT14</f>
        <v>0</v>
      </c>
      <c r="FU14" s="290">
        <f>'címrend kötelező'!FU14+'címrend önként'!FU14+'címrend államig'!FU14</f>
        <v>0</v>
      </c>
      <c r="FV14" s="290">
        <f>'címrend kötelező'!FV14+'címrend önként'!FV14+'címrend államig'!FV14</f>
        <v>0</v>
      </c>
      <c r="FW14" s="290">
        <f>'címrend kötelező'!FW14+'címrend önként'!FW14+'címrend államig'!FW14</f>
        <v>0</v>
      </c>
      <c r="FX14" s="290">
        <f>'címrend kötelező'!FX14+'címrend önként'!FX14+'címrend államig'!FX14</f>
        <v>0</v>
      </c>
      <c r="FY14" s="290">
        <f>'címrend kötelező'!FY14+'címrend önként'!FY14+'címrend államig'!FY14</f>
        <v>0</v>
      </c>
      <c r="FZ14" s="290">
        <f>'címrend kötelező'!FZ14+'címrend önként'!FZ14+'címrend államig'!FZ14</f>
        <v>0</v>
      </c>
      <c r="GA14" s="290">
        <f>'címrend kötelező'!GA14+'címrend önként'!GA14+'címrend államig'!GA14</f>
        <v>0</v>
      </c>
      <c r="GB14" s="290">
        <f>'címrend kötelező'!GB14+'címrend önként'!GB14+'címrend államig'!GB14</f>
        <v>0</v>
      </c>
      <c r="GC14" s="290">
        <f>'címrend kötelező'!GC14+'címrend önként'!GC14+'címrend államig'!GC14</f>
        <v>0</v>
      </c>
      <c r="GD14" s="290">
        <f>'címrend kötelező'!GD14+'címrend önként'!GD14+'címrend államig'!GD14</f>
        <v>0</v>
      </c>
      <c r="GE14" s="290">
        <f>'címrend kötelező'!GE14+'címrend önként'!GE14+'címrend államig'!GE14</f>
        <v>0</v>
      </c>
      <c r="GF14" s="290">
        <f>'címrend kötelező'!GF14+'címrend önként'!GF14+'címrend államig'!GF14</f>
        <v>0</v>
      </c>
      <c r="GG14" s="290">
        <f>'címrend kötelező'!GG14+'címrend önként'!GG14+'címrend államig'!GG14</f>
        <v>0</v>
      </c>
      <c r="GH14" s="290">
        <f>'címrend kötelező'!GH14+'címrend önként'!GH14+'címrend államig'!GH14</f>
        <v>0</v>
      </c>
      <c r="GI14" s="290">
        <f>'címrend kötelező'!GI14+'címrend önként'!GI14+'címrend államig'!GI14</f>
        <v>0</v>
      </c>
      <c r="GJ14" s="290">
        <f>'címrend kötelező'!GJ14+'címrend önként'!GJ14+'címrend államig'!GJ14</f>
        <v>0</v>
      </c>
      <c r="GK14" s="290">
        <f>'címrend kötelező'!GK14+'címrend önként'!GK14+'címrend államig'!GK14</f>
        <v>0</v>
      </c>
      <c r="GL14" s="34">
        <f>EY14+FB14+FE14+FH14+FK14+FN14+FQ14+FT14+FW14+FZ14+GC14+GF14+GI14</f>
        <v>0</v>
      </c>
      <c r="GM14" s="34">
        <f t="shared" si="299"/>
        <v>0</v>
      </c>
      <c r="GN14" s="34">
        <f t="shared" si="299"/>
        <v>0</v>
      </c>
      <c r="GO14" s="290">
        <f>'címrend kötelező'!GO14+'címrend önként'!GO14+'címrend államig'!FL14</f>
        <v>0</v>
      </c>
      <c r="GP14" s="290">
        <f>'címrend kötelező'!GP14+'címrend önként'!GP14+'címrend államig'!FM14</f>
        <v>0</v>
      </c>
      <c r="GQ14" s="290">
        <f>'címrend kötelező'!GQ14+'címrend önként'!GQ14+'címrend államig'!FN14</f>
        <v>0</v>
      </c>
      <c r="GR14" s="290">
        <f>'címrend kötelező'!GR14+'címrend önként'!GR14+'címrend államig'!FO14</f>
        <v>0</v>
      </c>
      <c r="GS14" s="290">
        <f>'címrend kötelező'!GS14+'címrend önként'!GS14+'címrend államig'!FP14</f>
        <v>0</v>
      </c>
      <c r="GT14" s="290">
        <f>'címrend kötelező'!GT14+'címrend önként'!GT14+'címrend államig'!FQ14</f>
        <v>0</v>
      </c>
      <c r="GU14" s="290">
        <f>'címrend kötelező'!GU14+'címrend önként'!GU14+'címrend államig'!FR14</f>
        <v>0</v>
      </c>
      <c r="GV14" s="290">
        <f>'címrend kötelező'!GV14+'címrend önként'!GV14+'címrend államig'!FS14</f>
        <v>0</v>
      </c>
      <c r="GW14" s="290">
        <f>'címrend kötelező'!GW14+'címrend önként'!GW14+'címrend államig'!FT14</f>
        <v>0</v>
      </c>
      <c r="GX14" s="34">
        <f>GL14+GO14+GR14+GU14</f>
        <v>0</v>
      </c>
      <c r="GY14" s="34">
        <f t="shared" si="300"/>
        <v>0</v>
      </c>
      <c r="GZ14" s="34">
        <f t="shared" si="300"/>
        <v>0</v>
      </c>
      <c r="HA14" s="34">
        <f>DR14+EV14+GX14</f>
        <v>0</v>
      </c>
      <c r="HB14" s="34">
        <f t="shared" si="301"/>
        <v>0</v>
      </c>
      <c r="HC14" s="133">
        <f t="shared" si="301"/>
        <v>0</v>
      </c>
      <c r="HD14" s="139"/>
    </row>
    <row r="15" spans="1:212" ht="15" customHeight="1" x14ac:dyDescent="0.2">
      <c r="A15" s="115" t="s">
        <v>407</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16270</v>
      </c>
      <c r="O15" s="6">
        <f>SUM('címrend kötelező'!O15+'címrend önként'!O15+'címrend államig'!O15)</f>
        <v>8257</v>
      </c>
      <c r="P15" s="6">
        <f>SUM('címrend kötelező'!P15+'címrend önként'!P15+'címrend államig'!P15)</f>
        <v>24527</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6868</v>
      </c>
      <c r="X15" s="6">
        <f>SUM('címrend kötelező'!X15+'címrend önként'!X15+'címrend államig'!X15)</f>
        <v>5762</v>
      </c>
      <c r="Y15" s="6">
        <f>SUM('címrend kötelező'!Y15+'címrend önként'!Y15+'címrend államig'!Y15)</f>
        <v>12630</v>
      </c>
      <c r="Z15" s="6">
        <f>SUM('címrend kötelező'!Z15+'címrend önként'!Z15+'címrend államig'!Z15)</f>
        <v>0</v>
      </c>
      <c r="AA15" s="6">
        <f>SUM('címrend kötelező'!AA15+'címrend önként'!AA15+'címrend államig'!AA15)</f>
        <v>2000</v>
      </c>
      <c r="AB15" s="6">
        <f>SUM('címrend kötelező'!AB15+'címrend önként'!AB15+'címrend államig'!AB15)</f>
        <v>2000</v>
      </c>
      <c r="AC15" s="6">
        <f>SUM('címrend kötelező'!AC15+'címrend önként'!AC15+'címrend államig'!AC15)</f>
        <v>0</v>
      </c>
      <c r="AD15" s="6">
        <f>SUM('címrend kötelező'!AD15+'címrend önként'!AD15+'címrend államig'!AD15)</f>
        <v>0</v>
      </c>
      <c r="AE15" s="6">
        <f>SUM('címrend kötelező'!AE15+'címrend önként'!AE15+'címrend államig'!AE15)</f>
        <v>0</v>
      </c>
      <c r="AF15" s="6">
        <f>SUM('címrend kötelező'!AF15+'címrend önként'!AF15+'címrend államig'!AF15)</f>
        <v>0</v>
      </c>
      <c r="AG15" s="6">
        <f>SUM('címrend kötelező'!AG15+'címrend önként'!AG15+'címrend államig'!AG15)</f>
        <v>3000</v>
      </c>
      <c r="AH15" s="6">
        <f>SUM('címrend kötelező'!AH15+'címrend önként'!AH15+'címrend államig'!AH15)</f>
        <v>3000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0</v>
      </c>
      <c r="AM15" s="6">
        <f>SUM('címrend kötelező'!AM15+'címrend önként'!AM15+'címrend államig'!AM15)</f>
        <v>0</v>
      </c>
      <c r="AN15" s="6">
        <f>SUM('címrend kötelező'!AN15+'címrend önként'!AN15+'címrend államig'!AN15)</f>
        <v>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104457</v>
      </c>
      <c r="AV15" s="6">
        <f>SUM('címrend kötelező'!AV15+'címrend önként'!AV15+'címrend államig'!AV15)</f>
        <v>5532</v>
      </c>
      <c r="AW15" s="6">
        <f>SUM('címrend kötelező'!AW15+'címrend önként'!AW15+'címrend államig'!AW15)</f>
        <v>109989</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0</v>
      </c>
      <c r="DB15" s="6">
        <f>SUM('címrend kötelező'!DB15+'címrend önként'!DB15+'címrend államig'!DB15)</f>
        <v>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0</v>
      </c>
      <c r="DJ15" s="6">
        <f>SUM('címrend kötelező'!DJ15+'címrend önként'!DJ15+'címrend államig'!DJ15)</f>
        <v>0</v>
      </c>
      <c r="DK15" s="6">
        <f>SUM('címrend kötelező'!DK15+'címrend önként'!DK15+'címrend államig'!DK15)</f>
        <v>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597">
        <f t="shared" si="151"/>
        <v>127595</v>
      </c>
      <c r="DS15" s="597">
        <f t="shared" si="296"/>
        <v>24551</v>
      </c>
      <c r="DT15" s="597">
        <f t="shared" si="297"/>
        <v>152146</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0</v>
      </c>
      <c r="EK15" s="6">
        <f>SUM('címrend kötelező'!EK15+'címrend önként'!EK15+'címrend államig'!EK15)</f>
        <v>2933</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597">
        <f>DU15+DX15+EA15+ED15+EG15+EJ15+EM15+EP15+ES15</f>
        <v>0</v>
      </c>
      <c r="EW15" s="597">
        <f t="shared" si="298"/>
        <v>2933</v>
      </c>
      <c r="EX15" s="597">
        <f t="shared" si="298"/>
        <v>2933</v>
      </c>
      <c r="EY15" s="290">
        <f>'címrend kötelező'!EY15+'címrend önként'!EY15+'címrend államig'!EY15</f>
        <v>0</v>
      </c>
      <c r="EZ15" s="290">
        <f>'címrend kötelező'!EZ15+'címrend önként'!EZ15+'címrend államig'!EZ15</f>
        <v>0</v>
      </c>
      <c r="FA15" s="290">
        <f>'címrend kötelező'!FA15+'címrend önként'!FA15+'címrend államig'!FA15</f>
        <v>0</v>
      </c>
      <c r="FB15" s="290">
        <f>'címrend kötelező'!FB15+'címrend önként'!FB15+'címrend államig'!FB15</f>
        <v>0</v>
      </c>
      <c r="FC15" s="290">
        <f>'címrend kötelező'!FC15+'címrend önként'!FC15+'címrend államig'!FC15</f>
        <v>0</v>
      </c>
      <c r="FD15" s="290">
        <f>'címrend kötelező'!FD15+'címrend önként'!FD15+'címrend államig'!FD15</f>
        <v>0</v>
      </c>
      <c r="FE15" s="290">
        <f>'címrend kötelező'!FE15+'címrend önként'!FE15+'címrend államig'!FE15</f>
        <v>0</v>
      </c>
      <c r="FF15" s="290">
        <f>'címrend kötelező'!FF15+'címrend önként'!FF15+'címrend államig'!FF15</f>
        <v>0</v>
      </c>
      <c r="FG15" s="290">
        <f>'címrend kötelező'!FG15+'címrend önként'!FG15+'címrend államig'!FG15</f>
        <v>0</v>
      </c>
      <c r="FH15" s="290">
        <f>'címrend kötelező'!FH15+'címrend önként'!FH15+'címrend államig'!FH15</f>
        <v>0</v>
      </c>
      <c r="FI15" s="290">
        <f>'címrend kötelező'!FI15+'címrend önként'!FI15+'címrend államig'!FI15</f>
        <v>0</v>
      </c>
      <c r="FJ15" s="290">
        <f>'címrend kötelező'!FJ15+'címrend önként'!FJ15+'címrend államig'!FJ15</f>
        <v>0</v>
      </c>
      <c r="FK15" s="290">
        <f>'címrend kötelező'!FK15+'címrend önként'!FK15+'címrend államig'!FK15</f>
        <v>0</v>
      </c>
      <c r="FL15" s="290">
        <f>'címrend kötelező'!FL15+'címrend önként'!FL15+'címrend államig'!FL15</f>
        <v>0</v>
      </c>
      <c r="FM15" s="290">
        <f>'címrend kötelező'!FM15+'címrend önként'!FM15+'címrend államig'!FM15</f>
        <v>0</v>
      </c>
      <c r="FN15" s="290">
        <f>'címrend kötelező'!FN15+'címrend önként'!FN15+'címrend államig'!FN15</f>
        <v>0</v>
      </c>
      <c r="FO15" s="290">
        <f>'címrend kötelező'!FO15+'címrend önként'!FO15+'címrend államig'!FO15</f>
        <v>0</v>
      </c>
      <c r="FP15" s="290">
        <f>'címrend kötelező'!FP15+'címrend önként'!FP15+'címrend államig'!FP15</f>
        <v>0</v>
      </c>
      <c r="FQ15" s="290">
        <f>'címrend kötelező'!FQ15+'címrend önként'!FQ15+'címrend államig'!FQ15</f>
        <v>0</v>
      </c>
      <c r="FR15" s="290">
        <f>'címrend kötelező'!FR15+'címrend önként'!FR15+'címrend államig'!FR15</f>
        <v>0</v>
      </c>
      <c r="FS15" s="290">
        <f>'címrend kötelező'!FS15+'címrend önként'!FS15+'címrend államig'!FS15</f>
        <v>0</v>
      </c>
      <c r="FT15" s="290">
        <f>'címrend kötelező'!FT15+'címrend önként'!FT15+'címrend államig'!FT15</f>
        <v>0</v>
      </c>
      <c r="FU15" s="290">
        <f>'címrend kötelező'!FU15+'címrend önként'!FU15+'címrend államig'!FU15</f>
        <v>0</v>
      </c>
      <c r="FV15" s="290">
        <f>'címrend kötelező'!FV15+'címrend önként'!FV15+'címrend államig'!FV15</f>
        <v>0</v>
      </c>
      <c r="FW15" s="290">
        <f>'címrend kötelező'!FW15+'címrend önként'!FW15+'címrend államig'!FW15</f>
        <v>0</v>
      </c>
      <c r="FX15" s="290">
        <f>'címrend kötelező'!FX15+'címrend önként'!FX15+'címrend államig'!FX15</f>
        <v>0</v>
      </c>
      <c r="FY15" s="290">
        <f>'címrend kötelező'!FY15+'címrend önként'!FY15+'címrend államig'!FY15</f>
        <v>0</v>
      </c>
      <c r="FZ15" s="290">
        <f>'címrend kötelező'!FZ15+'címrend önként'!FZ15+'címrend államig'!FZ15</f>
        <v>0</v>
      </c>
      <c r="GA15" s="290">
        <f>'címrend kötelező'!GA15+'címrend önként'!GA15+'címrend államig'!GA15</f>
        <v>0</v>
      </c>
      <c r="GB15" s="290">
        <f>'címrend kötelező'!GB15+'címrend önként'!GB15+'címrend államig'!GB15</f>
        <v>0</v>
      </c>
      <c r="GC15" s="290">
        <f>'címrend kötelező'!GC15+'címrend önként'!GC15+'címrend államig'!GC15</f>
        <v>0</v>
      </c>
      <c r="GD15" s="290">
        <f>'címrend kötelező'!GD15+'címrend önként'!GD15+'címrend államig'!GD15</f>
        <v>0</v>
      </c>
      <c r="GE15" s="290">
        <f>'címrend kötelező'!GE15+'címrend önként'!GE15+'címrend államig'!GE15</f>
        <v>0</v>
      </c>
      <c r="GF15" s="290">
        <f>'címrend kötelező'!GF15+'címrend önként'!GF15+'címrend államig'!GF15</f>
        <v>0</v>
      </c>
      <c r="GG15" s="290">
        <f>'címrend kötelező'!GG15+'címrend önként'!GG15+'címrend államig'!GG15</f>
        <v>0</v>
      </c>
      <c r="GH15" s="290">
        <f>'címrend kötelező'!GH15+'címrend önként'!GH15+'címrend államig'!GH15</f>
        <v>0</v>
      </c>
      <c r="GI15" s="290">
        <f>'címrend kötelező'!GI15+'címrend önként'!GI15+'címrend államig'!GI15</f>
        <v>0</v>
      </c>
      <c r="GJ15" s="290">
        <f>'címrend kötelező'!GJ15+'címrend önként'!GJ15+'címrend államig'!GJ15</f>
        <v>0</v>
      </c>
      <c r="GK15" s="290">
        <f>'címrend kötelező'!GK15+'címrend önként'!GK15+'címrend államig'!GK15</f>
        <v>0</v>
      </c>
      <c r="GL15" s="34">
        <f>EY15+FB15+FE15+FH15+FK15+FN15+FQ15+FT15+FW15+FZ15+GC15+GF15+GI15</f>
        <v>0</v>
      </c>
      <c r="GM15" s="34">
        <f t="shared" si="299"/>
        <v>0</v>
      </c>
      <c r="GN15" s="34">
        <f t="shared" si="299"/>
        <v>0</v>
      </c>
      <c r="GO15" s="290">
        <f>'címrend kötelező'!GO15+'címrend önként'!GO15+'címrend államig'!FL15</f>
        <v>0</v>
      </c>
      <c r="GP15" s="290">
        <f>'címrend kötelező'!GP15+'címrend önként'!GP15+'címrend államig'!FM15</f>
        <v>0</v>
      </c>
      <c r="GQ15" s="290">
        <f>'címrend kötelező'!GQ15+'címrend önként'!GQ15+'címrend államig'!FN15</f>
        <v>0</v>
      </c>
      <c r="GR15" s="290">
        <f>'címrend kötelező'!GR15+'címrend önként'!GR15+'címrend államig'!FO15</f>
        <v>0</v>
      </c>
      <c r="GS15" s="290">
        <f>'címrend kötelező'!GS15+'címrend önként'!GS15+'címrend államig'!FP15</f>
        <v>0</v>
      </c>
      <c r="GT15" s="290">
        <f>'címrend kötelező'!GT15+'címrend önként'!GT15+'címrend államig'!FQ15</f>
        <v>0</v>
      </c>
      <c r="GU15" s="290">
        <f>'címrend kötelező'!GU15+'címrend önként'!GU15+'címrend államig'!FR15</f>
        <v>0</v>
      </c>
      <c r="GV15" s="290">
        <f>'címrend kötelező'!GV15+'címrend önként'!GV15+'címrend államig'!FS15</f>
        <v>0</v>
      </c>
      <c r="GW15" s="290">
        <f>'címrend kötelező'!GW15+'címrend önként'!GW15+'címrend államig'!FT15</f>
        <v>0</v>
      </c>
      <c r="GX15" s="34">
        <f>GL15+GO15+GR15+GU15</f>
        <v>0</v>
      </c>
      <c r="GY15" s="34">
        <f t="shared" si="300"/>
        <v>0</v>
      </c>
      <c r="GZ15" s="34">
        <f t="shared" si="300"/>
        <v>0</v>
      </c>
      <c r="HA15" s="34">
        <f>DR15+EV15+GX15</f>
        <v>127595</v>
      </c>
      <c r="HB15" s="34">
        <f t="shared" si="301"/>
        <v>27484</v>
      </c>
      <c r="HC15" s="133">
        <f t="shared" si="301"/>
        <v>155079</v>
      </c>
      <c r="HD15" s="139"/>
    </row>
    <row r="16" spans="1:212" ht="15" customHeight="1" x14ac:dyDescent="0.2">
      <c r="A16" s="115" t="s">
        <v>408</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102299</v>
      </c>
      <c r="O16" s="6">
        <f>SUM('címrend kötelező'!O16+'címrend önként'!O16+'címrend államig'!O16)</f>
        <v>60548</v>
      </c>
      <c r="P16" s="6">
        <f>SUM('címrend kötelező'!P16+'címrend önként'!P16+'címrend államig'!P16)</f>
        <v>162847</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0</v>
      </c>
      <c r="AJ16" s="6">
        <f>SUM('címrend kötelező'!AJ16+'címrend önként'!AJ16+'címrend államig'!AJ16)</f>
        <v>0</v>
      </c>
      <c r="AK16" s="6">
        <f>SUM('címrend kötelező'!AK16+'címrend önként'!AK16+'címrend államig'!AK16)</f>
        <v>0</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0</v>
      </c>
      <c r="AP16" s="6">
        <f>SUM('címrend kötelező'!AP16+'címrend önként'!AP16+'címrend államig'!AP16)</f>
        <v>1700</v>
      </c>
      <c r="AQ16" s="6">
        <f>SUM('címrend kötelező'!AQ16+'címrend önként'!AQ16+'címrend államig'!AQ16)</f>
        <v>1700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0</v>
      </c>
      <c r="BQ16" s="6">
        <f>SUM('címrend kötelező'!BQ16+'címrend önként'!BQ16+'címrend államig'!BQ16)</f>
        <v>164</v>
      </c>
      <c r="BR16" s="6">
        <f>SUM('címrend kötelező'!BR16+'címrend önként'!BR16+'címrend államig'!BR16)</f>
        <v>164</v>
      </c>
      <c r="BS16" s="6">
        <f>SUM('címrend kötelező'!BS16+'címrend önként'!BS16+'címrend államig'!BS16)</f>
        <v>169062</v>
      </c>
      <c r="BT16" s="6">
        <f>SUM('címrend kötelező'!BT16+'címrend önként'!BT16+'címrend államig'!BT16)</f>
        <v>10650</v>
      </c>
      <c r="BU16" s="6">
        <f>SUM('címrend kötelező'!BU16+'címrend önként'!BU16+'címrend államig'!BU16)</f>
        <v>179712</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782860</v>
      </c>
      <c r="BZ16" s="6">
        <f>SUM('címrend kötelező'!BZ16+'címrend önként'!BZ16+'címrend államig'!BZ16)</f>
        <v>156809</v>
      </c>
      <c r="CA16" s="6">
        <f>SUM('címrend kötelező'!CA16+'címrend önként'!CA16+'címrend államig'!CA16)</f>
        <v>939669</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0</v>
      </c>
      <c r="CF16" s="6">
        <f>SUM('címrend kötelező'!CF16+'címrend önként'!CF16+'címrend államig'!CF16)</f>
        <v>85195</v>
      </c>
      <c r="CG16" s="6">
        <f>SUM('címrend kötelező'!CG16+'címrend önként'!CG16+'címrend államig'!CG16)</f>
        <v>85195</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0</v>
      </c>
      <c r="CL16" s="6">
        <f>SUM('címrend kötelező'!CL16+'címrend önként'!CL16+'címrend államig'!CL16)</f>
        <v>627</v>
      </c>
      <c r="CM16" s="6">
        <f>SUM('címrend kötelező'!CM16+'címrend önként'!CM16+'címrend államig'!CM16)</f>
        <v>627</v>
      </c>
      <c r="CN16" s="6">
        <f>SUM('címrend kötelező'!CN16+'címrend önként'!CN16+'címrend államig'!CN16)</f>
        <v>11000</v>
      </c>
      <c r="CO16" s="6">
        <f>SUM('címrend kötelező'!CO16+'címrend önként'!CO16+'címrend államig'!CO16)</f>
        <v>0</v>
      </c>
      <c r="CP16" s="6">
        <f>SUM('címrend kötelező'!CP16+'címrend önként'!CP16+'címrend államig'!CP16)</f>
        <v>11000</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4900</v>
      </c>
      <c r="DA16" s="6">
        <f>SUM('címrend kötelező'!DA16+'címrend önként'!DA16+'címrend államig'!DA16)</f>
        <v>0</v>
      </c>
      <c r="DB16" s="6">
        <f>SUM('címrend kötelező'!DB16+'címrend önként'!DB16+'címrend államig'!DB16)</f>
        <v>4900</v>
      </c>
      <c r="DC16" s="6">
        <f>SUM('címrend kötelező'!DC16+'címrend önként'!DC16+'címrend államig'!DC16)</f>
        <v>0</v>
      </c>
      <c r="DD16" s="6">
        <f>SUM('címrend kötelező'!DD16+'címrend önként'!DD16+'címrend államig'!DD16)</f>
        <v>0</v>
      </c>
      <c r="DE16" s="6">
        <f>SUM('címrend kötelező'!DE16+'címrend önként'!DE16+'címrend államig'!DE16)</f>
        <v>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866708</v>
      </c>
      <c r="DP16" s="6">
        <f>SUM('címrend kötelező'!DP16+'címrend önként'!DP16+'címrend államig'!DP16)</f>
        <v>104902</v>
      </c>
      <c r="DQ16" s="6">
        <f>SUM('címrend kötelező'!DQ16+'címrend önként'!DQ16+'címrend államig'!DQ16)</f>
        <v>971610</v>
      </c>
      <c r="DR16" s="597">
        <f t="shared" si="151"/>
        <v>1936829</v>
      </c>
      <c r="DS16" s="597">
        <f t="shared" si="296"/>
        <v>420595</v>
      </c>
      <c r="DT16" s="597">
        <f t="shared" si="297"/>
        <v>2357424</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597">
        <f>DU16+DX16+EA16+ED16+EG16+EJ16+EM16+EP16+ES16</f>
        <v>0</v>
      </c>
      <c r="EW16" s="597">
        <f t="shared" si="298"/>
        <v>0</v>
      </c>
      <c r="EX16" s="597">
        <f t="shared" si="298"/>
        <v>0</v>
      </c>
      <c r="EY16" s="290">
        <f>'címrend kötelező'!EY16+'címrend önként'!EY16+'címrend államig'!EY16</f>
        <v>0</v>
      </c>
      <c r="EZ16" s="290">
        <f>'címrend kötelező'!EZ16+'címrend önként'!EZ16+'címrend államig'!EZ16</f>
        <v>0</v>
      </c>
      <c r="FA16" s="290">
        <f>'címrend kötelező'!FA16+'címrend önként'!FA16+'címrend államig'!FA16</f>
        <v>0</v>
      </c>
      <c r="FB16" s="290">
        <f>'címrend kötelező'!FB16+'címrend önként'!FB16+'címrend államig'!FB16</f>
        <v>0</v>
      </c>
      <c r="FC16" s="290">
        <f>'címrend kötelező'!FC16+'címrend önként'!FC16+'címrend államig'!FC16</f>
        <v>3868</v>
      </c>
      <c r="FD16" s="290">
        <f>'címrend kötelező'!FD16+'címrend önként'!FD16+'címrend államig'!FD16</f>
        <v>3868</v>
      </c>
      <c r="FE16" s="290">
        <f>'címrend kötelező'!FE16+'címrend önként'!FE16+'címrend államig'!FE16</f>
        <v>0</v>
      </c>
      <c r="FF16" s="290">
        <f>'címrend kötelező'!FF16+'címrend önként'!FF16+'címrend államig'!FF16</f>
        <v>0</v>
      </c>
      <c r="FG16" s="290">
        <f>'címrend kötelező'!FG16+'címrend önként'!FG16+'címrend államig'!FG16</f>
        <v>0</v>
      </c>
      <c r="FH16" s="290">
        <f>'címrend kötelező'!FH16+'címrend önként'!FH16+'címrend államig'!FH16</f>
        <v>0</v>
      </c>
      <c r="FI16" s="290">
        <f>'címrend kötelező'!FI16+'címrend önként'!FI16+'címrend államig'!FI16</f>
        <v>0</v>
      </c>
      <c r="FJ16" s="290">
        <f>'címrend kötelező'!FJ16+'címrend önként'!FJ16+'címrend államig'!FJ16</f>
        <v>0</v>
      </c>
      <c r="FK16" s="290">
        <f>'címrend kötelező'!FK16+'címrend önként'!FK16+'címrend államig'!FK16</f>
        <v>0</v>
      </c>
      <c r="FL16" s="290">
        <f>'címrend kötelező'!FL16+'címrend önként'!FL16+'címrend államig'!FL16</f>
        <v>0</v>
      </c>
      <c r="FM16" s="290">
        <f>'címrend kötelező'!FM16+'címrend önként'!FM16+'címrend államig'!FM16</f>
        <v>0</v>
      </c>
      <c r="FN16" s="290">
        <f>'címrend kötelező'!FN16+'címrend önként'!FN16+'címrend államig'!FN16</f>
        <v>0</v>
      </c>
      <c r="FO16" s="290">
        <f>'címrend kötelező'!FO16+'címrend önként'!FO16+'címrend államig'!FO16</f>
        <v>0</v>
      </c>
      <c r="FP16" s="290">
        <f>'címrend kötelező'!FP16+'címrend önként'!FP16+'címrend államig'!FP16</f>
        <v>0</v>
      </c>
      <c r="FQ16" s="290">
        <f>'címrend kötelező'!FQ16+'címrend önként'!FQ16+'címrend államig'!FQ16</f>
        <v>0</v>
      </c>
      <c r="FR16" s="290">
        <f>'címrend kötelező'!FR16+'címrend önként'!FR16+'címrend államig'!FR16</f>
        <v>0</v>
      </c>
      <c r="FS16" s="290">
        <f>'címrend kötelező'!FS16+'címrend önként'!FS16+'címrend államig'!FS16</f>
        <v>0</v>
      </c>
      <c r="FT16" s="290">
        <f>'címrend kötelező'!FT16+'címrend önként'!FT16+'címrend államig'!FT16</f>
        <v>0</v>
      </c>
      <c r="FU16" s="290">
        <f>'címrend kötelező'!FU16+'címrend önként'!FU16+'címrend államig'!FU16</f>
        <v>0</v>
      </c>
      <c r="FV16" s="290">
        <f>'címrend kötelező'!FV16+'címrend önként'!FV16+'címrend államig'!FV16</f>
        <v>0</v>
      </c>
      <c r="FW16" s="290">
        <f>'címrend kötelező'!FW16+'címrend önként'!FW16+'címrend államig'!FW16</f>
        <v>0</v>
      </c>
      <c r="FX16" s="290">
        <f>'címrend kötelező'!FX16+'címrend önként'!FX16+'címrend államig'!FX16</f>
        <v>0</v>
      </c>
      <c r="FY16" s="290">
        <f>'címrend kötelező'!FY16+'címrend önként'!FY16+'címrend államig'!FY16</f>
        <v>0</v>
      </c>
      <c r="FZ16" s="290">
        <f>'címrend kötelező'!FZ16+'címrend önként'!FZ16+'címrend államig'!FZ16</f>
        <v>0</v>
      </c>
      <c r="GA16" s="290">
        <f>'címrend kötelező'!GA16+'címrend önként'!GA16+'címrend államig'!GA16</f>
        <v>0</v>
      </c>
      <c r="GB16" s="290">
        <f>'címrend kötelező'!GB16+'címrend önként'!GB16+'címrend államig'!GB16</f>
        <v>0</v>
      </c>
      <c r="GC16" s="290">
        <f>'címrend kötelező'!GC16+'címrend önként'!GC16+'címrend államig'!GC16</f>
        <v>0</v>
      </c>
      <c r="GD16" s="290">
        <f>'címrend kötelező'!GD16+'címrend önként'!GD16+'címrend államig'!GD16</f>
        <v>0</v>
      </c>
      <c r="GE16" s="290">
        <f>'címrend kötelező'!GE16+'címrend önként'!GE16+'címrend államig'!GE16</f>
        <v>0</v>
      </c>
      <c r="GF16" s="290">
        <f>'címrend kötelező'!GF16+'címrend önként'!GF16+'címrend államig'!GF16</f>
        <v>0</v>
      </c>
      <c r="GG16" s="290">
        <f>'címrend kötelező'!GG16+'címrend önként'!GG16+'címrend államig'!GG16</f>
        <v>0</v>
      </c>
      <c r="GH16" s="290">
        <f>'címrend kötelező'!GH16+'címrend önként'!GH16+'címrend államig'!GH16</f>
        <v>0</v>
      </c>
      <c r="GI16" s="290">
        <f>'címrend kötelező'!GI16+'címrend önként'!GI16+'címrend államig'!GI16</f>
        <v>0</v>
      </c>
      <c r="GJ16" s="290">
        <f>'címrend kötelező'!GJ16+'címrend önként'!GJ16+'címrend államig'!GJ16</f>
        <v>0</v>
      </c>
      <c r="GK16" s="290">
        <f>'címrend kötelező'!GK16+'címrend önként'!GK16+'címrend államig'!GK16</f>
        <v>0</v>
      </c>
      <c r="GL16" s="34">
        <f>EY16+FB16+FE16+FH16+FK16+FN16+FQ16+FT16+FW16+FZ16+GC16+GF16+GI16</f>
        <v>0</v>
      </c>
      <c r="GM16" s="34">
        <f t="shared" si="299"/>
        <v>3868</v>
      </c>
      <c r="GN16" s="34">
        <f t="shared" si="299"/>
        <v>3868</v>
      </c>
      <c r="GO16" s="290">
        <f>'címrend kötelező'!GO16+'címrend önként'!GO16+'címrend államig'!FL16</f>
        <v>0</v>
      </c>
      <c r="GP16" s="290">
        <f>'címrend kötelező'!GP16+'címrend önként'!GP16+'címrend államig'!FM16</f>
        <v>0</v>
      </c>
      <c r="GQ16" s="290">
        <f>'címrend kötelező'!GQ16+'címrend önként'!GQ16+'címrend államig'!FN16</f>
        <v>0</v>
      </c>
      <c r="GR16" s="290">
        <f>'címrend kötelező'!GR16+'címrend önként'!GR16+'címrend államig'!FO16</f>
        <v>0</v>
      </c>
      <c r="GS16" s="290">
        <f>'címrend kötelező'!GS16+'címrend önként'!GS16+'címrend államig'!FP16</f>
        <v>0</v>
      </c>
      <c r="GT16" s="290">
        <f>'címrend kötelező'!GT16+'címrend önként'!GT16+'címrend államig'!FQ16</f>
        <v>0</v>
      </c>
      <c r="GU16" s="290">
        <f>'címrend kötelező'!GU16+'címrend önként'!GU16+'címrend államig'!FR16</f>
        <v>0</v>
      </c>
      <c r="GV16" s="290">
        <f>'címrend kötelező'!GV16+'címrend önként'!GV16+'címrend államig'!FS16</f>
        <v>0</v>
      </c>
      <c r="GW16" s="290">
        <f>'címrend kötelező'!GW16+'címrend önként'!GW16+'címrend államig'!FT16</f>
        <v>0</v>
      </c>
      <c r="GX16" s="34">
        <f>GL16+GO16+GR16+GU16</f>
        <v>0</v>
      </c>
      <c r="GY16" s="34">
        <f t="shared" si="300"/>
        <v>3868</v>
      </c>
      <c r="GZ16" s="34">
        <f t="shared" si="300"/>
        <v>3868</v>
      </c>
      <c r="HA16" s="34">
        <f>DR16+EV16+GX16</f>
        <v>1936829</v>
      </c>
      <c r="HB16" s="34">
        <f t="shared" si="301"/>
        <v>424463</v>
      </c>
      <c r="HC16" s="133">
        <f t="shared" si="301"/>
        <v>2361292</v>
      </c>
      <c r="HD16" s="139"/>
    </row>
    <row r="17" spans="1:212" ht="15" customHeight="1" x14ac:dyDescent="0.2">
      <c r="A17" s="115" t="s">
        <v>409</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742225</v>
      </c>
      <c r="R17" s="6">
        <f>SUM('címrend kötelező'!R17+'címrend önként'!R17+'címrend államig'!R17)</f>
        <v>-391125</v>
      </c>
      <c r="S17" s="6">
        <f>SUM('címrend kötelező'!S17+'címrend önként'!S17+'címrend államig'!S17)</f>
        <v>351100</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597">
        <f t="shared" si="151"/>
        <v>742225</v>
      </c>
      <c r="DS17" s="597">
        <f t="shared" si="296"/>
        <v>-391125</v>
      </c>
      <c r="DT17" s="597">
        <f t="shared" si="297"/>
        <v>351100</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597">
        <f>DU17+DX17+EA17+ED17+EG17+EJ17+EM17+EP17+ES17</f>
        <v>0</v>
      </c>
      <c r="EW17" s="597">
        <f t="shared" si="298"/>
        <v>0</v>
      </c>
      <c r="EX17" s="597">
        <f t="shared" si="298"/>
        <v>0</v>
      </c>
      <c r="EY17" s="290">
        <f>'címrend kötelező'!EY17+'címrend önként'!EY17+'címrend államig'!EY17</f>
        <v>0</v>
      </c>
      <c r="EZ17" s="290">
        <f>'címrend kötelező'!EZ17+'címrend önként'!EZ17+'címrend államig'!EZ17</f>
        <v>0</v>
      </c>
      <c r="FA17" s="290">
        <f>'címrend kötelező'!FA17+'címrend önként'!FA17+'címrend államig'!FA17</f>
        <v>0</v>
      </c>
      <c r="FB17" s="290">
        <f>'címrend kötelező'!FB17+'címrend önként'!FB17+'címrend államig'!FB17</f>
        <v>0</v>
      </c>
      <c r="FC17" s="290">
        <f>'címrend kötelező'!FC17+'címrend önként'!FC17+'címrend államig'!FC17</f>
        <v>0</v>
      </c>
      <c r="FD17" s="290">
        <f>'címrend kötelező'!FD17+'címrend önként'!FD17+'címrend államig'!FD17</f>
        <v>0</v>
      </c>
      <c r="FE17" s="290">
        <f>'címrend kötelező'!FE17+'címrend önként'!FE17+'címrend államig'!FE17</f>
        <v>0</v>
      </c>
      <c r="FF17" s="290">
        <f>'címrend kötelező'!FF17+'címrend önként'!FF17+'címrend államig'!FF17</f>
        <v>0</v>
      </c>
      <c r="FG17" s="290">
        <f>'címrend kötelező'!FG17+'címrend önként'!FG17+'címrend államig'!FG17</f>
        <v>0</v>
      </c>
      <c r="FH17" s="290">
        <f>'címrend kötelező'!FH17+'címrend önként'!FH17+'címrend államig'!FH17</f>
        <v>0</v>
      </c>
      <c r="FI17" s="290">
        <f>'címrend kötelező'!FI17+'címrend önként'!FI17+'címrend államig'!FI17</f>
        <v>0</v>
      </c>
      <c r="FJ17" s="290">
        <f>'címrend kötelező'!FJ17+'címrend önként'!FJ17+'címrend államig'!FJ17</f>
        <v>0</v>
      </c>
      <c r="FK17" s="290">
        <f>'címrend kötelező'!FK17+'címrend önként'!FK17+'címrend államig'!FK17</f>
        <v>0</v>
      </c>
      <c r="FL17" s="290">
        <f>'címrend kötelező'!FL17+'címrend önként'!FL17+'címrend államig'!FL17</f>
        <v>0</v>
      </c>
      <c r="FM17" s="290">
        <f>'címrend kötelező'!FM17+'címrend önként'!FM17+'címrend államig'!FM17</f>
        <v>0</v>
      </c>
      <c r="FN17" s="290">
        <f>'címrend kötelező'!FN17+'címrend önként'!FN17+'címrend államig'!FN17</f>
        <v>0</v>
      </c>
      <c r="FO17" s="290">
        <f>'címrend kötelező'!FO17+'címrend önként'!FO17+'címrend államig'!FO17</f>
        <v>0</v>
      </c>
      <c r="FP17" s="290">
        <f>'címrend kötelező'!FP17+'címrend önként'!FP17+'címrend államig'!FP17</f>
        <v>0</v>
      </c>
      <c r="FQ17" s="290">
        <f>'címrend kötelező'!FQ17+'címrend önként'!FQ17+'címrend államig'!FQ17</f>
        <v>0</v>
      </c>
      <c r="FR17" s="290">
        <f>'címrend kötelező'!FR17+'címrend önként'!FR17+'címrend államig'!FR17</f>
        <v>0</v>
      </c>
      <c r="FS17" s="290">
        <f>'címrend kötelező'!FS17+'címrend önként'!FS17+'címrend államig'!FS17</f>
        <v>0</v>
      </c>
      <c r="FT17" s="290">
        <f>'címrend kötelező'!FT17+'címrend önként'!FT17+'címrend államig'!FT17</f>
        <v>0</v>
      </c>
      <c r="FU17" s="290">
        <f>'címrend kötelező'!FU17+'címrend önként'!FU17+'címrend államig'!FU17</f>
        <v>0</v>
      </c>
      <c r="FV17" s="290">
        <f>'címrend kötelező'!FV17+'címrend önként'!FV17+'címrend államig'!FV17</f>
        <v>0</v>
      </c>
      <c r="FW17" s="290">
        <f>'címrend kötelező'!FW17+'címrend önként'!FW17+'címrend államig'!FW17</f>
        <v>0</v>
      </c>
      <c r="FX17" s="290">
        <f>'címrend kötelező'!FX17+'címrend önként'!FX17+'címrend államig'!FX17</f>
        <v>0</v>
      </c>
      <c r="FY17" s="290">
        <f>'címrend kötelező'!FY17+'címrend önként'!FY17+'címrend államig'!FY17</f>
        <v>0</v>
      </c>
      <c r="FZ17" s="290">
        <f>'címrend kötelező'!FZ17+'címrend önként'!FZ17+'címrend államig'!FZ17</f>
        <v>0</v>
      </c>
      <c r="GA17" s="290">
        <f>'címrend kötelező'!GA17+'címrend önként'!GA17+'címrend államig'!GA17</f>
        <v>0</v>
      </c>
      <c r="GB17" s="290">
        <f>'címrend kötelező'!GB17+'címrend önként'!GB17+'címrend államig'!GB17</f>
        <v>0</v>
      </c>
      <c r="GC17" s="290">
        <f>'címrend kötelező'!GC17+'címrend önként'!GC17+'címrend államig'!GC17</f>
        <v>0</v>
      </c>
      <c r="GD17" s="290">
        <f>'címrend kötelező'!GD17+'címrend önként'!GD17+'címrend államig'!GD17</f>
        <v>0</v>
      </c>
      <c r="GE17" s="290">
        <f>'címrend kötelező'!GE17+'címrend önként'!GE17+'címrend államig'!GE17</f>
        <v>0</v>
      </c>
      <c r="GF17" s="290">
        <f>'címrend kötelező'!GF17+'címrend önként'!GF17+'címrend államig'!GF17</f>
        <v>0</v>
      </c>
      <c r="GG17" s="290">
        <f>'címrend kötelező'!GG17+'címrend önként'!GG17+'címrend államig'!GG17</f>
        <v>0</v>
      </c>
      <c r="GH17" s="290">
        <f>'címrend kötelező'!GH17+'címrend önként'!GH17+'címrend államig'!GH17</f>
        <v>0</v>
      </c>
      <c r="GI17" s="290">
        <f>'címrend kötelező'!GI17+'címrend önként'!GI17+'címrend államig'!GI17</f>
        <v>0</v>
      </c>
      <c r="GJ17" s="290">
        <f>'címrend kötelező'!GJ17+'címrend önként'!GJ17+'címrend államig'!GJ17</f>
        <v>0</v>
      </c>
      <c r="GK17" s="290">
        <f>'címrend kötelező'!GK17+'címrend önként'!GK17+'címrend államig'!GK17</f>
        <v>0</v>
      </c>
      <c r="GL17" s="34">
        <f>EY17+FB17+FE17+FH17+FK17+FN17+FQ17+FT17+FW17+FZ17+GC17+GF17+GI17</f>
        <v>0</v>
      </c>
      <c r="GM17" s="34">
        <f t="shared" si="299"/>
        <v>0</v>
      </c>
      <c r="GN17" s="34">
        <f t="shared" si="299"/>
        <v>0</v>
      </c>
      <c r="GO17" s="290">
        <f>'címrend kötelező'!GO17+'címrend önként'!GO17+'címrend államig'!FL17</f>
        <v>0</v>
      </c>
      <c r="GP17" s="290">
        <f>'címrend kötelező'!GP17+'címrend önként'!GP17+'címrend államig'!FM17</f>
        <v>0</v>
      </c>
      <c r="GQ17" s="290">
        <f>'címrend kötelező'!GQ17+'címrend önként'!GQ17+'címrend államig'!FN17</f>
        <v>0</v>
      </c>
      <c r="GR17" s="290">
        <f>'címrend kötelező'!GR17+'címrend önként'!GR17+'címrend államig'!FO17</f>
        <v>0</v>
      </c>
      <c r="GS17" s="290">
        <f>'címrend kötelező'!GS17+'címrend önként'!GS17+'címrend államig'!FP17</f>
        <v>0</v>
      </c>
      <c r="GT17" s="290">
        <f>'címrend kötelező'!GT17+'címrend önként'!GT17+'címrend államig'!FQ17</f>
        <v>0</v>
      </c>
      <c r="GU17" s="290">
        <f>'címrend kötelező'!GU17+'címrend önként'!GU17+'címrend államig'!FR17</f>
        <v>0</v>
      </c>
      <c r="GV17" s="290">
        <f>'címrend kötelező'!GV17+'címrend önként'!GV17+'címrend államig'!FS17</f>
        <v>0</v>
      </c>
      <c r="GW17" s="290">
        <f>'címrend kötelező'!GW17+'címrend önként'!GW17+'címrend államig'!FT17</f>
        <v>0</v>
      </c>
      <c r="GX17" s="34">
        <f>GL17+GO17+GR17+GU17</f>
        <v>0</v>
      </c>
      <c r="GY17" s="34">
        <f t="shared" si="300"/>
        <v>0</v>
      </c>
      <c r="GZ17" s="34">
        <f t="shared" si="300"/>
        <v>0</v>
      </c>
      <c r="HA17" s="34">
        <f>DR17+EV17+GX17</f>
        <v>742225</v>
      </c>
      <c r="HB17" s="34">
        <f t="shared" si="301"/>
        <v>-391125</v>
      </c>
      <c r="HC17" s="133">
        <f t="shared" si="301"/>
        <v>351100</v>
      </c>
      <c r="HD17" s="139"/>
    </row>
    <row r="18" spans="1:212" ht="15" customHeight="1" x14ac:dyDescent="0.2">
      <c r="A18" s="117" t="s">
        <v>410</v>
      </c>
      <c r="B18" s="5">
        <f>B19+B20+B21</f>
        <v>0</v>
      </c>
      <c r="C18" s="5">
        <f t="shared" ref="C18:BN18" si="302">C19+C20+C21</f>
        <v>0</v>
      </c>
      <c r="D18" s="5">
        <f t="shared" si="302"/>
        <v>0</v>
      </c>
      <c r="E18" s="5">
        <f t="shared" si="302"/>
        <v>0</v>
      </c>
      <c r="F18" s="5">
        <f t="shared" si="302"/>
        <v>0</v>
      </c>
      <c r="G18" s="5">
        <f t="shared" si="302"/>
        <v>0</v>
      </c>
      <c r="H18" s="5">
        <f t="shared" si="302"/>
        <v>0</v>
      </c>
      <c r="I18" s="5">
        <f t="shared" si="302"/>
        <v>0</v>
      </c>
      <c r="J18" s="5">
        <f t="shared" si="302"/>
        <v>0</v>
      </c>
      <c r="K18" s="5">
        <f t="shared" si="302"/>
        <v>0</v>
      </c>
      <c r="L18" s="5">
        <f t="shared" si="302"/>
        <v>0</v>
      </c>
      <c r="M18" s="5">
        <f t="shared" si="302"/>
        <v>0</v>
      </c>
      <c r="N18" s="5">
        <f t="shared" si="302"/>
        <v>5100</v>
      </c>
      <c r="O18" s="5">
        <f t="shared" si="302"/>
        <v>50121</v>
      </c>
      <c r="P18" s="5">
        <f t="shared" si="302"/>
        <v>55221</v>
      </c>
      <c r="Q18" s="5">
        <f t="shared" si="302"/>
        <v>0</v>
      </c>
      <c r="R18" s="5">
        <f t="shared" si="302"/>
        <v>0</v>
      </c>
      <c r="S18" s="5">
        <f t="shared" si="302"/>
        <v>0</v>
      </c>
      <c r="T18" s="5">
        <f t="shared" si="302"/>
        <v>918137</v>
      </c>
      <c r="U18" s="5">
        <f t="shared" si="302"/>
        <v>220748</v>
      </c>
      <c r="V18" s="5">
        <f t="shared" si="302"/>
        <v>1138885</v>
      </c>
      <c r="W18" s="5">
        <f t="shared" si="302"/>
        <v>0</v>
      </c>
      <c r="X18" s="5">
        <f t="shared" si="302"/>
        <v>0</v>
      </c>
      <c r="Y18" s="5">
        <f t="shared" si="302"/>
        <v>0</v>
      </c>
      <c r="Z18" s="5">
        <f t="shared" si="302"/>
        <v>0</v>
      </c>
      <c r="AA18" s="5">
        <f t="shared" si="302"/>
        <v>0</v>
      </c>
      <c r="AB18" s="5">
        <f t="shared" si="302"/>
        <v>0</v>
      </c>
      <c r="AC18" s="5">
        <f t="shared" si="302"/>
        <v>0</v>
      </c>
      <c r="AD18" s="5">
        <f t="shared" si="302"/>
        <v>0</v>
      </c>
      <c r="AE18" s="5">
        <f t="shared" si="302"/>
        <v>0</v>
      </c>
      <c r="AF18" s="5">
        <f t="shared" si="302"/>
        <v>0</v>
      </c>
      <c r="AG18" s="5">
        <f t="shared" si="302"/>
        <v>0</v>
      </c>
      <c r="AH18" s="5">
        <f t="shared" si="302"/>
        <v>0</v>
      </c>
      <c r="AI18" s="5">
        <f t="shared" si="302"/>
        <v>0</v>
      </c>
      <c r="AJ18" s="5">
        <f t="shared" si="302"/>
        <v>0</v>
      </c>
      <c r="AK18" s="5">
        <f t="shared" si="302"/>
        <v>0</v>
      </c>
      <c r="AL18" s="5">
        <f t="shared" si="302"/>
        <v>0</v>
      </c>
      <c r="AM18" s="5">
        <f t="shared" si="302"/>
        <v>0</v>
      </c>
      <c r="AN18" s="5">
        <f t="shared" si="302"/>
        <v>0</v>
      </c>
      <c r="AO18" s="5">
        <f t="shared" si="302"/>
        <v>5800</v>
      </c>
      <c r="AP18" s="5">
        <f t="shared" si="302"/>
        <v>72500</v>
      </c>
      <c r="AQ18" s="5">
        <f t="shared" si="302"/>
        <v>78300</v>
      </c>
      <c r="AR18" s="5">
        <f t="shared" si="302"/>
        <v>0</v>
      </c>
      <c r="AS18" s="5">
        <f t="shared" si="302"/>
        <v>0</v>
      </c>
      <c r="AT18" s="5">
        <f t="shared" si="302"/>
        <v>0</v>
      </c>
      <c r="AU18" s="5">
        <f t="shared" si="302"/>
        <v>5300</v>
      </c>
      <c r="AV18" s="5">
        <f t="shared" si="302"/>
        <v>63138</v>
      </c>
      <c r="AW18" s="5">
        <f t="shared" si="302"/>
        <v>68438</v>
      </c>
      <c r="AX18" s="5">
        <f t="shared" si="302"/>
        <v>1500</v>
      </c>
      <c r="AY18" s="5">
        <f t="shared" si="302"/>
        <v>1465</v>
      </c>
      <c r="AZ18" s="5">
        <f t="shared" si="302"/>
        <v>2965</v>
      </c>
      <c r="BA18" s="5">
        <f t="shared" si="302"/>
        <v>0</v>
      </c>
      <c r="BB18" s="5">
        <f t="shared" si="302"/>
        <v>0</v>
      </c>
      <c r="BC18" s="5">
        <f t="shared" si="302"/>
        <v>0</v>
      </c>
      <c r="BD18" s="5">
        <f t="shared" si="302"/>
        <v>0</v>
      </c>
      <c r="BE18" s="5">
        <f t="shared" si="302"/>
        <v>0</v>
      </c>
      <c r="BF18" s="5">
        <f t="shared" si="302"/>
        <v>0</v>
      </c>
      <c r="BG18" s="5">
        <f t="shared" si="302"/>
        <v>0</v>
      </c>
      <c r="BH18" s="5">
        <f t="shared" si="302"/>
        <v>5571</v>
      </c>
      <c r="BI18" s="5">
        <f t="shared" si="302"/>
        <v>5571</v>
      </c>
      <c r="BJ18" s="5">
        <f t="shared" si="302"/>
        <v>0</v>
      </c>
      <c r="BK18" s="5">
        <f t="shared" si="302"/>
        <v>0</v>
      </c>
      <c r="BL18" s="5">
        <f t="shared" si="302"/>
        <v>0</v>
      </c>
      <c r="BM18" s="5">
        <f t="shared" si="302"/>
        <v>16000</v>
      </c>
      <c r="BN18" s="5">
        <f t="shared" si="302"/>
        <v>15000</v>
      </c>
      <c r="BO18" s="5">
        <f t="shared" ref="BO18:DQ18" si="303">BO19+BO20+BO21</f>
        <v>31000</v>
      </c>
      <c r="BP18" s="5">
        <f t="shared" si="303"/>
        <v>965787</v>
      </c>
      <c r="BQ18" s="5">
        <f t="shared" si="303"/>
        <v>3202655</v>
      </c>
      <c r="BR18" s="5">
        <f t="shared" si="303"/>
        <v>4168442</v>
      </c>
      <c r="BS18" s="5">
        <f t="shared" si="303"/>
        <v>0</v>
      </c>
      <c r="BT18" s="5">
        <f t="shared" si="303"/>
        <v>0</v>
      </c>
      <c r="BU18" s="5">
        <f t="shared" si="303"/>
        <v>0</v>
      </c>
      <c r="BV18" s="5">
        <f t="shared" si="303"/>
        <v>0</v>
      </c>
      <c r="BW18" s="5">
        <f t="shared" si="303"/>
        <v>0</v>
      </c>
      <c r="BX18" s="5">
        <f t="shared" si="303"/>
        <v>0</v>
      </c>
      <c r="BY18" s="5">
        <f t="shared" si="303"/>
        <v>70480</v>
      </c>
      <c r="BZ18" s="5">
        <f t="shared" si="303"/>
        <v>4239</v>
      </c>
      <c r="CA18" s="5">
        <f t="shared" si="303"/>
        <v>74719</v>
      </c>
      <c r="CB18" s="5">
        <f t="shared" si="303"/>
        <v>0</v>
      </c>
      <c r="CC18" s="5">
        <f t="shared" si="303"/>
        <v>0</v>
      </c>
      <c r="CD18" s="5">
        <f t="shared" si="303"/>
        <v>0</v>
      </c>
      <c r="CE18" s="5">
        <f t="shared" si="303"/>
        <v>585970</v>
      </c>
      <c r="CF18" s="5">
        <f t="shared" si="303"/>
        <v>1016976</v>
      </c>
      <c r="CG18" s="5">
        <f t="shared" si="303"/>
        <v>1602946</v>
      </c>
      <c r="CH18" s="5">
        <f t="shared" si="303"/>
        <v>548293</v>
      </c>
      <c r="CI18" s="5">
        <f t="shared" si="303"/>
        <v>154152</v>
      </c>
      <c r="CJ18" s="5">
        <f t="shared" si="303"/>
        <v>702445</v>
      </c>
      <c r="CK18" s="5">
        <f t="shared" si="303"/>
        <v>123225</v>
      </c>
      <c r="CL18" s="5">
        <f t="shared" si="303"/>
        <v>-5715</v>
      </c>
      <c r="CM18" s="5">
        <f t="shared" si="303"/>
        <v>117510</v>
      </c>
      <c r="CN18" s="5">
        <f t="shared" si="303"/>
        <v>670789</v>
      </c>
      <c r="CO18" s="5">
        <f t="shared" si="303"/>
        <v>-51</v>
      </c>
      <c r="CP18" s="5">
        <f t="shared" si="303"/>
        <v>670738</v>
      </c>
      <c r="CQ18" s="5">
        <f t="shared" si="303"/>
        <v>0</v>
      </c>
      <c r="CR18" s="5">
        <f t="shared" si="303"/>
        <v>0</v>
      </c>
      <c r="CS18" s="5">
        <f t="shared" si="303"/>
        <v>0</v>
      </c>
      <c r="CT18" s="5">
        <f t="shared" si="303"/>
        <v>0</v>
      </c>
      <c r="CU18" s="5">
        <f t="shared" si="303"/>
        <v>0</v>
      </c>
      <c r="CV18" s="5">
        <f t="shared" si="303"/>
        <v>0</v>
      </c>
      <c r="CW18" s="5">
        <f t="shared" si="303"/>
        <v>1700</v>
      </c>
      <c r="CX18" s="5">
        <f t="shared" si="303"/>
        <v>0</v>
      </c>
      <c r="CY18" s="5">
        <f t="shared" si="303"/>
        <v>1700</v>
      </c>
      <c r="CZ18" s="5">
        <f t="shared" si="303"/>
        <v>10000</v>
      </c>
      <c r="DA18" s="5">
        <f t="shared" si="303"/>
        <v>13590</v>
      </c>
      <c r="DB18" s="5">
        <f t="shared" si="303"/>
        <v>23590</v>
      </c>
      <c r="DC18" s="5">
        <f t="shared" si="303"/>
        <v>1000000</v>
      </c>
      <c r="DD18" s="5">
        <f t="shared" si="303"/>
        <v>1419012</v>
      </c>
      <c r="DE18" s="5">
        <f t="shared" si="303"/>
        <v>2419012</v>
      </c>
      <c r="DF18" s="5">
        <f t="shared" si="303"/>
        <v>0</v>
      </c>
      <c r="DG18" s="5">
        <f t="shared" si="303"/>
        <v>0</v>
      </c>
      <c r="DH18" s="5">
        <f t="shared" si="303"/>
        <v>0</v>
      </c>
      <c r="DI18" s="5">
        <f t="shared" si="303"/>
        <v>0</v>
      </c>
      <c r="DJ18" s="5">
        <f t="shared" si="303"/>
        <v>9000</v>
      </c>
      <c r="DK18" s="5">
        <f t="shared" si="303"/>
        <v>9000</v>
      </c>
      <c r="DL18" s="5">
        <f t="shared" si="303"/>
        <v>0</v>
      </c>
      <c r="DM18" s="5">
        <f t="shared" si="303"/>
        <v>0</v>
      </c>
      <c r="DN18" s="5">
        <f t="shared" si="303"/>
        <v>0</v>
      </c>
      <c r="DO18" s="5">
        <f t="shared" si="303"/>
        <v>0</v>
      </c>
      <c r="DP18" s="5">
        <f t="shared" si="303"/>
        <v>0</v>
      </c>
      <c r="DQ18" s="5">
        <f t="shared" si="303"/>
        <v>0</v>
      </c>
      <c r="DR18" s="106">
        <f t="shared" ref="DR18" si="304">DR19+DR20+DR21</f>
        <v>4928081</v>
      </c>
      <c r="DS18" s="106">
        <f t="shared" ref="DS18" si="305">DS19+DS20+DS21</f>
        <v>6242401</v>
      </c>
      <c r="DT18" s="106">
        <f t="shared" ref="DT18" si="306">DT19+DT20+DT21</f>
        <v>11170482</v>
      </c>
      <c r="DU18" s="5">
        <f>DU19+DU20+DU21</f>
        <v>0</v>
      </c>
      <c r="DV18" s="5">
        <f t="shared" ref="DV18:EU18" si="307">DV19+DV20+DV21</f>
        <v>0</v>
      </c>
      <c r="DW18" s="5">
        <f t="shared" si="307"/>
        <v>0</v>
      </c>
      <c r="DX18" s="5">
        <f t="shared" si="307"/>
        <v>0</v>
      </c>
      <c r="DY18" s="5">
        <f t="shared" si="307"/>
        <v>0</v>
      </c>
      <c r="DZ18" s="5">
        <f t="shared" si="307"/>
        <v>0</v>
      </c>
      <c r="EA18" s="5">
        <f t="shared" si="307"/>
        <v>0</v>
      </c>
      <c r="EB18" s="5">
        <f t="shared" si="307"/>
        <v>0</v>
      </c>
      <c r="EC18" s="5">
        <f t="shared" si="307"/>
        <v>0</v>
      </c>
      <c r="ED18" s="5">
        <f t="shared" si="307"/>
        <v>16400</v>
      </c>
      <c r="EE18" s="5">
        <f t="shared" si="307"/>
        <v>28416</v>
      </c>
      <c r="EF18" s="5">
        <f t="shared" si="307"/>
        <v>44816</v>
      </c>
      <c r="EG18" s="5">
        <f t="shared" si="307"/>
        <v>10400</v>
      </c>
      <c r="EH18" s="5">
        <f t="shared" si="307"/>
        <v>29000</v>
      </c>
      <c r="EI18" s="5">
        <f t="shared" si="307"/>
        <v>39400</v>
      </c>
      <c r="EJ18" s="5">
        <f t="shared" si="307"/>
        <v>800</v>
      </c>
      <c r="EK18" s="5">
        <f t="shared" si="307"/>
        <v>0</v>
      </c>
      <c r="EL18" s="5">
        <f t="shared" si="307"/>
        <v>800</v>
      </c>
      <c r="EM18" s="5">
        <f t="shared" si="307"/>
        <v>5100</v>
      </c>
      <c r="EN18" s="5">
        <f t="shared" si="307"/>
        <v>0</v>
      </c>
      <c r="EO18" s="5">
        <f t="shared" si="307"/>
        <v>5100</v>
      </c>
      <c r="EP18" s="5">
        <f t="shared" si="307"/>
        <v>0</v>
      </c>
      <c r="EQ18" s="5">
        <f t="shared" si="307"/>
        <v>0</v>
      </c>
      <c r="ER18" s="5">
        <f t="shared" si="307"/>
        <v>0</v>
      </c>
      <c r="ES18" s="5">
        <f t="shared" si="307"/>
        <v>2000</v>
      </c>
      <c r="ET18" s="5">
        <f t="shared" si="307"/>
        <v>6650</v>
      </c>
      <c r="EU18" s="5">
        <f t="shared" si="307"/>
        <v>8650</v>
      </c>
      <c r="EV18" s="106">
        <f t="shared" ref="EV18" si="308">EV19+EV20+EV21</f>
        <v>34700</v>
      </c>
      <c r="EW18" s="106">
        <f t="shared" ref="EW18" si="309">EW19+EW20+EW21</f>
        <v>64066</v>
      </c>
      <c r="EX18" s="106">
        <f t="shared" ref="EX18" si="310">EX19+EX20+EX21</f>
        <v>98766</v>
      </c>
      <c r="EY18" s="5">
        <f>EY19+EY20+EY21</f>
        <v>0</v>
      </c>
      <c r="EZ18" s="5">
        <f t="shared" ref="EZ18:GK18" si="311">EZ19+EZ20+EZ21</f>
        <v>0</v>
      </c>
      <c r="FA18" s="5">
        <f t="shared" si="311"/>
        <v>0</v>
      </c>
      <c r="FB18" s="5">
        <f t="shared" si="311"/>
        <v>1000</v>
      </c>
      <c r="FC18" s="5">
        <f t="shared" si="311"/>
        <v>810</v>
      </c>
      <c r="FD18" s="5">
        <f t="shared" si="311"/>
        <v>1810</v>
      </c>
      <c r="FE18" s="5">
        <f t="shared" si="311"/>
        <v>1000</v>
      </c>
      <c r="FF18" s="5">
        <f t="shared" si="311"/>
        <v>0</v>
      </c>
      <c r="FG18" s="5">
        <f t="shared" si="311"/>
        <v>1000</v>
      </c>
      <c r="FH18" s="5">
        <f t="shared" si="311"/>
        <v>16086</v>
      </c>
      <c r="FI18" s="5">
        <f t="shared" si="311"/>
        <v>2100</v>
      </c>
      <c r="FJ18" s="5">
        <f t="shared" si="311"/>
        <v>18186</v>
      </c>
      <c r="FK18" s="5">
        <f t="shared" si="311"/>
        <v>1000</v>
      </c>
      <c r="FL18" s="5">
        <f t="shared" si="311"/>
        <v>0</v>
      </c>
      <c r="FM18" s="5">
        <f t="shared" si="311"/>
        <v>1000</v>
      </c>
      <c r="FN18" s="5">
        <f t="shared" si="311"/>
        <v>500</v>
      </c>
      <c r="FO18" s="5">
        <f t="shared" si="311"/>
        <v>0</v>
      </c>
      <c r="FP18" s="5">
        <f t="shared" si="311"/>
        <v>500</v>
      </c>
      <c r="FQ18" s="5">
        <f t="shared" si="311"/>
        <v>500</v>
      </c>
      <c r="FR18" s="5">
        <f t="shared" si="311"/>
        <v>2300</v>
      </c>
      <c r="FS18" s="5">
        <f t="shared" si="311"/>
        <v>2800</v>
      </c>
      <c r="FT18" s="5">
        <f t="shared" si="311"/>
        <v>3000</v>
      </c>
      <c r="FU18" s="5">
        <f t="shared" si="311"/>
        <v>16424</v>
      </c>
      <c r="FV18" s="5">
        <f t="shared" si="311"/>
        <v>19424</v>
      </c>
      <c r="FW18" s="5">
        <f t="shared" si="311"/>
        <v>2100</v>
      </c>
      <c r="FX18" s="5">
        <f t="shared" si="311"/>
        <v>6625</v>
      </c>
      <c r="FY18" s="5">
        <f t="shared" si="311"/>
        <v>8725</v>
      </c>
      <c r="FZ18" s="5">
        <f t="shared" si="311"/>
        <v>0</v>
      </c>
      <c r="GA18" s="5">
        <f t="shared" si="311"/>
        <v>0</v>
      </c>
      <c r="GB18" s="5">
        <f t="shared" si="311"/>
        <v>0</v>
      </c>
      <c r="GC18" s="5">
        <f t="shared" si="311"/>
        <v>500</v>
      </c>
      <c r="GD18" s="5">
        <f t="shared" si="311"/>
        <v>2100</v>
      </c>
      <c r="GE18" s="5">
        <f t="shared" si="311"/>
        <v>2600</v>
      </c>
      <c r="GF18" s="5">
        <f t="shared" si="311"/>
        <v>500</v>
      </c>
      <c r="GG18" s="5">
        <f t="shared" si="311"/>
        <v>0</v>
      </c>
      <c r="GH18" s="5">
        <f t="shared" si="311"/>
        <v>500</v>
      </c>
      <c r="GI18" s="5">
        <f t="shared" si="311"/>
        <v>0</v>
      </c>
      <c r="GJ18" s="5">
        <f t="shared" si="311"/>
        <v>27925</v>
      </c>
      <c r="GK18" s="5">
        <f t="shared" si="311"/>
        <v>27925</v>
      </c>
      <c r="GL18" s="5">
        <f t="shared" ref="GL18" si="312">GL19+GL20+GL21</f>
        <v>26186</v>
      </c>
      <c r="GM18" s="5">
        <f t="shared" ref="GM18" si="313">GM19+GM20+GM21</f>
        <v>58284</v>
      </c>
      <c r="GN18" s="5">
        <f t="shared" ref="GN18" si="314">GN19+GN20+GN21</f>
        <v>84470</v>
      </c>
      <c r="GO18" s="5">
        <f>GO19+GO20+GO21</f>
        <v>40237</v>
      </c>
      <c r="GP18" s="5">
        <f t="shared" ref="GP18:GW18" si="315">GP19+GP20+GP21</f>
        <v>56458</v>
      </c>
      <c r="GQ18" s="5">
        <f t="shared" si="315"/>
        <v>96695</v>
      </c>
      <c r="GR18" s="5">
        <f t="shared" si="315"/>
        <v>4000</v>
      </c>
      <c r="GS18" s="5">
        <f t="shared" si="315"/>
        <v>118688</v>
      </c>
      <c r="GT18" s="5">
        <f t="shared" si="315"/>
        <v>122688</v>
      </c>
      <c r="GU18" s="5">
        <f t="shared" si="315"/>
        <v>41840</v>
      </c>
      <c r="GV18" s="5">
        <f t="shared" si="315"/>
        <v>5239</v>
      </c>
      <c r="GW18" s="5">
        <f t="shared" si="315"/>
        <v>47079</v>
      </c>
      <c r="GX18" s="5">
        <f t="shared" ref="GX18" si="316">GX19+GX20+GX21</f>
        <v>112263</v>
      </c>
      <c r="GY18" s="5">
        <f t="shared" ref="GY18" si="317">GY19+GY20+GY21</f>
        <v>238669</v>
      </c>
      <c r="GZ18" s="5">
        <f t="shared" ref="GZ18" si="318">GZ19+GZ20+GZ21</f>
        <v>350932</v>
      </c>
      <c r="HA18" s="5">
        <f t="shared" ref="HA18" si="319">HA19+HA20+HA21</f>
        <v>5075044</v>
      </c>
      <c r="HB18" s="5">
        <f t="shared" ref="HB18" si="320">HB19+HB20+HB21</f>
        <v>6545136</v>
      </c>
      <c r="HC18" s="118">
        <f t="shared" ref="HC18" si="321">HC19+HC20+HC21</f>
        <v>11620180</v>
      </c>
      <c r="HD18" s="139"/>
    </row>
    <row r="19" spans="1:212" ht="15" customHeight="1" x14ac:dyDescent="0.2">
      <c r="A19" s="115" t="s">
        <v>411</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5800</v>
      </c>
      <c r="AP19" s="6">
        <f>SUM('címrend kötelező'!AP19+'címrend önként'!AP19+'címrend államig'!AP19)</f>
        <v>50500</v>
      </c>
      <c r="AQ19" s="6">
        <f>SUM('címrend kötelező'!AQ19+'címrend önként'!AQ19+'címrend államig'!AQ19)</f>
        <v>56300</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5300</v>
      </c>
      <c r="AV19" s="6">
        <f>SUM('címrend kötelező'!AV19+'címrend önként'!AV19+'címrend államig'!AV19)</f>
        <v>63138</v>
      </c>
      <c r="AW19" s="6">
        <f>SUM('címrend kötelező'!AW19+'címrend önként'!AW19+'címrend államig'!AW19)</f>
        <v>68438</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0</v>
      </c>
      <c r="BH19" s="6">
        <f>SUM('címrend kötelező'!BH19+'címrend önként'!BH19+'címrend államig'!BH19)</f>
        <v>5571</v>
      </c>
      <c r="BI19" s="6">
        <f>SUM('címrend kötelező'!BI19+'címrend önként'!BI19+'címrend államig'!BI19)</f>
        <v>5571</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16000</v>
      </c>
      <c r="BN19" s="6">
        <f>SUM('címrend kötelező'!BN19+'címrend önként'!BN19+'címrend államig'!BN19)</f>
        <v>15000</v>
      </c>
      <c r="BO19" s="6">
        <f>SUM('címrend kötelező'!BO19+'címrend önként'!BO19+'címrend államig'!BO19)</f>
        <v>31000</v>
      </c>
      <c r="BP19" s="6">
        <f>SUM('címrend kötelező'!BP19+'címrend önként'!BP19+'címrend államig'!BP19)</f>
        <v>245550</v>
      </c>
      <c r="BQ19" s="6">
        <f>SUM('címrend kötelező'!BQ19+'címrend önként'!BQ19+'címrend államig'!BQ19)</f>
        <v>2387324</v>
      </c>
      <c r="BR19" s="6">
        <f>SUM('címrend kötelező'!BR19+'címrend önként'!BR19+'címrend államig'!BR19)</f>
        <v>2632874</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60000</v>
      </c>
      <c r="BZ19" s="6">
        <f>SUM('címrend kötelező'!BZ19+'címrend önként'!BZ19+'címrend államig'!BZ19)</f>
        <v>500</v>
      </c>
      <c r="CA19" s="6">
        <f>SUM('címrend kötelező'!CA19+'címrend önként'!CA19+'címrend államig'!CA19)</f>
        <v>60500</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7500</v>
      </c>
      <c r="CF19" s="6">
        <f>SUM('címrend kötelező'!CF19+'címrend önként'!CF19+'címrend államig'!CF19)</f>
        <v>198332</v>
      </c>
      <c r="CG19" s="6">
        <f>SUM('címrend kötelező'!CG19+'címrend önként'!CG19+'címrend államig'!CG19)</f>
        <v>205832</v>
      </c>
      <c r="CH19" s="6">
        <f>SUM('címrend kötelező'!CH19+'címrend önként'!CH19+'címrend államig'!CH19)</f>
        <v>0</v>
      </c>
      <c r="CI19" s="6">
        <f>SUM('címrend kötelező'!CI19+'címrend önként'!CI19+'címrend államig'!CI19)</f>
        <v>1455</v>
      </c>
      <c r="CJ19" s="6">
        <f>SUM('címrend kötelező'!CJ19+'címrend önként'!CJ19+'címrend államig'!CJ19)</f>
        <v>1455</v>
      </c>
      <c r="CK19" s="6">
        <f>SUM('címrend kötelező'!CK19+'címrend önként'!CK19+'címrend államig'!CK19)</f>
        <v>79500</v>
      </c>
      <c r="CL19" s="6">
        <f>SUM('címrend kötelező'!CL19+'címrend önként'!CL19+'címrend államig'!CL19)</f>
        <v>-5715</v>
      </c>
      <c r="CM19" s="6">
        <f>SUM('címrend kötelező'!CM19+'címrend önként'!CM19+'címrend államig'!CM19)</f>
        <v>73785</v>
      </c>
      <c r="CN19" s="6">
        <f>SUM('címrend kötelező'!CN19+'címrend önként'!CN19+'címrend államig'!CN19)</f>
        <v>25000</v>
      </c>
      <c r="CO19" s="6">
        <f>SUM('címrend kötelező'!CO19+'címrend önként'!CO19+'címrend államig'!CO19)</f>
        <v>-51</v>
      </c>
      <c r="CP19" s="6">
        <f>SUM('címrend kötelező'!CP19+'címrend önként'!CP19+'címrend államig'!CP19)</f>
        <v>24949</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1700</v>
      </c>
      <c r="CX19" s="6">
        <f>SUM('címrend kötelező'!CX19+'címrend önként'!CX19+'címrend államig'!CX19)</f>
        <v>0</v>
      </c>
      <c r="CY19" s="6">
        <f>SUM('címrend kötelező'!CY19+'címrend önként'!CY19+'címrend államig'!CY19)</f>
        <v>1700</v>
      </c>
      <c r="CZ19" s="6">
        <f>SUM('címrend kötelező'!CZ19+'címrend önként'!CZ19+'címrend államig'!CZ19)</f>
        <v>10000</v>
      </c>
      <c r="DA19" s="6">
        <f>SUM('címrend kötelező'!DA19+'címrend önként'!DA19+'címrend államig'!DA19)</f>
        <v>13590</v>
      </c>
      <c r="DB19" s="6">
        <f>SUM('címrend kötelező'!DB19+'címrend önként'!DB19+'címrend államig'!DB19)</f>
        <v>23590</v>
      </c>
      <c r="DC19" s="6">
        <f>SUM('címrend kötelező'!DC19+'címrend önként'!DC19+'címrend államig'!DC19)</f>
        <v>0</v>
      </c>
      <c r="DD19" s="6">
        <f>SUM('címrend kötelező'!DD19+'címrend önként'!DD19+'címrend államig'!DD19)</f>
        <v>0</v>
      </c>
      <c r="DE19" s="6">
        <f>SUM('címrend kötelező'!DE19+'címrend önként'!DE19+'címrend államig'!DE19)</f>
        <v>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0</v>
      </c>
      <c r="DJ19" s="6">
        <f>SUM('címrend kötelező'!DJ19+'címrend önként'!DJ19+'címrend államig'!DJ19)</f>
        <v>9000</v>
      </c>
      <c r="DK19" s="6">
        <f>SUM('címrend kötelező'!DK19+'címrend önként'!DK19+'címrend államig'!DK19)</f>
        <v>9000</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597">
        <f t="shared" si="151"/>
        <v>456350</v>
      </c>
      <c r="DS19" s="597">
        <f t="shared" ref="DS19:DS20" si="322">SUM(C19+F19+I19+L19+O19+R19+U19+X19+AA19+AD19+AG19+AJ19+AM19+AP19+AS19+AV19+AY19+BB19+BE19+BH19+BK19+BN19+BQ19+BT19+BW19+BZ19+CC19+CF19+CI19+CL19+CO19+CR19+CU19+CX19+DA19+DD19+DG19+DJ19+DM19+DP19)</f>
        <v>2738644</v>
      </c>
      <c r="DT19" s="597">
        <f t="shared" ref="DT19:DT20" si="323">SUM(D19+G19+J19+M19+P19+S19+V19+Y19+AB19+AE19+AH19+AK19+AN19+AQ19+AT19+AW19+AZ19+BC19+BF19+BI19+BL19+BO19+BR19+BU19+BX19+CA19+CD19+CG19+CJ19+CM19+CP19+CS19+CV19+CY19+DB19+DE19+DH19+DK19+DN19+DQ19)</f>
        <v>3194994</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13500</v>
      </c>
      <c r="EE19" s="6">
        <f>SUM('címrend kötelező'!EE19+'címrend önként'!EE19+'címrend államig'!EE19)</f>
        <v>6116</v>
      </c>
      <c r="EF19" s="6">
        <f>SUM('címrend kötelező'!EF19+'címrend önként'!EF19+'címrend államig'!EF19)</f>
        <v>19616</v>
      </c>
      <c r="EG19" s="6">
        <f>SUM('címrend kötelező'!EG19+'címrend önként'!EG19+'címrend államig'!EG19)</f>
        <v>10400</v>
      </c>
      <c r="EH19" s="6">
        <f>SUM('címrend kötelező'!EH19+'címrend önként'!EH19+'címrend államig'!EH19)</f>
        <v>29000</v>
      </c>
      <c r="EI19" s="6">
        <f>SUM('címrend kötelező'!EI19+'címrend önként'!EI19+'címrend államig'!EI19)</f>
        <v>39400</v>
      </c>
      <c r="EJ19" s="6">
        <f>SUM('címrend kötelező'!EJ19+'címrend önként'!EJ19+'címrend államig'!EJ19)</f>
        <v>800</v>
      </c>
      <c r="EK19" s="6">
        <f>SUM('címrend kötelező'!EK19+'címrend önként'!EK19+'címrend államig'!EK19)</f>
        <v>0</v>
      </c>
      <c r="EL19" s="6">
        <f>SUM('címrend kötelező'!EL19+'címrend önként'!EL19+'címrend államig'!EL19)</f>
        <v>800</v>
      </c>
      <c r="EM19" s="6">
        <f>SUM('címrend kötelező'!EM19+'címrend önként'!EM19+'címrend államig'!EM19)</f>
        <v>2500</v>
      </c>
      <c r="EN19" s="6">
        <f>SUM('címrend kötelező'!EN19+'címrend önként'!EN19+'címrend államig'!EN19)</f>
        <v>0</v>
      </c>
      <c r="EO19" s="6">
        <f>SUM('címrend kötelező'!EO19+'címrend önként'!EO19+'címrend államig'!EO19)</f>
        <v>2500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2000</v>
      </c>
      <c r="ET19" s="6">
        <f>SUM('címrend kötelező'!ET19+'címrend önként'!ET19+'címrend államig'!ET19)</f>
        <v>6650</v>
      </c>
      <c r="EU19" s="6">
        <f>SUM('címrend kötelező'!EU19+'címrend önként'!EU19+'címrend államig'!EU19)</f>
        <v>8650</v>
      </c>
      <c r="EV19" s="597">
        <f>DU19+DX19+EA19+ED19+EG19+EJ19+EM19+EP19+ES19</f>
        <v>29200</v>
      </c>
      <c r="EW19" s="597">
        <f t="shared" ref="EW19:EX20" si="324">DV19+DY19+EB19+EE19+EH19+EK19+EN19+EQ19+ET19</f>
        <v>41766</v>
      </c>
      <c r="EX19" s="597">
        <f t="shared" si="324"/>
        <v>70966</v>
      </c>
      <c r="EY19" s="290">
        <f>'címrend kötelező'!EY19+'címrend önként'!EY19+'címrend államig'!EY19</f>
        <v>0</v>
      </c>
      <c r="EZ19" s="290">
        <f>'címrend kötelező'!EZ19+'címrend önként'!EZ19+'címrend államig'!EZ19</f>
        <v>0</v>
      </c>
      <c r="FA19" s="290">
        <f>'címrend kötelező'!FA19+'címrend önként'!FA19+'címrend államig'!FA19</f>
        <v>0</v>
      </c>
      <c r="FB19" s="290">
        <f>'címrend kötelező'!FB19+'címrend önként'!FB19+'címrend államig'!FB19</f>
        <v>1000</v>
      </c>
      <c r="FC19" s="290">
        <f>'címrend kötelező'!FC19+'címrend önként'!FC19+'címrend államig'!FC19</f>
        <v>810</v>
      </c>
      <c r="FD19" s="290">
        <f>'címrend kötelező'!FD19+'címrend önként'!FD19+'címrend államig'!FD19</f>
        <v>1810</v>
      </c>
      <c r="FE19" s="290">
        <f>'címrend kötelező'!FE19+'címrend önként'!FE19+'címrend államig'!FE19</f>
        <v>1000</v>
      </c>
      <c r="FF19" s="290">
        <f>'címrend kötelező'!FF19+'címrend önként'!FF19+'címrend államig'!FF19</f>
        <v>0</v>
      </c>
      <c r="FG19" s="290">
        <f>'címrend kötelező'!FG19+'címrend önként'!FG19+'címrend államig'!FG19</f>
        <v>1000</v>
      </c>
      <c r="FH19" s="290">
        <f>'címrend kötelező'!FH19+'címrend önként'!FH19+'címrend államig'!FH19</f>
        <v>16086</v>
      </c>
      <c r="FI19" s="290">
        <f>'címrend kötelező'!FI19+'címrend önként'!FI19+'címrend államig'!FI19</f>
        <v>2100</v>
      </c>
      <c r="FJ19" s="290">
        <f>'címrend kötelező'!FJ19+'címrend önként'!FJ19+'címrend államig'!FJ19</f>
        <v>18186</v>
      </c>
      <c r="FK19" s="290">
        <f>'címrend kötelező'!FK19+'címrend önként'!FK19+'címrend államig'!FK19</f>
        <v>1000</v>
      </c>
      <c r="FL19" s="290">
        <f>'címrend kötelező'!FL19+'címrend önként'!FL19+'címrend államig'!FL19</f>
        <v>0</v>
      </c>
      <c r="FM19" s="290">
        <f>'címrend kötelező'!FM19+'címrend önként'!FM19+'címrend államig'!FM19</f>
        <v>1000</v>
      </c>
      <c r="FN19" s="290">
        <f>'címrend kötelező'!FN19+'címrend önként'!FN19+'címrend államig'!FN19</f>
        <v>500</v>
      </c>
      <c r="FO19" s="290">
        <f>'címrend kötelező'!FO19+'címrend önként'!FO19+'címrend államig'!FO19</f>
        <v>0</v>
      </c>
      <c r="FP19" s="290">
        <f>'címrend kötelező'!FP19+'címrend önként'!FP19+'címrend államig'!FP19</f>
        <v>500</v>
      </c>
      <c r="FQ19" s="290">
        <f>'címrend kötelező'!FQ19+'címrend önként'!FQ19+'címrend államig'!FQ19</f>
        <v>500</v>
      </c>
      <c r="FR19" s="290">
        <f>'címrend kötelező'!FR19+'címrend önként'!FR19+'címrend államig'!FR19</f>
        <v>300</v>
      </c>
      <c r="FS19" s="290">
        <f>'címrend kötelező'!FS19+'címrend önként'!FS19+'címrend államig'!FS19</f>
        <v>800</v>
      </c>
      <c r="FT19" s="290">
        <f>'címrend kötelező'!FT19+'címrend önként'!FT19+'címrend államig'!FT19</f>
        <v>3000</v>
      </c>
      <c r="FU19" s="290">
        <f>'címrend kötelező'!FU19+'címrend önként'!FU19+'címrend államig'!FU19</f>
        <v>7424</v>
      </c>
      <c r="FV19" s="290">
        <f>'címrend kötelező'!FV19+'címrend önként'!FV19+'címrend államig'!FV19</f>
        <v>10424</v>
      </c>
      <c r="FW19" s="290">
        <f>'címrend kötelező'!FW19+'címrend önként'!FW19+'címrend államig'!FW19</f>
        <v>500</v>
      </c>
      <c r="FX19" s="290">
        <f>'címrend kötelező'!FX19+'címrend önként'!FX19+'címrend államig'!FX19</f>
        <v>700</v>
      </c>
      <c r="FY19" s="290">
        <f>'címrend kötelező'!FY19+'címrend önként'!FY19+'címrend államig'!FY19</f>
        <v>1200</v>
      </c>
      <c r="FZ19" s="290">
        <f>'címrend kötelező'!FZ19+'címrend önként'!FZ19+'címrend államig'!FZ19</f>
        <v>0</v>
      </c>
      <c r="GA19" s="290">
        <f>'címrend kötelező'!GA19+'címrend önként'!GA19+'címrend államig'!GA19</f>
        <v>0</v>
      </c>
      <c r="GB19" s="290">
        <f>'címrend kötelező'!GB19+'címrend önként'!GB19+'címrend államig'!GB19</f>
        <v>0</v>
      </c>
      <c r="GC19" s="290">
        <f>'címrend kötelező'!GC19+'címrend önként'!GC19+'címrend államig'!GC19</f>
        <v>500</v>
      </c>
      <c r="GD19" s="290">
        <f>'címrend kötelező'!GD19+'címrend önként'!GD19+'címrend államig'!GD19</f>
        <v>2100</v>
      </c>
      <c r="GE19" s="290">
        <f>'címrend kötelező'!GE19+'címrend önként'!GE19+'címrend államig'!GE19</f>
        <v>2600</v>
      </c>
      <c r="GF19" s="290">
        <f>'címrend kötelező'!GF19+'címrend önként'!GF19+'címrend államig'!GF19</f>
        <v>500</v>
      </c>
      <c r="GG19" s="290">
        <f>'címrend kötelező'!GG19+'címrend önként'!GG19+'címrend államig'!GG19</f>
        <v>0</v>
      </c>
      <c r="GH19" s="290">
        <f>'címrend kötelező'!GH19+'címrend önként'!GH19+'címrend államig'!GH19</f>
        <v>500</v>
      </c>
      <c r="GI19" s="290">
        <f>'címrend kötelező'!GI19+'címrend önként'!GI19+'címrend államig'!GI19</f>
        <v>0</v>
      </c>
      <c r="GJ19" s="290">
        <f>'címrend kötelező'!GJ19+'címrend önként'!GJ19+'címrend államig'!GJ19</f>
        <v>27925</v>
      </c>
      <c r="GK19" s="290">
        <f>'címrend kötelező'!GK19+'címrend önként'!GK19+'címrend államig'!GK19</f>
        <v>27925</v>
      </c>
      <c r="GL19" s="34">
        <f>EY19+FB19+FE19+FH19+FK19+FN19+FQ19+FT19+FW19+FZ19+GC19+GF19+GI19</f>
        <v>24586</v>
      </c>
      <c r="GM19" s="34">
        <f t="shared" ref="GM19:GN20" si="325">EZ19+FC19+FF19+FI19+FL19+FO19+FR19+FU19+FX19+GA19+GD19+GG19+GJ19</f>
        <v>41359</v>
      </c>
      <c r="GN19" s="34">
        <f t="shared" si="325"/>
        <v>65945</v>
      </c>
      <c r="GO19" s="290">
        <f>'címrend kötelező'!GO19+'címrend önként'!GO19+'címrend államig'!FL19</f>
        <v>25287</v>
      </c>
      <c r="GP19" s="290">
        <f>'címrend kötelező'!GP19+'címrend önként'!GP19+'címrend államig'!FM19</f>
        <v>35313</v>
      </c>
      <c r="GQ19" s="290">
        <f>'címrend kötelező'!GQ19+'címrend önként'!GQ19+'címrend államig'!FN19</f>
        <v>60600</v>
      </c>
      <c r="GR19" s="290">
        <f>'címrend kötelező'!GR19+'címrend önként'!GR19+'címrend államig'!FO19</f>
        <v>4000</v>
      </c>
      <c r="GS19" s="290">
        <f>'címrend kötelező'!GS19+'címrend önként'!GS19+'címrend államig'!FP19</f>
        <v>118688</v>
      </c>
      <c r="GT19" s="290">
        <f>'címrend kötelező'!GT19+'címrend önként'!GT19+'címrend államig'!FQ19</f>
        <v>122688</v>
      </c>
      <c r="GU19" s="290">
        <f>'címrend kötelező'!GU19+'címrend önként'!GU19+'címrend államig'!FR19</f>
        <v>14370</v>
      </c>
      <c r="GV19" s="290">
        <f>'címrend kötelező'!GV19+'címrend önként'!GV19+'címrend államig'!FS19</f>
        <v>2166</v>
      </c>
      <c r="GW19" s="290">
        <f>'címrend kötelező'!GW19+'címrend önként'!GW19+'címrend államig'!FT19</f>
        <v>16536</v>
      </c>
      <c r="GX19" s="34">
        <f>GL19+GO19+GR19+GU19</f>
        <v>68243</v>
      </c>
      <c r="GY19" s="34">
        <f t="shared" ref="GY19:GZ20" si="326">GM19+GP19+GS19+GV19</f>
        <v>197526</v>
      </c>
      <c r="GZ19" s="34">
        <f t="shared" si="326"/>
        <v>265769</v>
      </c>
      <c r="HA19" s="34">
        <f>DR19+EV19+GX19</f>
        <v>553793</v>
      </c>
      <c r="HB19" s="34">
        <f t="shared" ref="HB19:HC20" si="327">DS19+EW19+GY19</f>
        <v>2977936</v>
      </c>
      <c r="HC19" s="133">
        <f t="shared" si="327"/>
        <v>3531729</v>
      </c>
      <c r="HD19" s="139"/>
    </row>
    <row r="20" spans="1:212" ht="15" customHeight="1" x14ac:dyDescent="0.2">
      <c r="A20" s="115" t="s">
        <v>412</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0</v>
      </c>
      <c r="AP20" s="6">
        <f>SUM('címrend kötelező'!AP20+'címrend önként'!AP20+'címrend államig'!AP20)</f>
        <v>20000</v>
      </c>
      <c r="AQ20" s="6">
        <f>SUM('címrend kötelező'!AQ20+'címrend önként'!AQ20+'címrend államig'!AQ20)</f>
        <v>20000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0</v>
      </c>
      <c r="AV20" s="6">
        <f>SUM('címrend kötelező'!AV20+'címrend önként'!AV20+'címrend államig'!AV20)</f>
        <v>0</v>
      </c>
      <c r="AW20" s="6">
        <f>SUM('címrend kötelező'!AW20+'címrend önként'!AW20+'címrend államig'!AW20)</f>
        <v>0</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0</v>
      </c>
      <c r="BH20" s="6">
        <f>SUM('címrend kötelező'!BH20+'címrend önként'!BH20+'címrend államig'!BH20)</f>
        <v>0</v>
      </c>
      <c r="BI20" s="6">
        <f>SUM('címrend kötelező'!BI20+'címrend önként'!BI20+'címrend államig'!BI20)</f>
        <v>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700237</v>
      </c>
      <c r="BQ20" s="6">
        <f>SUM('címrend kötelező'!BQ20+'címrend önként'!BQ20+'címrend államig'!BQ20)</f>
        <v>810031</v>
      </c>
      <c r="BR20" s="6">
        <f>SUM('címrend kötelező'!BR20+'címrend önként'!BR20+'címrend államig'!BR20)</f>
        <v>1510268</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402600</v>
      </c>
      <c r="CF20" s="6">
        <f>SUM('címrend kötelező'!CF20+'címrend önként'!CF20+'címrend államig'!CF20)</f>
        <v>558997</v>
      </c>
      <c r="CG20" s="6">
        <f>SUM('címrend kötelező'!CG20+'címrend önként'!CG20+'címrend államig'!CG20)</f>
        <v>961597</v>
      </c>
      <c r="CH20" s="6">
        <f>SUM('címrend kötelező'!CH20+'címrend önként'!CH20+'címrend államig'!CH20)</f>
        <v>548293</v>
      </c>
      <c r="CI20" s="6">
        <f>SUM('címrend kötelező'!CI20+'címrend önként'!CI20+'címrend államig'!CI20)</f>
        <v>152697</v>
      </c>
      <c r="CJ20" s="6">
        <f>SUM('címrend kötelező'!CJ20+'címrend önként'!CJ20+'címrend államig'!CJ20)</f>
        <v>700990</v>
      </c>
      <c r="CK20" s="6">
        <f>SUM('címrend kötelező'!CK20+'címrend önként'!CK20+'címrend államig'!CK20)</f>
        <v>43725</v>
      </c>
      <c r="CL20" s="6">
        <f>SUM('címrend kötelező'!CL20+'címrend önként'!CL20+'címrend államig'!CL20)</f>
        <v>0</v>
      </c>
      <c r="CM20" s="6">
        <f>SUM('címrend kötelező'!CM20+'címrend önként'!CM20+'címrend államig'!CM20)</f>
        <v>43725</v>
      </c>
      <c r="CN20" s="6">
        <f>SUM('címrend kötelező'!CN20+'címrend önként'!CN20+'címrend államig'!CN20)</f>
        <v>481204</v>
      </c>
      <c r="CO20" s="6">
        <f>SUM('címrend kötelező'!CO20+'címrend önként'!CO20+'címrend államig'!CO20)</f>
        <v>0</v>
      </c>
      <c r="CP20" s="6">
        <f>SUM('címrend kötelező'!CP20+'címrend önként'!CP20+'címrend államig'!CP20)</f>
        <v>481204</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597">
        <f t="shared" si="151"/>
        <v>2176059</v>
      </c>
      <c r="DS20" s="597">
        <f t="shared" si="322"/>
        <v>1541725</v>
      </c>
      <c r="DT20" s="597">
        <f t="shared" si="323"/>
        <v>3717784</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2900</v>
      </c>
      <c r="EE20" s="6">
        <f>SUM('címrend kötelező'!EE20+'címrend önként'!EE20+'címrend államig'!EE20)</f>
        <v>22300</v>
      </c>
      <c r="EF20" s="6">
        <f>SUM('címrend kötelező'!EF20+'címrend önként'!EF20+'címrend államig'!EF20)</f>
        <v>25200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2600</v>
      </c>
      <c r="EN20" s="6">
        <f>SUM('címrend kötelező'!EN20+'címrend önként'!EN20+'címrend államig'!EN20)</f>
        <v>0</v>
      </c>
      <c r="EO20" s="6">
        <f>SUM('címrend kötelező'!EO20+'címrend önként'!EO20+'címrend államig'!EO20)</f>
        <v>2600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597">
        <f>DU20+DX20+EA20+ED20+EG20+EJ20+EM20+EP20+ES20</f>
        <v>5500</v>
      </c>
      <c r="EW20" s="597">
        <f t="shared" si="324"/>
        <v>22300</v>
      </c>
      <c r="EX20" s="597">
        <f t="shared" si="324"/>
        <v>27800</v>
      </c>
      <c r="EY20" s="290">
        <f>'címrend kötelező'!EY20+'címrend önként'!EY20+'címrend államig'!EY20</f>
        <v>0</v>
      </c>
      <c r="EZ20" s="290">
        <f>'címrend kötelező'!EZ20+'címrend önként'!EZ20+'címrend államig'!EZ20</f>
        <v>0</v>
      </c>
      <c r="FA20" s="290">
        <f>'címrend kötelező'!FA20+'címrend önként'!FA20+'címrend államig'!FA20</f>
        <v>0</v>
      </c>
      <c r="FB20" s="290">
        <f>'címrend kötelező'!FB20+'címrend önként'!FB20+'címrend államig'!FB20</f>
        <v>0</v>
      </c>
      <c r="FC20" s="290">
        <f>'címrend kötelező'!FC20+'címrend önként'!FC20+'címrend államig'!FC20</f>
        <v>0</v>
      </c>
      <c r="FD20" s="290">
        <f>'címrend kötelező'!FD20+'címrend önként'!FD20+'címrend államig'!FD20</f>
        <v>0</v>
      </c>
      <c r="FE20" s="290">
        <f>'címrend kötelező'!FE20+'címrend önként'!FE20+'címrend államig'!FE20</f>
        <v>0</v>
      </c>
      <c r="FF20" s="290">
        <f>'címrend kötelező'!FF20+'címrend önként'!FF20+'címrend államig'!FF20</f>
        <v>0</v>
      </c>
      <c r="FG20" s="290">
        <f>'címrend kötelező'!FG20+'címrend önként'!FG20+'címrend államig'!FG20</f>
        <v>0</v>
      </c>
      <c r="FH20" s="290">
        <f>'címrend kötelező'!FH20+'címrend önként'!FH20+'címrend államig'!FH20</f>
        <v>0</v>
      </c>
      <c r="FI20" s="290">
        <f>'címrend kötelező'!FI20+'címrend önként'!FI20+'címrend államig'!FI20</f>
        <v>0</v>
      </c>
      <c r="FJ20" s="290">
        <f>'címrend kötelező'!FJ20+'címrend önként'!FJ20+'címrend államig'!FJ20</f>
        <v>0</v>
      </c>
      <c r="FK20" s="290">
        <f>'címrend kötelező'!FK20+'címrend önként'!FK20+'címrend államig'!FK20</f>
        <v>0</v>
      </c>
      <c r="FL20" s="290">
        <f>'címrend kötelező'!FL20+'címrend önként'!FL20+'címrend államig'!FL20</f>
        <v>0</v>
      </c>
      <c r="FM20" s="290">
        <f>'címrend kötelező'!FM20+'címrend önként'!FM20+'címrend államig'!FM20</f>
        <v>0</v>
      </c>
      <c r="FN20" s="290">
        <f>'címrend kötelező'!FN20+'címrend önként'!FN20+'címrend államig'!FN20</f>
        <v>0</v>
      </c>
      <c r="FO20" s="290">
        <f>'címrend kötelező'!FO20+'címrend önként'!FO20+'címrend államig'!FO20</f>
        <v>0</v>
      </c>
      <c r="FP20" s="290">
        <f>'címrend kötelező'!FP20+'címrend önként'!FP20+'címrend államig'!FP20</f>
        <v>0</v>
      </c>
      <c r="FQ20" s="290">
        <f>'címrend kötelező'!FQ20+'címrend önként'!FQ20+'címrend államig'!FQ20</f>
        <v>0</v>
      </c>
      <c r="FR20" s="290">
        <f>'címrend kötelező'!FR20+'címrend önként'!FR20+'címrend államig'!FR20</f>
        <v>2000</v>
      </c>
      <c r="FS20" s="290">
        <f>'címrend kötelező'!FS20+'címrend önként'!FS20+'címrend államig'!FS20</f>
        <v>2000</v>
      </c>
      <c r="FT20" s="290">
        <f>'címrend kötelező'!FT20+'címrend önként'!FT20+'címrend államig'!FT20</f>
        <v>0</v>
      </c>
      <c r="FU20" s="290">
        <f>'címrend kötelező'!FU20+'címrend önként'!FU20+'címrend államig'!FU20</f>
        <v>9000</v>
      </c>
      <c r="FV20" s="290">
        <f>'címrend kötelező'!FV20+'címrend önként'!FV20+'címrend államig'!FV20</f>
        <v>9000</v>
      </c>
      <c r="FW20" s="290">
        <f>'címrend kötelező'!FW20+'címrend önként'!FW20+'címrend államig'!FW20</f>
        <v>1600</v>
      </c>
      <c r="FX20" s="290">
        <f>'címrend kötelező'!FX20+'címrend önként'!FX20+'címrend államig'!FX20</f>
        <v>5925</v>
      </c>
      <c r="FY20" s="290">
        <f>'címrend kötelező'!FY20+'címrend önként'!FY20+'címrend államig'!FY20</f>
        <v>7525</v>
      </c>
      <c r="FZ20" s="290">
        <f>'címrend kötelező'!FZ20+'címrend önként'!FZ20+'címrend államig'!FZ20</f>
        <v>0</v>
      </c>
      <c r="GA20" s="290">
        <f>'címrend kötelező'!GA20+'címrend önként'!GA20+'címrend államig'!GA20</f>
        <v>0</v>
      </c>
      <c r="GB20" s="290">
        <f>'címrend kötelező'!GB20+'címrend önként'!GB20+'címrend államig'!GB20</f>
        <v>0</v>
      </c>
      <c r="GC20" s="290">
        <f>'címrend kötelező'!GC20+'címrend önként'!GC20+'címrend államig'!GC20</f>
        <v>0</v>
      </c>
      <c r="GD20" s="290">
        <f>'címrend kötelező'!GD20+'címrend önként'!GD20+'címrend államig'!GD20</f>
        <v>0</v>
      </c>
      <c r="GE20" s="290">
        <f>'címrend kötelező'!GE20+'címrend önként'!GE20+'címrend államig'!GE20</f>
        <v>0</v>
      </c>
      <c r="GF20" s="290">
        <f>'címrend kötelező'!GF20+'címrend önként'!GF20+'címrend államig'!GF20</f>
        <v>0</v>
      </c>
      <c r="GG20" s="290">
        <f>'címrend kötelező'!GG20+'címrend önként'!GG20+'címrend államig'!GG20</f>
        <v>0</v>
      </c>
      <c r="GH20" s="290">
        <f>'címrend kötelező'!GH20+'címrend önként'!GH20+'címrend államig'!GH20</f>
        <v>0</v>
      </c>
      <c r="GI20" s="290">
        <f>'címrend kötelező'!GI20+'címrend önként'!GI20+'címrend államig'!GI20</f>
        <v>0</v>
      </c>
      <c r="GJ20" s="290">
        <f>'címrend kötelező'!GJ20+'címrend önként'!GJ20+'címrend államig'!GJ20</f>
        <v>0</v>
      </c>
      <c r="GK20" s="290">
        <f>'címrend kötelező'!GK20+'címrend önként'!GK20+'címrend államig'!GK20</f>
        <v>0</v>
      </c>
      <c r="GL20" s="34">
        <f>EY20+FB20+FE20+FH20+FK20+FN20+FQ20+FT20+FW20+FZ20+GC20+GF20+GI20</f>
        <v>1600</v>
      </c>
      <c r="GM20" s="34">
        <f t="shared" si="325"/>
        <v>16925</v>
      </c>
      <c r="GN20" s="34">
        <f t="shared" si="325"/>
        <v>18525</v>
      </c>
      <c r="GO20" s="290">
        <f>'címrend kötelező'!GO20+'címrend önként'!GO20+'címrend államig'!FL20</f>
        <v>14950</v>
      </c>
      <c r="GP20" s="290">
        <f>'címrend kötelező'!GP20+'címrend önként'!GP20+'címrend államig'!FM20</f>
        <v>21145</v>
      </c>
      <c r="GQ20" s="290">
        <f>'címrend kötelező'!GQ20+'címrend önként'!GQ20+'címrend államig'!FN20</f>
        <v>36095</v>
      </c>
      <c r="GR20" s="290">
        <f>'címrend kötelező'!GR20+'címrend önként'!GR20+'címrend államig'!FO20</f>
        <v>0</v>
      </c>
      <c r="GS20" s="290">
        <f>'címrend kötelező'!GS20+'címrend önként'!GS20+'címrend államig'!FP20</f>
        <v>0</v>
      </c>
      <c r="GT20" s="290">
        <f>'címrend kötelező'!GT20+'címrend önként'!GT20+'címrend államig'!FQ20</f>
        <v>0</v>
      </c>
      <c r="GU20" s="290">
        <f>'címrend kötelező'!GU20+'címrend önként'!GU20+'címrend államig'!FR20</f>
        <v>27470</v>
      </c>
      <c r="GV20" s="290">
        <f>'címrend kötelező'!GV20+'címrend önként'!GV20+'címrend államig'!FS20</f>
        <v>3073</v>
      </c>
      <c r="GW20" s="290">
        <f>'címrend kötelező'!GW20+'címrend önként'!GW20+'címrend államig'!FT20</f>
        <v>30543</v>
      </c>
      <c r="GX20" s="34">
        <f>GL20+GO20+GR20+GU20</f>
        <v>44020</v>
      </c>
      <c r="GY20" s="34">
        <f t="shared" si="326"/>
        <v>41143</v>
      </c>
      <c r="GZ20" s="34">
        <f t="shared" si="326"/>
        <v>85163</v>
      </c>
      <c r="HA20" s="34">
        <f>DR20+EV20+GX20</f>
        <v>2225579</v>
      </c>
      <c r="HB20" s="34">
        <f t="shared" si="327"/>
        <v>1605168</v>
      </c>
      <c r="HC20" s="133">
        <f t="shared" si="327"/>
        <v>3830747</v>
      </c>
      <c r="HD20" s="139"/>
    </row>
    <row r="21" spans="1:212" s="12" customFormat="1" ht="15" customHeight="1" x14ac:dyDescent="0.2">
      <c r="A21" s="117" t="s">
        <v>413</v>
      </c>
      <c r="B21" s="5">
        <f>SUM('címrend kötelező'!B21+'címrend önként'!B21+'címrend államig'!B21)</f>
        <v>0</v>
      </c>
      <c r="C21" s="5">
        <f>SUM('címrend kötelező'!C21+'címrend önként'!C21+'címrend államig'!C21)</f>
        <v>0</v>
      </c>
      <c r="D21" s="5">
        <f>SUM('címrend kötelező'!D21+'címrend önként'!D21+'címrend államig'!D21)</f>
        <v>0</v>
      </c>
      <c r="E21" s="5">
        <f>SUM('címrend kötelező'!E21+'címrend önként'!E21+'címrend államig'!E21)</f>
        <v>0</v>
      </c>
      <c r="F21" s="5">
        <f>SUM('címrend kötelező'!F21+'címrend önként'!F21+'címrend államig'!F21)</f>
        <v>0</v>
      </c>
      <c r="G21" s="5">
        <f>SUM('címrend kötelező'!G21+'címrend önként'!G21+'címrend államig'!G21)</f>
        <v>0</v>
      </c>
      <c r="H21" s="5">
        <f>SUM('címrend kötelező'!H21+'címrend önként'!H21+'címrend államig'!H21)</f>
        <v>0</v>
      </c>
      <c r="I21" s="5">
        <f>SUM('címrend kötelező'!I21+'címrend önként'!I21+'címrend államig'!I21)</f>
        <v>0</v>
      </c>
      <c r="J21" s="5">
        <f>SUM('címrend kötelező'!J21+'címrend önként'!J21+'címrend államig'!J21)</f>
        <v>0</v>
      </c>
      <c r="K21" s="5">
        <f>SUM('címrend kötelező'!K21+'címrend önként'!K21+'címrend államig'!K21)</f>
        <v>0</v>
      </c>
      <c r="L21" s="5">
        <f>SUM('címrend kötelező'!L21+'címrend önként'!L21+'címrend államig'!L21)</f>
        <v>0</v>
      </c>
      <c r="M21" s="5">
        <f>SUM('címrend kötelező'!M21+'címrend önként'!M21+'címrend államig'!M21)</f>
        <v>0</v>
      </c>
      <c r="N21" s="5">
        <f>SUM('címrend kötelező'!N21+'címrend önként'!N21+'címrend államig'!N21)</f>
        <v>5100</v>
      </c>
      <c r="O21" s="5">
        <f>SUM('címrend kötelező'!O21+'címrend önként'!O21+'címrend államig'!O21)</f>
        <v>50121</v>
      </c>
      <c r="P21" s="5">
        <f>SUM('címrend kötelező'!P21+'címrend önként'!P21+'címrend államig'!P21)</f>
        <v>55221</v>
      </c>
      <c r="Q21" s="5">
        <f>SUM('címrend kötelező'!Q21+'címrend önként'!Q21+'címrend államig'!Q21)</f>
        <v>0</v>
      </c>
      <c r="R21" s="5">
        <f>SUM('címrend kötelező'!R21+'címrend önként'!R21+'címrend államig'!R21)</f>
        <v>0</v>
      </c>
      <c r="S21" s="5">
        <f>SUM('címrend kötelező'!S21+'címrend önként'!S21+'címrend államig'!S21)</f>
        <v>0</v>
      </c>
      <c r="T21" s="5">
        <f>SUM('címrend kötelező'!T21+'címrend önként'!T21+'címrend államig'!T21)</f>
        <v>918137</v>
      </c>
      <c r="U21" s="5">
        <f>SUM('címrend kötelező'!U21+'címrend önként'!U21+'címrend államig'!U21)</f>
        <v>220748</v>
      </c>
      <c r="V21" s="5">
        <f>SUM('címrend kötelező'!V21+'címrend önként'!V21+'címrend államig'!V21)</f>
        <v>1138885</v>
      </c>
      <c r="W21" s="5">
        <f>SUM('címrend kötelező'!W21+'címrend önként'!W21+'címrend államig'!W21)</f>
        <v>0</v>
      </c>
      <c r="X21" s="5">
        <f>SUM('címrend kötelező'!X21+'címrend önként'!X21+'címrend államig'!X21)</f>
        <v>0</v>
      </c>
      <c r="Y21" s="5">
        <f>SUM('címrend kötelező'!Y21+'címrend önként'!Y21+'címrend államig'!Y21)</f>
        <v>0</v>
      </c>
      <c r="Z21" s="5">
        <f>SUM('címrend kötelező'!Z21+'címrend önként'!Z21+'címrend államig'!Z21)</f>
        <v>0</v>
      </c>
      <c r="AA21" s="5">
        <f>SUM('címrend kötelező'!AA21+'címrend önként'!AA21+'címrend államig'!AA21)</f>
        <v>0</v>
      </c>
      <c r="AB21" s="5">
        <f>SUM('címrend kötelező'!AB21+'címrend önként'!AB21+'címrend államig'!AB21)</f>
        <v>0</v>
      </c>
      <c r="AC21" s="5">
        <f>SUM('címrend kötelező'!AC21+'címrend önként'!AC21+'címrend államig'!AC21)</f>
        <v>0</v>
      </c>
      <c r="AD21" s="5">
        <f>SUM('címrend kötelező'!AD21+'címrend önként'!AD21+'címrend államig'!AD21)</f>
        <v>0</v>
      </c>
      <c r="AE21" s="5">
        <f>SUM('címrend kötelező'!AE21+'címrend önként'!AE21+'címrend államig'!AE21)</f>
        <v>0</v>
      </c>
      <c r="AF21" s="5">
        <f>SUM('címrend kötelező'!AF21+'címrend önként'!AF21+'címrend államig'!AF21)</f>
        <v>0</v>
      </c>
      <c r="AG21" s="5">
        <f>SUM('címrend kötelező'!AG21+'címrend önként'!AG21+'címrend államig'!AG21)</f>
        <v>0</v>
      </c>
      <c r="AH21" s="5">
        <f>SUM('címrend kötelező'!AH21+'címrend önként'!AH21+'címrend államig'!AH21)</f>
        <v>0</v>
      </c>
      <c r="AI21" s="5">
        <f>SUM('címrend kötelező'!AI21+'címrend önként'!AI21+'címrend államig'!AI21)</f>
        <v>0</v>
      </c>
      <c r="AJ21" s="5">
        <f>SUM('címrend kötelező'!AJ21+'címrend önként'!AJ21+'címrend államig'!AJ21)</f>
        <v>0</v>
      </c>
      <c r="AK21" s="5">
        <f>SUM('címrend kötelező'!AK21+'címrend önként'!AK21+'címrend államig'!AK21)</f>
        <v>0</v>
      </c>
      <c r="AL21" s="5">
        <f>SUM('címrend kötelező'!AL21+'címrend önként'!AL21+'címrend államig'!AL21)</f>
        <v>0</v>
      </c>
      <c r="AM21" s="5">
        <f>SUM('címrend kötelező'!AM21+'címrend önként'!AM21+'címrend államig'!AM21)</f>
        <v>0</v>
      </c>
      <c r="AN21" s="5">
        <f>SUM('címrend kötelező'!AN21+'címrend önként'!AN21+'címrend államig'!AN21)</f>
        <v>0</v>
      </c>
      <c r="AO21" s="5">
        <f>SUM('címrend kötelező'!AO21+'címrend önként'!AO21+'címrend államig'!AO21)</f>
        <v>0</v>
      </c>
      <c r="AP21" s="5">
        <f>SUM('címrend kötelező'!AP21+'címrend önként'!AP21+'címrend államig'!AP21)</f>
        <v>2000</v>
      </c>
      <c r="AQ21" s="5">
        <f>SUM('címrend kötelező'!AQ21+'címrend önként'!AQ21+'címrend államig'!AQ21)</f>
        <v>2000</v>
      </c>
      <c r="AR21" s="5">
        <f>SUM('címrend kötelező'!AR21+'címrend önként'!AR21+'címrend államig'!AR21)</f>
        <v>0</v>
      </c>
      <c r="AS21" s="5">
        <f>SUM('címrend kötelező'!AS21+'címrend önként'!AS21+'címrend államig'!AS21)</f>
        <v>0</v>
      </c>
      <c r="AT21" s="5">
        <f>SUM('címrend kötelező'!AT21+'címrend önként'!AT21+'címrend államig'!AT21)</f>
        <v>0</v>
      </c>
      <c r="AU21" s="5">
        <f>SUM('címrend kötelező'!AU21+'címrend önként'!AU21+'címrend államig'!AU21)</f>
        <v>0</v>
      </c>
      <c r="AV21" s="5">
        <f>SUM('címrend kötelező'!AV21+'címrend önként'!AV21+'címrend államig'!AV21)</f>
        <v>0</v>
      </c>
      <c r="AW21" s="5">
        <f>SUM('címrend kötelező'!AW21+'címrend önként'!AW21+'címrend államig'!AW21)</f>
        <v>0</v>
      </c>
      <c r="AX21" s="5">
        <f>SUM('címrend kötelező'!AX21+'címrend önként'!AX21+'címrend államig'!AX21)</f>
        <v>1500</v>
      </c>
      <c r="AY21" s="5">
        <f>SUM('címrend kötelező'!AY21+'címrend önként'!AY21+'címrend államig'!AY21)</f>
        <v>1465</v>
      </c>
      <c r="AZ21" s="5">
        <f>SUM('címrend kötelező'!AZ21+'címrend önként'!AZ21+'címrend államig'!AZ21)</f>
        <v>2965</v>
      </c>
      <c r="BA21" s="5">
        <f>SUM('címrend kötelező'!BA21+'címrend önként'!BA21+'címrend államig'!BA21)</f>
        <v>0</v>
      </c>
      <c r="BB21" s="5">
        <f>SUM('címrend kötelező'!BB21+'címrend önként'!BB21+'címrend államig'!BB21)</f>
        <v>0</v>
      </c>
      <c r="BC21" s="5">
        <f>SUM('címrend kötelező'!BC21+'címrend önként'!BC21+'címrend államig'!BC21)</f>
        <v>0</v>
      </c>
      <c r="BD21" s="5">
        <f>SUM('címrend kötelező'!BD21+'címrend önként'!BD21+'címrend államig'!BD21)</f>
        <v>0</v>
      </c>
      <c r="BE21" s="5">
        <f>SUM('címrend kötelező'!BE21+'címrend önként'!BE21+'címrend államig'!BE21)</f>
        <v>0</v>
      </c>
      <c r="BF21" s="5">
        <f>SUM('címrend kötelező'!BF21+'címrend önként'!BF21+'címrend államig'!BF21)</f>
        <v>0</v>
      </c>
      <c r="BG21" s="5">
        <f>SUM('címrend kötelező'!BG21+'címrend önként'!BG21+'címrend államig'!BG21)</f>
        <v>0</v>
      </c>
      <c r="BH21" s="5">
        <f>SUM('címrend kötelező'!BH21+'címrend önként'!BH21+'címrend államig'!BH21)</f>
        <v>0</v>
      </c>
      <c r="BI21" s="5">
        <f>SUM('címrend kötelező'!BI21+'címrend önként'!BI21+'címrend államig'!BI21)</f>
        <v>0</v>
      </c>
      <c r="BJ21" s="5">
        <f>SUM('címrend kötelező'!BJ21+'címrend önként'!BJ21+'címrend államig'!BJ21)</f>
        <v>0</v>
      </c>
      <c r="BK21" s="5">
        <f>SUM('címrend kötelező'!BK21+'címrend önként'!BK21+'címrend államig'!BK21)</f>
        <v>0</v>
      </c>
      <c r="BL21" s="5">
        <f>SUM('címrend kötelező'!BL21+'címrend önként'!BL21+'címrend államig'!BL21)</f>
        <v>0</v>
      </c>
      <c r="BM21" s="5">
        <f>SUM('címrend kötelező'!BM21+'címrend önként'!BM21+'címrend államig'!BM21)</f>
        <v>0</v>
      </c>
      <c r="BN21" s="5">
        <f>SUM('címrend kötelező'!BN21+'címrend önként'!BN21+'címrend államig'!BN21)</f>
        <v>0</v>
      </c>
      <c r="BO21" s="5">
        <f>SUM('címrend kötelező'!BO21+'címrend önként'!BO21+'címrend államig'!BO21)</f>
        <v>0</v>
      </c>
      <c r="BP21" s="5">
        <f>SUM('címrend kötelező'!BP21+'címrend önként'!BP21+'címrend államig'!BP21)</f>
        <v>20000</v>
      </c>
      <c r="BQ21" s="5">
        <f>SUM('címrend kötelező'!BQ21+'címrend önként'!BQ21+'címrend államig'!BQ21)</f>
        <v>5300</v>
      </c>
      <c r="BR21" s="5">
        <f>SUM('címrend kötelező'!BR21+'címrend önként'!BR21+'címrend államig'!BR21)</f>
        <v>25300</v>
      </c>
      <c r="BS21" s="5">
        <f>SUM('címrend kötelező'!BS21+'címrend önként'!BS21+'címrend államig'!BS21)</f>
        <v>0</v>
      </c>
      <c r="BT21" s="5">
        <f>SUM('címrend kötelező'!BT21+'címrend önként'!BT21+'címrend államig'!BT21)</f>
        <v>0</v>
      </c>
      <c r="BU21" s="5">
        <f>SUM('címrend kötelező'!BU21+'címrend önként'!BU21+'címrend államig'!BU21)</f>
        <v>0</v>
      </c>
      <c r="BV21" s="5">
        <f>SUM('címrend kötelező'!BV21+'címrend önként'!BV21+'címrend államig'!BV21)</f>
        <v>0</v>
      </c>
      <c r="BW21" s="5">
        <f>SUM('címrend kötelező'!BW21+'címrend önként'!BW21+'címrend államig'!BW21)</f>
        <v>0</v>
      </c>
      <c r="BX21" s="5">
        <f>SUM('címrend kötelező'!BX21+'címrend önként'!BX21+'címrend államig'!BX21)</f>
        <v>0</v>
      </c>
      <c r="BY21" s="5">
        <f>SUM('címrend kötelező'!BY21+'címrend önként'!BY21+'címrend államig'!BY21)</f>
        <v>10480</v>
      </c>
      <c r="BZ21" s="5">
        <f>SUM('címrend kötelező'!BZ21+'címrend önként'!BZ21+'címrend államig'!BZ21)</f>
        <v>3739</v>
      </c>
      <c r="CA21" s="5">
        <f>SUM('címrend kötelező'!CA21+'címrend önként'!CA21+'címrend államig'!CA21)</f>
        <v>14219</v>
      </c>
      <c r="CB21" s="5">
        <f>SUM('címrend kötelező'!CB21+'címrend önként'!CB21+'címrend államig'!CB21)</f>
        <v>0</v>
      </c>
      <c r="CC21" s="5">
        <f>SUM('címrend kötelező'!CC21+'címrend önként'!CC21+'címrend államig'!CC21)</f>
        <v>0</v>
      </c>
      <c r="CD21" s="5">
        <f>SUM('címrend kötelező'!CD21+'címrend önként'!CD21+'címrend államig'!CD21)</f>
        <v>0</v>
      </c>
      <c r="CE21" s="5">
        <f>SUM('címrend kötelező'!CE21+'címrend önként'!CE21+'címrend államig'!CE21)</f>
        <v>175870</v>
      </c>
      <c r="CF21" s="5">
        <f>SUM('címrend kötelező'!CF21+'címrend önként'!CF21+'címrend államig'!CF21)</f>
        <v>259647</v>
      </c>
      <c r="CG21" s="5">
        <f>SUM('címrend kötelező'!CG21+'címrend önként'!CG21+'címrend államig'!CG21)</f>
        <v>435517</v>
      </c>
      <c r="CH21" s="5">
        <f>SUM('címrend kötelező'!CH21+'címrend önként'!CH21+'címrend államig'!CH21)</f>
        <v>0</v>
      </c>
      <c r="CI21" s="5">
        <f>SUM('címrend kötelező'!CI21+'címrend önként'!CI21+'címrend államig'!CI21)</f>
        <v>0</v>
      </c>
      <c r="CJ21" s="5">
        <f>SUM('címrend kötelező'!CJ21+'címrend önként'!CJ21+'címrend államig'!CJ21)</f>
        <v>0</v>
      </c>
      <c r="CK21" s="5">
        <f>SUM('címrend kötelező'!CK21+'címrend önként'!CK21+'címrend államig'!CK21)</f>
        <v>0</v>
      </c>
      <c r="CL21" s="5">
        <f>SUM('címrend kötelező'!CL21+'címrend önként'!CL21+'címrend államig'!CL21)</f>
        <v>0</v>
      </c>
      <c r="CM21" s="5">
        <f>SUM('címrend kötelező'!CM21+'címrend önként'!CM21+'címrend államig'!CM21)</f>
        <v>0</v>
      </c>
      <c r="CN21" s="5">
        <f>SUM('címrend kötelező'!CN21+'címrend önként'!CN21+'címrend államig'!CN21)</f>
        <v>164585</v>
      </c>
      <c r="CO21" s="5">
        <f>SUM('címrend kötelező'!CO21+'címrend önként'!CO21+'címrend államig'!CO21)</f>
        <v>0</v>
      </c>
      <c r="CP21" s="5">
        <f>SUM('címrend kötelező'!CP21+'címrend önként'!CP21+'címrend államig'!CP21)</f>
        <v>164585</v>
      </c>
      <c r="CQ21" s="5">
        <f>SUM('címrend kötelező'!CQ21+'címrend önként'!CQ21+'címrend államig'!CQ21)</f>
        <v>0</v>
      </c>
      <c r="CR21" s="5">
        <f>SUM('címrend kötelező'!CR21+'címrend önként'!CR21+'címrend államig'!CR21)</f>
        <v>0</v>
      </c>
      <c r="CS21" s="5">
        <f>SUM('címrend kötelező'!CS21+'címrend önként'!CS21+'címrend államig'!CS21)</f>
        <v>0</v>
      </c>
      <c r="CT21" s="5">
        <f>SUM('címrend kötelező'!CT21+'címrend önként'!CT21+'címrend államig'!CT21)</f>
        <v>0</v>
      </c>
      <c r="CU21" s="5">
        <f>SUM('címrend kötelező'!CU21+'címrend önként'!CU21+'címrend államig'!CU21)</f>
        <v>0</v>
      </c>
      <c r="CV21" s="5">
        <f>SUM('címrend kötelező'!CV21+'címrend önként'!CV21+'címrend államig'!CV21)</f>
        <v>0</v>
      </c>
      <c r="CW21" s="5">
        <f>SUM('címrend kötelező'!CW21+'címrend önként'!CW21+'címrend államig'!CW21)</f>
        <v>0</v>
      </c>
      <c r="CX21" s="5">
        <f>SUM('címrend kötelező'!CX21+'címrend önként'!CX21+'címrend államig'!CX21)</f>
        <v>0</v>
      </c>
      <c r="CY21" s="5">
        <f>SUM('címrend kötelező'!CY21+'címrend önként'!CY21+'címrend államig'!CY21)</f>
        <v>0</v>
      </c>
      <c r="CZ21" s="5">
        <f>SUM('címrend kötelező'!CZ21+'címrend önként'!CZ21+'címrend államig'!CZ21)</f>
        <v>0</v>
      </c>
      <c r="DA21" s="5">
        <f>SUM('címrend kötelező'!DA21+'címrend önként'!DA21+'címrend államig'!DA21)</f>
        <v>0</v>
      </c>
      <c r="DB21" s="5">
        <f>SUM('címrend kötelező'!DB21+'címrend önként'!DB21+'címrend államig'!DB21)</f>
        <v>0</v>
      </c>
      <c r="DC21" s="5">
        <f>SUM('címrend kötelező'!DC21+'címrend önként'!DC21+'címrend államig'!DC21)</f>
        <v>1000000</v>
      </c>
      <c r="DD21" s="5">
        <f>SUM('címrend kötelező'!DD21+'címrend önként'!DD21+'címrend államig'!DD21)</f>
        <v>1419012</v>
      </c>
      <c r="DE21" s="5">
        <f>SUM('címrend kötelező'!DE21+'címrend önként'!DE21+'címrend államig'!DE21)</f>
        <v>2419012</v>
      </c>
      <c r="DF21" s="5">
        <f>SUM('címrend kötelező'!DF21+'címrend önként'!DF21+'címrend államig'!DF21)</f>
        <v>0</v>
      </c>
      <c r="DG21" s="5">
        <f>SUM('címrend kötelező'!DG21+'címrend önként'!DG21+'címrend államig'!DG21)</f>
        <v>0</v>
      </c>
      <c r="DH21" s="5">
        <f>SUM('címrend kötelező'!DH21+'címrend önként'!DH21+'címrend államig'!DH21)</f>
        <v>0</v>
      </c>
      <c r="DI21" s="5">
        <f>SUM('címrend kötelező'!DI21+'címrend önként'!DI21+'címrend államig'!DI21)</f>
        <v>0</v>
      </c>
      <c r="DJ21" s="5">
        <f>SUM('címrend kötelező'!DJ21+'címrend önként'!DJ21+'címrend államig'!DJ21)</f>
        <v>0</v>
      </c>
      <c r="DK21" s="5">
        <f>SUM('címrend kötelező'!DK21+'címrend önként'!DK21+'címrend államig'!DK21)</f>
        <v>0</v>
      </c>
      <c r="DL21" s="5">
        <f>SUM('címrend kötelező'!DL21+'címrend önként'!DL21+'címrend államig'!DL21)</f>
        <v>0</v>
      </c>
      <c r="DM21" s="5">
        <f>SUM('címrend kötelező'!DM21+'címrend önként'!DM21+'címrend államig'!DM21)</f>
        <v>0</v>
      </c>
      <c r="DN21" s="5">
        <f>SUM('címrend kötelező'!DN21+'címrend önként'!DN21+'címrend államig'!DN21)</f>
        <v>0</v>
      </c>
      <c r="DO21" s="5">
        <f>SUM('címrend kötelező'!DO21+'címrend önként'!DO21+'címrend államig'!DO21)</f>
        <v>0</v>
      </c>
      <c r="DP21" s="5">
        <f>SUM('címrend kötelező'!DP21+'címrend önként'!DP21+'címrend államig'!DP21)</f>
        <v>0</v>
      </c>
      <c r="DQ21" s="5">
        <f>SUM('címrend kötelező'!DQ21+'címrend önként'!DQ21+'címrend államig'!DQ21)</f>
        <v>0</v>
      </c>
      <c r="DR21" s="106">
        <f>SUM('címrend kötelező'!DR21+'címrend önként'!DR21+'címrend államig'!DR21)</f>
        <v>2295672</v>
      </c>
      <c r="DS21" s="106">
        <f>SUM('címrend kötelező'!DS21+'címrend önként'!DS21+'címrend államig'!DS21)</f>
        <v>1962032</v>
      </c>
      <c r="DT21" s="106">
        <f>SUM('címrend kötelező'!DT21+'címrend önként'!DT21+'címrend államig'!DT21)</f>
        <v>4257704</v>
      </c>
      <c r="DU21" s="5">
        <f>DU22+DU23+DU24+DU25</f>
        <v>0</v>
      </c>
      <c r="DV21" s="5">
        <f t="shared" ref="DV21:EU21" si="328">DV22+DV23+DV24+DV25</f>
        <v>0</v>
      </c>
      <c r="DW21" s="5">
        <f t="shared" si="328"/>
        <v>0</v>
      </c>
      <c r="DX21" s="5">
        <f t="shared" si="328"/>
        <v>0</v>
      </c>
      <c r="DY21" s="5">
        <f t="shared" si="328"/>
        <v>0</v>
      </c>
      <c r="DZ21" s="5">
        <f t="shared" si="328"/>
        <v>0</v>
      </c>
      <c r="EA21" s="5">
        <f t="shared" si="328"/>
        <v>0</v>
      </c>
      <c r="EB21" s="5">
        <f t="shared" si="328"/>
        <v>0</v>
      </c>
      <c r="EC21" s="5">
        <f t="shared" si="328"/>
        <v>0</v>
      </c>
      <c r="ED21" s="5">
        <f t="shared" si="328"/>
        <v>0</v>
      </c>
      <c r="EE21" s="5">
        <f t="shared" si="328"/>
        <v>0</v>
      </c>
      <c r="EF21" s="5">
        <f t="shared" si="328"/>
        <v>0</v>
      </c>
      <c r="EG21" s="5">
        <f t="shared" si="328"/>
        <v>0</v>
      </c>
      <c r="EH21" s="5">
        <f t="shared" si="328"/>
        <v>0</v>
      </c>
      <c r="EI21" s="5">
        <f t="shared" si="328"/>
        <v>0</v>
      </c>
      <c r="EJ21" s="5">
        <f t="shared" si="328"/>
        <v>0</v>
      </c>
      <c r="EK21" s="5">
        <f t="shared" si="328"/>
        <v>0</v>
      </c>
      <c r="EL21" s="5">
        <f t="shared" si="328"/>
        <v>0</v>
      </c>
      <c r="EM21" s="5">
        <f t="shared" si="328"/>
        <v>0</v>
      </c>
      <c r="EN21" s="5">
        <f t="shared" si="328"/>
        <v>0</v>
      </c>
      <c r="EO21" s="5">
        <f t="shared" si="328"/>
        <v>0</v>
      </c>
      <c r="EP21" s="5">
        <f t="shared" si="328"/>
        <v>0</v>
      </c>
      <c r="EQ21" s="5">
        <f t="shared" si="328"/>
        <v>0</v>
      </c>
      <c r="ER21" s="5">
        <f t="shared" si="328"/>
        <v>0</v>
      </c>
      <c r="ES21" s="5">
        <f t="shared" si="328"/>
        <v>0</v>
      </c>
      <c r="ET21" s="5">
        <f t="shared" si="328"/>
        <v>0</v>
      </c>
      <c r="EU21" s="5">
        <f t="shared" si="328"/>
        <v>0</v>
      </c>
      <c r="EV21" s="106">
        <f t="shared" ref="EV21" si="329">EV22+EV23+EV24+EV25</f>
        <v>0</v>
      </c>
      <c r="EW21" s="106">
        <f t="shared" ref="EW21" si="330">EW22+EW23+EW24+EW25</f>
        <v>0</v>
      </c>
      <c r="EX21" s="106">
        <f t="shared" ref="EX21" si="331">EX22+EX23+EX24+EX25</f>
        <v>0</v>
      </c>
      <c r="EY21" s="5">
        <f>EY22+EY23+EY24+EY25</f>
        <v>0</v>
      </c>
      <c r="EZ21" s="5">
        <f t="shared" ref="EZ21:GK21" si="332">EZ22+EZ23+EZ24+EZ25</f>
        <v>0</v>
      </c>
      <c r="FA21" s="5">
        <f t="shared" si="332"/>
        <v>0</v>
      </c>
      <c r="FB21" s="5">
        <f t="shared" si="332"/>
        <v>0</v>
      </c>
      <c r="FC21" s="5">
        <f t="shared" si="332"/>
        <v>0</v>
      </c>
      <c r="FD21" s="5">
        <f t="shared" si="332"/>
        <v>0</v>
      </c>
      <c r="FE21" s="5">
        <f t="shared" si="332"/>
        <v>0</v>
      </c>
      <c r="FF21" s="5">
        <f t="shared" si="332"/>
        <v>0</v>
      </c>
      <c r="FG21" s="5">
        <f t="shared" si="332"/>
        <v>0</v>
      </c>
      <c r="FH21" s="5">
        <f t="shared" si="332"/>
        <v>0</v>
      </c>
      <c r="FI21" s="5">
        <f t="shared" si="332"/>
        <v>0</v>
      </c>
      <c r="FJ21" s="5">
        <f t="shared" si="332"/>
        <v>0</v>
      </c>
      <c r="FK21" s="5">
        <f t="shared" si="332"/>
        <v>0</v>
      </c>
      <c r="FL21" s="5">
        <f t="shared" si="332"/>
        <v>0</v>
      </c>
      <c r="FM21" s="5">
        <f t="shared" si="332"/>
        <v>0</v>
      </c>
      <c r="FN21" s="5">
        <f t="shared" si="332"/>
        <v>0</v>
      </c>
      <c r="FO21" s="5">
        <f t="shared" si="332"/>
        <v>0</v>
      </c>
      <c r="FP21" s="5">
        <f t="shared" si="332"/>
        <v>0</v>
      </c>
      <c r="FQ21" s="5">
        <f t="shared" si="332"/>
        <v>0</v>
      </c>
      <c r="FR21" s="5">
        <f t="shared" si="332"/>
        <v>0</v>
      </c>
      <c r="FS21" s="5">
        <f t="shared" si="332"/>
        <v>0</v>
      </c>
      <c r="FT21" s="5">
        <f t="shared" si="332"/>
        <v>0</v>
      </c>
      <c r="FU21" s="5">
        <f t="shared" si="332"/>
        <v>0</v>
      </c>
      <c r="FV21" s="5">
        <f t="shared" si="332"/>
        <v>0</v>
      </c>
      <c r="FW21" s="5">
        <f t="shared" si="332"/>
        <v>0</v>
      </c>
      <c r="FX21" s="5">
        <f t="shared" si="332"/>
        <v>0</v>
      </c>
      <c r="FY21" s="5">
        <f t="shared" si="332"/>
        <v>0</v>
      </c>
      <c r="FZ21" s="5">
        <f t="shared" si="332"/>
        <v>0</v>
      </c>
      <c r="GA21" s="5">
        <f t="shared" si="332"/>
        <v>0</v>
      </c>
      <c r="GB21" s="5">
        <f t="shared" si="332"/>
        <v>0</v>
      </c>
      <c r="GC21" s="5">
        <f t="shared" si="332"/>
        <v>0</v>
      </c>
      <c r="GD21" s="5">
        <f t="shared" si="332"/>
        <v>0</v>
      </c>
      <c r="GE21" s="5">
        <f t="shared" si="332"/>
        <v>0</v>
      </c>
      <c r="GF21" s="5">
        <f t="shared" si="332"/>
        <v>0</v>
      </c>
      <c r="GG21" s="5">
        <f t="shared" si="332"/>
        <v>0</v>
      </c>
      <c r="GH21" s="5">
        <f t="shared" si="332"/>
        <v>0</v>
      </c>
      <c r="GI21" s="5">
        <f t="shared" si="332"/>
        <v>0</v>
      </c>
      <c r="GJ21" s="5">
        <f t="shared" si="332"/>
        <v>0</v>
      </c>
      <c r="GK21" s="5">
        <f t="shared" si="332"/>
        <v>0</v>
      </c>
      <c r="GL21" s="5">
        <f t="shared" ref="GL21" si="333">GL22+GL23+GL24+GL25</f>
        <v>0</v>
      </c>
      <c r="GM21" s="5">
        <f t="shared" ref="GM21" si="334">GM22+GM23+GM24+GM25</f>
        <v>0</v>
      </c>
      <c r="GN21" s="5">
        <f t="shared" ref="GN21" si="335">GN22+GN23+GN24+GN25</f>
        <v>0</v>
      </c>
      <c r="GO21" s="5">
        <f>GO22+GO23+GO24+GO25</f>
        <v>0</v>
      </c>
      <c r="GP21" s="5">
        <f t="shared" ref="GP21:GW21" si="336">GP22+GP23+GP24+GP25</f>
        <v>0</v>
      </c>
      <c r="GQ21" s="5">
        <f t="shared" si="336"/>
        <v>0</v>
      </c>
      <c r="GR21" s="5">
        <f t="shared" si="336"/>
        <v>0</v>
      </c>
      <c r="GS21" s="5">
        <f t="shared" si="336"/>
        <v>0</v>
      </c>
      <c r="GT21" s="5">
        <f t="shared" si="336"/>
        <v>0</v>
      </c>
      <c r="GU21" s="5">
        <f t="shared" si="336"/>
        <v>0</v>
      </c>
      <c r="GV21" s="5">
        <f t="shared" si="336"/>
        <v>0</v>
      </c>
      <c r="GW21" s="5">
        <f t="shared" si="336"/>
        <v>0</v>
      </c>
      <c r="GX21" s="5">
        <f t="shared" ref="GX21" si="337">GX22+GX23+GX24+GX25</f>
        <v>0</v>
      </c>
      <c r="GY21" s="5">
        <f t="shared" ref="GY21" si="338">GY22+GY23+GY24+GY25</f>
        <v>0</v>
      </c>
      <c r="GZ21" s="5">
        <f t="shared" ref="GZ21" si="339">GZ22+GZ23+GZ24+GZ25</f>
        <v>0</v>
      </c>
      <c r="HA21" s="5">
        <f t="shared" ref="HA21" si="340">HA22+HA23+HA24+HA25</f>
        <v>2295672</v>
      </c>
      <c r="HB21" s="5">
        <f t="shared" ref="HB21" si="341">HB22+HB23+HB24+HB25</f>
        <v>1962032</v>
      </c>
      <c r="HC21" s="118">
        <f t="shared" ref="HC21" si="342">HC22+HC23+HC24+HC25</f>
        <v>4257704</v>
      </c>
      <c r="HD21" s="139"/>
    </row>
    <row r="22" spans="1:212" ht="24.95" customHeight="1" x14ac:dyDescent="0.2">
      <c r="A22" s="115" t="s">
        <v>414</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500000</v>
      </c>
      <c r="DD22" s="6">
        <f>SUM('címrend kötelező'!DD22+'címrend önként'!DD22+'címrend államig'!DD22)</f>
        <v>628328</v>
      </c>
      <c r="DE22" s="6">
        <f>SUM('címrend kötelező'!DE22+'címrend önként'!DE22+'címrend államig'!DE22)</f>
        <v>1128328</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597">
        <f t="shared" si="151"/>
        <v>500000</v>
      </c>
      <c r="DS22" s="597">
        <f t="shared" ref="DS22:DS25" si="343">SUM(C22+F22+I22+L22+O22+R22+U22+X22+AA22+AD22+AG22+AJ22+AM22+AP22+AS22+AV22+AY22+BB22+BE22+BH22+BK22+BN22+BQ22+BT22+BW22+BZ22+CC22+CF22+CI22+CL22+CO22+CR22+CU22+CX22+DA22+DD22+DG22+DJ22+DM22+DP22)</f>
        <v>628328</v>
      </c>
      <c r="DT22" s="597">
        <f t="shared" ref="DT22:DT25" si="344">SUM(D22+G22+J22+M22+P22+S22+V22+Y22+AB22+AE22+AH22+AK22+AN22+AQ22+AT22+AW22+AZ22+BC22+BF22+BI22+BL22+BO22+BR22+BU22+BX22+CA22+CD22+CG22+CJ22+CM22+CP22+CS22+CV22+CY22+DB22+DE22+DH22+DK22+DN22+DQ22)</f>
        <v>1128328</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597">
        <f>DU22+DX22+EA22+ED22+EG22+EJ22+EM22+EP22+ES22</f>
        <v>0</v>
      </c>
      <c r="EW22" s="597">
        <f t="shared" ref="EW22:EX25" si="345">DV22+DY22+EB22+EE22+EH22+EK22+EN22+EQ22+ET22</f>
        <v>0</v>
      </c>
      <c r="EX22" s="597">
        <f t="shared" si="345"/>
        <v>0</v>
      </c>
      <c r="EY22" s="290">
        <f>'címrend kötelező'!EY22+'címrend önként'!EY22+'címrend államig'!EY22</f>
        <v>0</v>
      </c>
      <c r="EZ22" s="290">
        <f>'címrend kötelező'!EZ22+'címrend önként'!EZ22+'címrend államig'!EZ22</f>
        <v>0</v>
      </c>
      <c r="FA22" s="290">
        <f>'címrend kötelező'!FA22+'címrend önként'!FA22+'címrend államig'!FA22</f>
        <v>0</v>
      </c>
      <c r="FB22" s="290">
        <f>'címrend kötelező'!FB22+'címrend önként'!FB22+'címrend államig'!FB22</f>
        <v>0</v>
      </c>
      <c r="FC22" s="290">
        <f>'címrend kötelező'!FC22+'címrend önként'!FC22+'címrend államig'!FC22</f>
        <v>0</v>
      </c>
      <c r="FD22" s="290">
        <f>'címrend kötelező'!FD22+'címrend önként'!FD22+'címrend államig'!FD22</f>
        <v>0</v>
      </c>
      <c r="FE22" s="290">
        <f>'címrend kötelező'!FE22+'címrend önként'!FE22+'címrend államig'!FE22</f>
        <v>0</v>
      </c>
      <c r="FF22" s="290">
        <f>'címrend kötelező'!FF22+'címrend önként'!FF22+'címrend államig'!FF22</f>
        <v>0</v>
      </c>
      <c r="FG22" s="290">
        <f>'címrend kötelező'!FG22+'címrend önként'!FG22+'címrend államig'!FG22</f>
        <v>0</v>
      </c>
      <c r="FH22" s="290">
        <f>'címrend kötelező'!FH22+'címrend önként'!FH22+'címrend államig'!FH22</f>
        <v>0</v>
      </c>
      <c r="FI22" s="290">
        <f>'címrend kötelező'!FI22+'címrend önként'!FI22+'címrend államig'!FI22</f>
        <v>0</v>
      </c>
      <c r="FJ22" s="290">
        <f>'címrend kötelező'!FJ22+'címrend önként'!FJ22+'címrend államig'!FJ22</f>
        <v>0</v>
      </c>
      <c r="FK22" s="290">
        <f>'címrend kötelező'!FK22+'címrend önként'!FK22+'címrend államig'!FK22</f>
        <v>0</v>
      </c>
      <c r="FL22" s="290">
        <f>'címrend kötelező'!FL22+'címrend önként'!FL22+'címrend államig'!FL22</f>
        <v>0</v>
      </c>
      <c r="FM22" s="290">
        <f>'címrend kötelező'!FM22+'címrend önként'!FM22+'címrend államig'!FM22</f>
        <v>0</v>
      </c>
      <c r="FN22" s="290">
        <f>'címrend kötelező'!FN22+'címrend önként'!FN22+'címrend államig'!FN22</f>
        <v>0</v>
      </c>
      <c r="FO22" s="290">
        <f>'címrend kötelező'!FO22+'címrend önként'!FO22+'címrend államig'!FO22</f>
        <v>0</v>
      </c>
      <c r="FP22" s="290">
        <f>'címrend kötelező'!FP22+'címrend önként'!FP22+'címrend államig'!FP22</f>
        <v>0</v>
      </c>
      <c r="FQ22" s="290">
        <f>'címrend kötelező'!FQ22+'címrend önként'!FQ22+'címrend államig'!FQ22</f>
        <v>0</v>
      </c>
      <c r="FR22" s="290">
        <f>'címrend kötelező'!FR22+'címrend önként'!FR22+'címrend államig'!FR22</f>
        <v>0</v>
      </c>
      <c r="FS22" s="290">
        <f>'címrend kötelező'!FS22+'címrend önként'!FS22+'címrend államig'!FS22</f>
        <v>0</v>
      </c>
      <c r="FT22" s="290">
        <f>'címrend kötelező'!FT22+'címrend önként'!FT22+'címrend államig'!FT22</f>
        <v>0</v>
      </c>
      <c r="FU22" s="290">
        <f>'címrend kötelező'!FU22+'címrend önként'!FU22+'címrend államig'!FU22</f>
        <v>0</v>
      </c>
      <c r="FV22" s="290">
        <f>'címrend kötelező'!FV22+'címrend önként'!FV22+'címrend államig'!FV22</f>
        <v>0</v>
      </c>
      <c r="FW22" s="290">
        <f>'címrend kötelező'!FW22+'címrend önként'!FW22+'címrend államig'!FW22</f>
        <v>0</v>
      </c>
      <c r="FX22" s="290">
        <f>'címrend kötelező'!FX22+'címrend önként'!FX22+'címrend államig'!FX22</f>
        <v>0</v>
      </c>
      <c r="FY22" s="290">
        <f>'címrend kötelező'!FY22+'címrend önként'!FY22+'címrend államig'!FY22</f>
        <v>0</v>
      </c>
      <c r="FZ22" s="290">
        <f>'címrend kötelező'!FZ22+'címrend önként'!FZ22+'címrend államig'!FZ22</f>
        <v>0</v>
      </c>
      <c r="GA22" s="290">
        <f>'címrend kötelező'!GA22+'címrend önként'!GA22+'címrend államig'!GA22</f>
        <v>0</v>
      </c>
      <c r="GB22" s="290">
        <f>'címrend kötelező'!GB22+'címrend önként'!GB22+'címrend államig'!GB22</f>
        <v>0</v>
      </c>
      <c r="GC22" s="290">
        <f>'címrend kötelező'!GC22+'címrend önként'!GC22+'címrend államig'!GC22</f>
        <v>0</v>
      </c>
      <c r="GD22" s="290">
        <f>'címrend kötelező'!GD22+'címrend önként'!GD22+'címrend államig'!GD22</f>
        <v>0</v>
      </c>
      <c r="GE22" s="290">
        <f>'címrend kötelező'!GE22+'címrend önként'!GE22+'címrend államig'!GE22</f>
        <v>0</v>
      </c>
      <c r="GF22" s="290">
        <f>'címrend kötelező'!GF22+'címrend önként'!GF22+'címrend államig'!GF22</f>
        <v>0</v>
      </c>
      <c r="GG22" s="290">
        <f>'címrend kötelező'!GG22+'címrend önként'!GG22+'címrend államig'!GG22</f>
        <v>0</v>
      </c>
      <c r="GH22" s="290">
        <f>'címrend kötelező'!GH22+'címrend önként'!GH22+'címrend államig'!GH22</f>
        <v>0</v>
      </c>
      <c r="GI22" s="290">
        <f>'címrend kötelező'!GI22+'címrend önként'!GI22+'címrend államig'!GI22</f>
        <v>0</v>
      </c>
      <c r="GJ22" s="290">
        <f>'címrend kötelező'!GJ22+'címrend önként'!GJ22+'címrend államig'!GJ22</f>
        <v>0</v>
      </c>
      <c r="GK22" s="290">
        <f>'címrend kötelező'!GK22+'címrend önként'!GK22+'címrend államig'!GK22</f>
        <v>0</v>
      </c>
      <c r="GL22" s="34">
        <f>EY22+FB22+FE22+FH22+FK22+FN22+FQ22+FT22+FW22+FZ22+GC22+GF22+GI22</f>
        <v>0</v>
      </c>
      <c r="GM22" s="34">
        <f t="shared" ref="GM22:GN25" si="346">EZ22+FC22+FF22+FI22+FL22+FO22+FR22+FU22+FX22+GA22+GD22+GG22+GJ22</f>
        <v>0</v>
      </c>
      <c r="GN22" s="34">
        <f t="shared" si="346"/>
        <v>0</v>
      </c>
      <c r="GO22" s="290">
        <f>'címrend kötelező'!GO22+'címrend önként'!GO22+'címrend államig'!FL22</f>
        <v>0</v>
      </c>
      <c r="GP22" s="290">
        <f>'címrend kötelező'!GP22+'címrend önként'!GP22+'címrend államig'!FM22</f>
        <v>0</v>
      </c>
      <c r="GQ22" s="290">
        <f>'címrend kötelező'!GQ22+'címrend önként'!GQ22+'címrend államig'!FN22</f>
        <v>0</v>
      </c>
      <c r="GR22" s="290">
        <f>'címrend kötelező'!GR22+'címrend önként'!GR22+'címrend államig'!FO22</f>
        <v>0</v>
      </c>
      <c r="GS22" s="290">
        <f>'címrend kötelező'!GS22+'címrend önként'!GS22+'címrend államig'!FP22</f>
        <v>0</v>
      </c>
      <c r="GT22" s="290">
        <f>'címrend kötelező'!GT22+'címrend önként'!GT22+'címrend államig'!FQ22</f>
        <v>0</v>
      </c>
      <c r="GU22" s="290">
        <f>'címrend kötelező'!GU22+'címrend önként'!GU22+'címrend államig'!FR22</f>
        <v>0</v>
      </c>
      <c r="GV22" s="290">
        <f>'címrend kötelező'!GV22+'címrend önként'!GV22+'címrend államig'!FS22</f>
        <v>0</v>
      </c>
      <c r="GW22" s="290">
        <f>'címrend kötelező'!GW22+'címrend önként'!GW22+'címrend államig'!FT22</f>
        <v>0</v>
      </c>
      <c r="GX22" s="34">
        <f>GL22+GO22+GR22+GU22</f>
        <v>0</v>
      </c>
      <c r="GY22" s="34">
        <f t="shared" ref="GY22:GZ25" si="347">GM22+GP22+GS22+GV22</f>
        <v>0</v>
      </c>
      <c r="GZ22" s="34">
        <f t="shared" si="347"/>
        <v>0</v>
      </c>
      <c r="HA22" s="34">
        <f>DR22+EV22+GX22</f>
        <v>500000</v>
      </c>
      <c r="HB22" s="34">
        <f t="shared" ref="HB22:HC25" si="348">DS22+EW22+GY22</f>
        <v>628328</v>
      </c>
      <c r="HC22" s="133">
        <f t="shared" si="348"/>
        <v>1128328</v>
      </c>
      <c r="HD22" s="139"/>
    </row>
    <row r="23" spans="1:212" ht="15" customHeight="1" x14ac:dyDescent="0.2">
      <c r="A23" s="115" t="s">
        <v>415</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0</v>
      </c>
      <c r="O23" s="6">
        <f>SUM('címrend kötelező'!O23+'címrend önként'!O23+'címrend államig'!O23)</f>
        <v>0</v>
      </c>
      <c r="P23" s="6">
        <f>SUM('címrend kötelező'!P23+'címrend önként'!P23+'címrend államig'!P23)</f>
        <v>0</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0</v>
      </c>
      <c r="CL23" s="6">
        <f>SUM('címrend kötelező'!CL23+'címrend önként'!CL23+'címrend államig'!CL23)</f>
        <v>0</v>
      </c>
      <c r="CM23" s="6">
        <f>SUM('címrend kötelező'!CM23+'címrend önként'!CM23+'címrend államig'!CM23)</f>
        <v>0</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0</v>
      </c>
      <c r="DA23" s="6">
        <f>SUM('címrend kötelező'!DA23+'címrend önként'!DA23+'címrend államig'!DA23)</f>
        <v>0</v>
      </c>
      <c r="DB23" s="6">
        <f>SUM('címrend kötelező'!DB23+'címrend önként'!DB23+'címrend államig'!DB23)</f>
        <v>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597">
        <f t="shared" si="151"/>
        <v>15300</v>
      </c>
      <c r="DS23" s="597">
        <f t="shared" si="343"/>
        <v>0</v>
      </c>
      <c r="DT23" s="597">
        <f t="shared" si="344"/>
        <v>15300</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597">
        <f>DU23+DX23+EA23+ED23+EG23+EJ23+EM23+EP23+ES23</f>
        <v>0</v>
      </c>
      <c r="EW23" s="597">
        <f t="shared" si="345"/>
        <v>0</v>
      </c>
      <c r="EX23" s="597">
        <f t="shared" si="345"/>
        <v>0</v>
      </c>
      <c r="EY23" s="290">
        <f>'címrend kötelező'!EY23+'címrend önként'!EY23+'címrend államig'!EY23</f>
        <v>0</v>
      </c>
      <c r="EZ23" s="290">
        <f>'címrend kötelező'!EZ23+'címrend önként'!EZ23+'címrend államig'!EZ23</f>
        <v>0</v>
      </c>
      <c r="FA23" s="290">
        <f>'címrend kötelező'!FA23+'címrend önként'!FA23+'címrend államig'!FA23</f>
        <v>0</v>
      </c>
      <c r="FB23" s="290">
        <f>'címrend kötelező'!FB23+'címrend önként'!FB23+'címrend államig'!FB23</f>
        <v>0</v>
      </c>
      <c r="FC23" s="290">
        <f>'címrend kötelező'!FC23+'címrend önként'!FC23+'címrend államig'!FC23</f>
        <v>0</v>
      </c>
      <c r="FD23" s="290">
        <f>'címrend kötelező'!FD23+'címrend önként'!FD23+'címrend államig'!FD23</f>
        <v>0</v>
      </c>
      <c r="FE23" s="290">
        <f>'címrend kötelező'!FE23+'címrend önként'!FE23+'címrend államig'!FE23</f>
        <v>0</v>
      </c>
      <c r="FF23" s="290">
        <f>'címrend kötelező'!FF23+'címrend önként'!FF23+'címrend államig'!FF23</f>
        <v>0</v>
      </c>
      <c r="FG23" s="290">
        <f>'címrend kötelező'!FG23+'címrend önként'!FG23+'címrend államig'!FG23</f>
        <v>0</v>
      </c>
      <c r="FH23" s="290">
        <f>'címrend kötelező'!FH23+'címrend önként'!FH23+'címrend államig'!FH23</f>
        <v>0</v>
      </c>
      <c r="FI23" s="290">
        <f>'címrend kötelező'!FI23+'címrend önként'!FI23+'címrend államig'!FI23</f>
        <v>0</v>
      </c>
      <c r="FJ23" s="290">
        <f>'címrend kötelező'!FJ23+'címrend önként'!FJ23+'címrend államig'!FJ23</f>
        <v>0</v>
      </c>
      <c r="FK23" s="290">
        <f>'címrend kötelező'!FK23+'címrend önként'!FK23+'címrend államig'!FK23</f>
        <v>0</v>
      </c>
      <c r="FL23" s="290">
        <f>'címrend kötelező'!FL23+'címrend önként'!FL23+'címrend államig'!FL23</f>
        <v>0</v>
      </c>
      <c r="FM23" s="290">
        <f>'címrend kötelező'!FM23+'címrend önként'!FM23+'címrend államig'!FM23</f>
        <v>0</v>
      </c>
      <c r="FN23" s="290">
        <f>'címrend kötelező'!FN23+'címrend önként'!FN23+'címrend államig'!FN23</f>
        <v>0</v>
      </c>
      <c r="FO23" s="290">
        <f>'címrend kötelező'!FO23+'címrend önként'!FO23+'címrend államig'!FO23</f>
        <v>0</v>
      </c>
      <c r="FP23" s="290">
        <f>'címrend kötelező'!FP23+'címrend önként'!FP23+'címrend államig'!FP23</f>
        <v>0</v>
      </c>
      <c r="FQ23" s="290">
        <f>'címrend kötelező'!FQ23+'címrend önként'!FQ23+'címrend államig'!FQ23</f>
        <v>0</v>
      </c>
      <c r="FR23" s="290">
        <f>'címrend kötelező'!FR23+'címrend önként'!FR23+'címrend államig'!FR23</f>
        <v>0</v>
      </c>
      <c r="FS23" s="290">
        <f>'címrend kötelező'!FS23+'címrend önként'!FS23+'címrend államig'!FS23</f>
        <v>0</v>
      </c>
      <c r="FT23" s="290">
        <f>'címrend kötelező'!FT23+'címrend önként'!FT23+'címrend államig'!FT23</f>
        <v>0</v>
      </c>
      <c r="FU23" s="290">
        <f>'címrend kötelező'!FU23+'címrend önként'!FU23+'címrend államig'!FU23</f>
        <v>0</v>
      </c>
      <c r="FV23" s="290">
        <f>'címrend kötelező'!FV23+'címrend önként'!FV23+'címrend államig'!FV23</f>
        <v>0</v>
      </c>
      <c r="FW23" s="290">
        <f>'címrend kötelező'!FW23+'címrend önként'!FW23+'címrend államig'!FW23</f>
        <v>0</v>
      </c>
      <c r="FX23" s="290">
        <f>'címrend kötelező'!FX23+'címrend önként'!FX23+'címrend államig'!FX23</f>
        <v>0</v>
      </c>
      <c r="FY23" s="290">
        <f>'címrend kötelező'!FY23+'címrend önként'!FY23+'címrend államig'!FY23</f>
        <v>0</v>
      </c>
      <c r="FZ23" s="290">
        <f>'címrend kötelező'!FZ23+'címrend önként'!FZ23+'címrend államig'!FZ23</f>
        <v>0</v>
      </c>
      <c r="GA23" s="290">
        <f>'címrend kötelező'!GA23+'címrend önként'!GA23+'címrend államig'!GA23</f>
        <v>0</v>
      </c>
      <c r="GB23" s="290">
        <f>'címrend kötelező'!GB23+'címrend önként'!GB23+'címrend államig'!GB23</f>
        <v>0</v>
      </c>
      <c r="GC23" s="290">
        <f>'címrend kötelező'!GC23+'címrend önként'!GC23+'címrend államig'!GC23</f>
        <v>0</v>
      </c>
      <c r="GD23" s="290">
        <f>'címrend kötelező'!GD23+'címrend önként'!GD23+'címrend államig'!GD23</f>
        <v>0</v>
      </c>
      <c r="GE23" s="290">
        <f>'címrend kötelező'!GE23+'címrend önként'!GE23+'címrend államig'!GE23</f>
        <v>0</v>
      </c>
      <c r="GF23" s="290">
        <f>'címrend kötelező'!GF23+'címrend önként'!GF23+'címrend államig'!GF23</f>
        <v>0</v>
      </c>
      <c r="GG23" s="290">
        <f>'címrend kötelező'!GG23+'címrend önként'!GG23+'címrend államig'!GG23</f>
        <v>0</v>
      </c>
      <c r="GH23" s="290">
        <f>'címrend kötelező'!GH23+'címrend önként'!GH23+'címrend államig'!GH23</f>
        <v>0</v>
      </c>
      <c r="GI23" s="290">
        <f>'címrend kötelező'!GI23+'címrend önként'!GI23+'címrend államig'!GI23</f>
        <v>0</v>
      </c>
      <c r="GJ23" s="290">
        <f>'címrend kötelező'!GJ23+'címrend önként'!GJ23+'címrend államig'!GJ23</f>
        <v>0</v>
      </c>
      <c r="GK23" s="290">
        <f>'címrend kötelező'!GK23+'címrend önként'!GK23+'címrend államig'!GK23</f>
        <v>0</v>
      </c>
      <c r="GL23" s="34">
        <f>EY23+FB23+FE23+FH23+FK23+FN23+FQ23+FT23+FW23+FZ23+GC23+GF23+GI23</f>
        <v>0</v>
      </c>
      <c r="GM23" s="34">
        <f t="shared" si="346"/>
        <v>0</v>
      </c>
      <c r="GN23" s="34">
        <f t="shared" si="346"/>
        <v>0</v>
      </c>
      <c r="GO23" s="290">
        <f>'címrend kötelező'!GO23+'címrend önként'!GO23+'címrend államig'!FL23</f>
        <v>0</v>
      </c>
      <c r="GP23" s="290">
        <f>'címrend kötelező'!GP23+'címrend önként'!GP23+'címrend államig'!FM23</f>
        <v>0</v>
      </c>
      <c r="GQ23" s="290">
        <f>'címrend kötelező'!GQ23+'címrend önként'!GQ23+'címrend államig'!FN23</f>
        <v>0</v>
      </c>
      <c r="GR23" s="290">
        <f>'címrend kötelező'!GR23+'címrend önként'!GR23+'címrend államig'!FO23</f>
        <v>0</v>
      </c>
      <c r="GS23" s="290">
        <f>'címrend kötelező'!GS23+'címrend önként'!GS23+'címrend államig'!FP23</f>
        <v>0</v>
      </c>
      <c r="GT23" s="290">
        <f>'címrend kötelező'!GT23+'címrend önként'!GT23+'címrend államig'!FQ23</f>
        <v>0</v>
      </c>
      <c r="GU23" s="290">
        <f>'címrend kötelező'!GU23+'címrend önként'!GU23+'címrend államig'!FR23</f>
        <v>0</v>
      </c>
      <c r="GV23" s="290">
        <f>'címrend kötelező'!GV23+'címrend önként'!GV23+'címrend államig'!FS23</f>
        <v>0</v>
      </c>
      <c r="GW23" s="290">
        <f>'címrend kötelező'!GW23+'címrend önként'!GW23+'címrend államig'!FT23</f>
        <v>0</v>
      </c>
      <c r="GX23" s="34">
        <f>GL23+GO23+GR23+GU23</f>
        <v>0</v>
      </c>
      <c r="GY23" s="34">
        <f t="shared" si="347"/>
        <v>0</v>
      </c>
      <c r="GZ23" s="34">
        <f t="shared" si="347"/>
        <v>0</v>
      </c>
      <c r="HA23" s="34">
        <f>DR23+EV23+GX23</f>
        <v>15300</v>
      </c>
      <c r="HB23" s="34">
        <f t="shared" si="348"/>
        <v>0</v>
      </c>
      <c r="HC23" s="133">
        <f t="shared" si="348"/>
        <v>15300</v>
      </c>
      <c r="HD23" s="139"/>
    </row>
    <row r="24" spans="1:212" ht="15" customHeight="1" x14ac:dyDescent="0.2">
      <c r="A24" s="115" t="s">
        <v>416</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5100</v>
      </c>
      <c r="O24" s="6">
        <f>SUM('címrend kötelező'!O24+'címrend önként'!O24+'címrend államig'!O24)</f>
        <v>50121</v>
      </c>
      <c r="P24" s="6">
        <f>SUM('címrend kötelező'!P24+'címrend önként'!P24+'címrend államig'!P24)</f>
        <v>55221</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0</v>
      </c>
      <c r="AP24" s="6">
        <f>SUM('címrend kötelező'!AP24+'címrend önként'!AP24+'címrend államig'!AP24)</f>
        <v>2000</v>
      </c>
      <c r="AQ24" s="6">
        <f>SUM('címrend kötelező'!AQ24+'címrend önként'!AQ24+'címrend államig'!AQ24)</f>
        <v>2000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1500</v>
      </c>
      <c r="AY24" s="6">
        <f>SUM('címrend kötelező'!AY24+'címrend önként'!AY24+'címrend államig'!AY24)</f>
        <v>1465</v>
      </c>
      <c r="AZ24" s="6">
        <f>SUM('címrend kötelező'!AZ24+'címrend önként'!AZ24+'címrend államig'!AZ24)</f>
        <v>2965</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20000</v>
      </c>
      <c r="BQ24" s="6">
        <f>SUM('címrend kötelező'!BQ24+'címrend önként'!BQ24+'címrend államig'!BQ24)</f>
        <v>5300</v>
      </c>
      <c r="BR24" s="6">
        <f>SUM('címrend kötelező'!BR24+'címrend önként'!BR24+'címrend államig'!BR24)</f>
        <v>25300</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10480</v>
      </c>
      <c r="BZ24" s="6">
        <f>SUM('címrend kötelező'!BZ24+'címrend önként'!BZ24+'címrend államig'!BZ24)</f>
        <v>3739</v>
      </c>
      <c r="CA24" s="6">
        <f>SUM('címrend kötelező'!CA24+'címrend önként'!CA24+'címrend államig'!CA24)</f>
        <v>14219</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160570</v>
      </c>
      <c r="CF24" s="6">
        <f>SUM('címrend kötelező'!CF24+'címrend önként'!CF24+'címrend államig'!CF24)</f>
        <v>259647</v>
      </c>
      <c r="CG24" s="6">
        <f>SUM('címrend kötelező'!CG24+'címrend önként'!CG24+'címrend államig'!CG24)</f>
        <v>420217</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0</v>
      </c>
      <c r="CM24" s="6">
        <f>SUM('címrend kötelező'!CM24+'címrend önként'!CM24+'címrend államig'!CM24)</f>
        <v>0</v>
      </c>
      <c r="CN24" s="6">
        <f>SUM('címrend kötelező'!CN24+'címrend önként'!CN24+'címrend államig'!CN24)</f>
        <v>164585</v>
      </c>
      <c r="CO24" s="6">
        <f>SUM('címrend kötelező'!CO24+'címrend önként'!CO24+'címrend államig'!CO24)</f>
        <v>0</v>
      </c>
      <c r="CP24" s="6">
        <f>SUM('címrend kötelező'!CP24+'címrend önként'!CP24+'címrend államig'!CP24)</f>
        <v>164585</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0</v>
      </c>
      <c r="DA24" s="6">
        <f>SUM('címrend kötelező'!DA24+'címrend önként'!DA24+'címrend államig'!DA24)</f>
        <v>0</v>
      </c>
      <c r="DB24" s="6">
        <f>SUM('címrend kötelező'!DB24+'címrend önként'!DB24+'címrend államig'!DB24)</f>
        <v>0</v>
      </c>
      <c r="DC24" s="6">
        <f>SUM('címrend kötelező'!DC24+'címrend önként'!DC24+'címrend államig'!DC24)</f>
        <v>500000</v>
      </c>
      <c r="DD24" s="6">
        <f>SUM('címrend kötelező'!DD24+'címrend önként'!DD24+'címrend államig'!DD24)</f>
        <v>790684</v>
      </c>
      <c r="DE24" s="6">
        <f>SUM('címrend kötelező'!DE24+'címrend önként'!DE24+'címrend államig'!DE24)</f>
        <v>1290684</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0</v>
      </c>
      <c r="DP24" s="6">
        <f>SUM('címrend kötelező'!DP24+'címrend önként'!DP24+'címrend államig'!DP24)</f>
        <v>0</v>
      </c>
      <c r="DQ24" s="6">
        <f>SUM('címrend kötelező'!DQ24+'címrend önként'!DQ24+'címrend államig'!DQ24)</f>
        <v>0</v>
      </c>
      <c r="DR24" s="597">
        <f t="shared" si="151"/>
        <v>862235</v>
      </c>
      <c r="DS24" s="597">
        <f t="shared" si="343"/>
        <v>1112956</v>
      </c>
      <c r="DT24" s="597">
        <f t="shared" si="344"/>
        <v>1975191</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597">
        <f>DU24+DX24+EA24+ED24+EG24+EJ24+EM24+EP24+ES24</f>
        <v>0</v>
      </c>
      <c r="EW24" s="597">
        <f t="shared" si="345"/>
        <v>0</v>
      </c>
      <c r="EX24" s="597">
        <f t="shared" si="345"/>
        <v>0</v>
      </c>
      <c r="EY24" s="290">
        <f>'címrend kötelező'!EY24+'címrend önként'!EY24+'címrend államig'!EY24</f>
        <v>0</v>
      </c>
      <c r="EZ24" s="290">
        <f>'címrend kötelező'!EZ24+'címrend önként'!EZ24+'címrend államig'!EZ24</f>
        <v>0</v>
      </c>
      <c r="FA24" s="290">
        <f>'címrend kötelező'!FA24+'címrend önként'!FA24+'címrend államig'!FA24</f>
        <v>0</v>
      </c>
      <c r="FB24" s="290">
        <f>'címrend kötelező'!FB24+'címrend önként'!FB24+'címrend államig'!FB24</f>
        <v>0</v>
      </c>
      <c r="FC24" s="290">
        <f>'címrend kötelező'!FC24+'címrend önként'!FC24+'címrend államig'!FC24</f>
        <v>0</v>
      </c>
      <c r="FD24" s="290">
        <f>'címrend kötelező'!FD24+'címrend önként'!FD24+'címrend államig'!FD24</f>
        <v>0</v>
      </c>
      <c r="FE24" s="290">
        <f>'címrend kötelező'!FE24+'címrend önként'!FE24+'címrend államig'!FE24</f>
        <v>0</v>
      </c>
      <c r="FF24" s="290">
        <f>'címrend kötelező'!FF24+'címrend önként'!FF24+'címrend államig'!FF24</f>
        <v>0</v>
      </c>
      <c r="FG24" s="290">
        <f>'címrend kötelező'!FG24+'címrend önként'!FG24+'címrend államig'!FG24</f>
        <v>0</v>
      </c>
      <c r="FH24" s="290">
        <f>'címrend kötelező'!FH24+'címrend önként'!FH24+'címrend államig'!FH24</f>
        <v>0</v>
      </c>
      <c r="FI24" s="290">
        <f>'címrend kötelező'!FI24+'címrend önként'!FI24+'címrend államig'!FI24</f>
        <v>0</v>
      </c>
      <c r="FJ24" s="290">
        <f>'címrend kötelező'!FJ24+'címrend önként'!FJ24+'címrend államig'!FJ24</f>
        <v>0</v>
      </c>
      <c r="FK24" s="290">
        <f>'címrend kötelező'!FK24+'címrend önként'!FK24+'címrend államig'!FK24</f>
        <v>0</v>
      </c>
      <c r="FL24" s="290">
        <f>'címrend kötelező'!FL24+'címrend önként'!FL24+'címrend államig'!FL24</f>
        <v>0</v>
      </c>
      <c r="FM24" s="290">
        <f>'címrend kötelező'!FM24+'címrend önként'!FM24+'címrend államig'!FM24</f>
        <v>0</v>
      </c>
      <c r="FN24" s="290">
        <f>'címrend kötelező'!FN24+'címrend önként'!FN24+'címrend államig'!FN24</f>
        <v>0</v>
      </c>
      <c r="FO24" s="290">
        <f>'címrend kötelező'!FO24+'címrend önként'!FO24+'címrend államig'!FO24</f>
        <v>0</v>
      </c>
      <c r="FP24" s="290">
        <f>'címrend kötelező'!FP24+'címrend önként'!FP24+'címrend államig'!FP24</f>
        <v>0</v>
      </c>
      <c r="FQ24" s="290">
        <f>'címrend kötelező'!FQ24+'címrend önként'!FQ24+'címrend államig'!FQ24</f>
        <v>0</v>
      </c>
      <c r="FR24" s="290">
        <f>'címrend kötelező'!FR24+'címrend önként'!FR24+'címrend államig'!FR24</f>
        <v>0</v>
      </c>
      <c r="FS24" s="290">
        <f>'címrend kötelező'!FS24+'címrend önként'!FS24+'címrend államig'!FS24</f>
        <v>0</v>
      </c>
      <c r="FT24" s="290">
        <f>'címrend kötelező'!FT24+'címrend önként'!FT24+'címrend államig'!FT24</f>
        <v>0</v>
      </c>
      <c r="FU24" s="290">
        <f>'címrend kötelező'!FU24+'címrend önként'!FU24+'címrend államig'!FU24</f>
        <v>0</v>
      </c>
      <c r="FV24" s="290">
        <f>'címrend kötelező'!FV24+'címrend önként'!FV24+'címrend államig'!FV24</f>
        <v>0</v>
      </c>
      <c r="FW24" s="290">
        <f>'címrend kötelező'!FW24+'címrend önként'!FW24+'címrend államig'!FW24</f>
        <v>0</v>
      </c>
      <c r="FX24" s="290">
        <f>'címrend kötelező'!FX24+'címrend önként'!FX24+'címrend államig'!FX24</f>
        <v>0</v>
      </c>
      <c r="FY24" s="290">
        <f>'címrend kötelező'!FY24+'címrend önként'!FY24+'címrend államig'!FY24</f>
        <v>0</v>
      </c>
      <c r="FZ24" s="290">
        <f>'címrend kötelező'!FZ24+'címrend önként'!FZ24+'címrend államig'!FZ24</f>
        <v>0</v>
      </c>
      <c r="GA24" s="290">
        <f>'címrend kötelező'!GA24+'címrend önként'!GA24+'címrend államig'!GA24</f>
        <v>0</v>
      </c>
      <c r="GB24" s="290">
        <f>'címrend kötelező'!GB24+'címrend önként'!GB24+'címrend államig'!GB24</f>
        <v>0</v>
      </c>
      <c r="GC24" s="290">
        <f>'címrend kötelező'!GC24+'címrend önként'!GC24+'címrend államig'!GC24</f>
        <v>0</v>
      </c>
      <c r="GD24" s="290">
        <f>'címrend kötelező'!GD24+'címrend önként'!GD24+'címrend államig'!GD24</f>
        <v>0</v>
      </c>
      <c r="GE24" s="290">
        <f>'címrend kötelező'!GE24+'címrend önként'!GE24+'címrend államig'!GE24</f>
        <v>0</v>
      </c>
      <c r="GF24" s="290">
        <f>'címrend kötelező'!GF24+'címrend önként'!GF24+'címrend államig'!GF24</f>
        <v>0</v>
      </c>
      <c r="GG24" s="290">
        <f>'címrend kötelező'!GG24+'címrend önként'!GG24+'címrend államig'!GG24</f>
        <v>0</v>
      </c>
      <c r="GH24" s="290">
        <f>'címrend kötelező'!GH24+'címrend önként'!GH24+'címrend államig'!GH24</f>
        <v>0</v>
      </c>
      <c r="GI24" s="290">
        <f>'címrend kötelező'!GI24+'címrend önként'!GI24+'címrend államig'!GI24</f>
        <v>0</v>
      </c>
      <c r="GJ24" s="290">
        <f>'címrend kötelező'!GJ24+'címrend önként'!GJ24+'címrend államig'!GJ24</f>
        <v>0</v>
      </c>
      <c r="GK24" s="290">
        <f>'címrend kötelező'!GK24+'címrend önként'!GK24+'címrend államig'!GK24</f>
        <v>0</v>
      </c>
      <c r="GL24" s="34">
        <f>EY24+FB24+FE24+FH24+FK24+FN24+FQ24+FT24+FW24+FZ24+GC24+GF24+GI24</f>
        <v>0</v>
      </c>
      <c r="GM24" s="34">
        <f t="shared" si="346"/>
        <v>0</v>
      </c>
      <c r="GN24" s="34">
        <f t="shared" si="346"/>
        <v>0</v>
      </c>
      <c r="GO24" s="290">
        <f>'címrend kötelező'!GO24+'címrend önként'!GO24+'címrend államig'!FL24</f>
        <v>0</v>
      </c>
      <c r="GP24" s="290">
        <f>'címrend kötelező'!GP24+'címrend önként'!GP24+'címrend államig'!FM24</f>
        <v>0</v>
      </c>
      <c r="GQ24" s="290">
        <f>'címrend kötelező'!GQ24+'címrend önként'!GQ24+'címrend államig'!FN24</f>
        <v>0</v>
      </c>
      <c r="GR24" s="290">
        <f>'címrend kötelező'!GR24+'címrend önként'!GR24+'címrend államig'!FO24</f>
        <v>0</v>
      </c>
      <c r="GS24" s="290">
        <f>'címrend kötelező'!GS24+'címrend önként'!GS24+'címrend államig'!FP24</f>
        <v>0</v>
      </c>
      <c r="GT24" s="290">
        <f>'címrend kötelező'!GT24+'címrend önként'!GT24+'címrend államig'!FQ24</f>
        <v>0</v>
      </c>
      <c r="GU24" s="290">
        <f>'címrend kötelező'!GU24+'címrend önként'!GU24+'címrend államig'!FR24</f>
        <v>0</v>
      </c>
      <c r="GV24" s="290">
        <f>'címrend kötelező'!GV24+'címrend önként'!GV24+'címrend államig'!FS24</f>
        <v>0</v>
      </c>
      <c r="GW24" s="290">
        <f>'címrend kötelező'!GW24+'címrend önként'!GW24+'címrend államig'!FT24</f>
        <v>0</v>
      </c>
      <c r="GX24" s="34">
        <f>GL24+GO24+GR24+GU24</f>
        <v>0</v>
      </c>
      <c r="GY24" s="34">
        <f t="shared" si="347"/>
        <v>0</v>
      </c>
      <c r="GZ24" s="34">
        <f t="shared" si="347"/>
        <v>0</v>
      </c>
      <c r="HA24" s="34">
        <f>DR24+EV24+GX24</f>
        <v>862235</v>
      </c>
      <c r="HB24" s="34">
        <f t="shared" si="348"/>
        <v>1112956</v>
      </c>
      <c r="HC24" s="133">
        <f t="shared" si="348"/>
        <v>1975191</v>
      </c>
      <c r="HD24" s="139"/>
    </row>
    <row r="25" spans="1:212" ht="15" customHeight="1" x14ac:dyDescent="0.2">
      <c r="A25" s="115" t="s">
        <v>417</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918137</v>
      </c>
      <c r="U25" s="6">
        <f>SUM('címrend kötelező'!U25+'címrend önként'!U25+'címrend államig'!U25)</f>
        <v>220748</v>
      </c>
      <c r="V25" s="6">
        <f>SUM('címrend kötelező'!V25+'címrend önként'!V25+'címrend államig'!V25)</f>
        <v>1138885</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597">
        <f t="shared" si="151"/>
        <v>918137</v>
      </c>
      <c r="DS25" s="597">
        <f t="shared" si="343"/>
        <v>220748</v>
      </c>
      <c r="DT25" s="597">
        <f t="shared" si="344"/>
        <v>1138885</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597">
        <f>DU25+DX25+EA25+ED25+EG25+EJ25+EM25+EP25+ES25</f>
        <v>0</v>
      </c>
      <c r="EW25" s="597">
        <f t="shared" si="345"/>
        <v>0</v>
      </c>
      <c r="EX25" s="597">
        <f t="shared" si="345"/>
        <v>0</v>
      </c>
      <c r="EY25" s="290">
        <f>'címrend kötelező'!EY25+'címrend önként'!EY25+'címrend államig'!EY25</f>
        <v>0</v>
      </c>
      <c r="EZ25" s="290">
        <f>'címrend kötelező'!EZ25+'címrend önként'!EZ25+'címrend államig'!EZ25</f>
        <v>0</v>
      </c>
      <c r="FA25" s="290">
        <f>'címrend kötelező'!FA25+'címrend önként'!FA25+'címrend államig'!FA25</f>
        <v>0</v>
      </c>
      <c r="FB25" s="290">
        <f>'címrend kötelező'!FB25+'címrend önként'!FB25+'címrend államig'!FB25</f>
        <v>0</v>
      </c>
      <c r="FC25" s="290">
        <f>'címrend kötelező'!FC25+'címrend önként'!FC25+'címrend államig'!FC25</f>
        <v>0</v>
      </c>
      <c r="FD25" s="290">
        <f>'címrend kötelező'!FD25+'címrend önként'!FD25+'címrend államig'!FD25</f>
        <v>0</v>
      </c>
      <c r="FE25" s="290">
        <f>'címrend kötelező'!FE25+'címrend önként'!FE25+'címrend államig'!FE25</f>
        <v>0</v>
      </c>
      <c r="FF25" s="290">
        <f>'címrend kötelező'!FF25+'címrend önként'!FF25+'címrend államig'!FF25</f>
        <v>0</v>
      </c>
      <c r="FG25" s="290">
        <f>'címrend kötelező'!FG25+'címrend önként'!FG25+'címrend államig'!FG25</f>
        <v>0</v>
      </c>
      <c r="FH25" s="290">
        <f>'címrend kötelező'!FH25+'címrend önként'!FH25+'címrend államig'!FH25</f>
        <v>0</v>
      </c>
      <c r="FI25" s="290">
        <f>'címrend kötelező'!FI25+'címrend önként'!FI25+'címrend államig'!FI25</f>
        <v>0</v>
      </c>
      <c r="FJ25" s="290">
        <f>'címrend kötelező'!FJ25+'címrend önként'!FJ25+'címrend államig'!FJ25</f>
        <v>0</v>
      </c>
      <c r="FK25" s="290">
        <f>'címrend kötelező'!FK25+'címrend önként'!FK25+'címrend államig'!FK25</f>
        <v>0</v>
      </c>
      <c r="FL25" s="290">
        <f>'címrend kötelező'!FL25+'címrend önként'!FL25+'címrend államig'!FL25</f>
        <v>0</v>
      </c>
      <c r="FM25" s="290">
        <f>'címrend kötelező'!FM25+'címrend önként'!FM25+'címrend államig'!FM25</f>
        <v>0</v>
      </c>
      <c r="FN25" s="290">
        <f>'címrend kötelező'!FN25+'címrend önként'!FN25+'címrend államig'!FN25</f>
        <v>0</v>
      </c>
      <c r="FO25" s="290">
        <f>'címrend kötelező'!FO25+'címrend önként'!FO25+'címrend államig'!FO25</f>
        <v>0</v>
      </c>
      <c r="FP25" s="290">
        <f>'címrend kötelező'!FP25+'címrend önként'!FP25+'címrend államig'!FP25</f>
        <v>0</v>
      </c>
      <c r="FQ25" s="290">
        <f>'címrend kötelező'!FQ25+'címrend önként'!FQ25+'címrend államig'!FQ25</f>
        <v>0</v>
      </c>
      <c r="FR25" s="290">
        <f>'címrend kötelező'!FR25+'címrend önként'!FR25+'címrend államig'!FR25</f>
        <v>0</v>
      </c>
      <c r="FS25" s="290">
        <f>'címrend kötelező'!FS25+'címrend önként'!FS25+'címrend államig'!FS25</f>
        <v>0</v>
      </c>
      <c r="FT25" s="290">
        <f>'címrend kötelező'!FT25+'címrend önként'!FT25+'címrend államig'!FT25</f>
        <v>0</v>
      </c>
      <c r="FU25" s="290">
        <f>'címrend kötelező'!FU25+'címrend önként'!FU25+'címrend államig'!FU25</f>
        <v>0</v>
      </c>
      <c r="FV25" s="290">
        <f>'címrend kötelező'!FV25+'címrend önként'!FV25+'címrend államig'!FV25</f>
        <v>0</v>
      </c>
      <c r="FW25" s="290">
        <f>'címrend kötelező'!FW25+'címrend önként'!FW25+'címrend államig'!FW25</f>
        <v>0</v>
      </c>
      <c r="FX25" s="290">
        <f>'címrend kötelező'!FX25+'címrend önként'!FX25+'címrend államig'!FX25</f>
        <v>0</v>
      </c>
      <c r="FY25" s="290">
        <f>'címrend kötelező'!FY25+'címrend önként'!FY25+'címrend államig'!FY25</f>
        <v>0</v>
      </c>
      <c r="FZ25" s="290">
        <f>'címrend kötelező'!FZ25+'címrend önként'!FZ25+'címrend államig'!FZ25</f>
        <v>0</v>
      </c>
      <c r="GA25" s="290">
        <f>'címrend kötelező'!GA25+'címrend önként'!GA25+'címrend államig'!GA25</f>
        <v>0</v>
      </c>
      <c r="GB25" s="290">
        <f>'címrend kötelező'!GB25+'címrend önként'!GB25+'címrend államig'!GB25</f>
        <v>0</v>
      </c>
      <c r="GC25" s="290">
        <f>'címrend kötelező'!GC25+'címrend önként'!GC25+'címrend államig'!GC25</f>
        <v>0</v>
      </c>
      <c r="GD25" s="290">
        <f>'címrend kötelező'!GD25+'címrend önként'!GD25+'címrend államig'!GD25</f>
        <v>0</v>
      </c>
      <c r="GE25" s="290">
        <f>'címrend kötelező'!GE25+'címrend önként'!GE25+'címrend államig'!GE25</f>
        <v>0</v>
      </c>
      <c r="GF25" s="290">
        <f>'címrend kötelező'!GF25+'címrend önként'!GF25+'címrend államig'!GF25</f>
        <v>0</v>
      </c>
      <c r="GG25" s="290">
        <f>'címrend kötelező'!GG25+'címrend önként'!GG25+'címrend államig'!GG25</f>
        <v>0</v>
      </c>
      <c r="GH25" s="290">
        <f>'címrend kötelező'!GH25+'címrend önként'!GH25+'címrend államig'!GH25</f>
        <v>0</v>
      </c>
      <c r="GI25" s="290">
        <f>'címrend kötelező'!GI25+'címrend önként'!GI25+'címrend államig'!GI25</f>
        <v>0</v>
      </c>
      <c r="GJ25" s="290">
        <f>'címrend kötelező'!GJ25+'címrend önként'!GJ25+'címrend államig'!GJ25</f>
        <v>0</v>
      </c>
      <c r="GK25" s="290">
        <f>'címrend kötelező'!GK25+'címrend önként'!GK25+'címrend államig'!GK25</f>
        <v>0</v>
      </c>
      <c r="GL25" s="34">
        <f>EY25+FB25+FE25+FH25+FK25+FN25+FQ25+FT25+FW25+FZ25+GC25+GF25+GI25</f>
        <v>0</v>
      </c>
      <c r="GM25" s="34">
        <f t="shared" si="346"/>
        <v>0</v>
      </c>
      <c r="GN25" s="34">
        <f t="shared" si="346"/>
        <v>0</v>
      </c>
      <c r="GO25" s="290">
        <f>'címrend kötelező'!GO25+'címrend önként'!GO25+'címrend államig'!FL25</f>
        <v>0</v>
      </c>
      <c r="GP25" s="290">
        <f>'címrend kötelező'!GP25+'címrend önként'!GP25+'címrend államig'!FM25</f>
        <v>0</v>
      </c>
      <c r="GQ25" s="290">
        <f>'címrend kötelező'!GQ25+'címrend önként'!GQ25+'címrend államig'!FN25</f>
        <v>0</v>
      </c>
      <c r="GR25" s="290">
        <f>'címrend kötelező'!GR25+'címrend önként'!GR25+'címrend államig'!FO25</f>
        <v>0</v>
      </c>
      <c r="GS25" s="290">
        <f>'címrend kötelező'!GS25+'címrend önként'!GS25+'címrend államig'!FP25</f>
        <v>0</v>
      </c>
      <c r="GT25" s="290">
        <f>'címrend kötelező'!GT25+'címrend önként'!GT25+'címrend államig'!FQ25</f>
        <v>0</v>
      </c>
      <c r="GU25" s="290">
        <f>'címrend kötelező'!GU25+'címrend önként'!GU25+'címrend államig'!FR25</f>
        <v>0</v>
      </c>
      <c r="GV25" s="290">
        <f>'címrend kötelező'!GV25+'címrend önként'!GV25+'címrend államig'!FS25</f>
        <v>0</v>
      </c>
      <c r="GW25" s="290">
        <f>'címrend kötelező'!GW25+'címrend önként'!GW25+'címrend államig'!FT25</f>
        <v>0</v>
      </c>
      <c r="GX25" s="34">
        <f>GL25+GO25+GR25+GU25</f>
        <v>0</v>
      </c>
      <c r="GY25" s="34">
        <f t="shared" si="347"/>
        <v>0</v>
      </c>
      <c r="GZ25" s="34">
        <f t="shared" si="347"/>
        <v>0</v>
      </c>
      <c r="HA25" s="34">
        <f>DR25+EV25+GX25</f>
        <v>918137</v>
      </c>
      <c r="HB25" s="34">
        <f t="shared" si="348"/>
        <v>220748</v>
      </c>
      <c r="HC25" s="133">
        <f t="shared" si="348"/>
        <v>1138885</v>
      </c>
      <c r="HD25" s="139"/>
    </row>
    <row r="26" spans="1:212" s="12" customFormat="1" ht="15" customHeight="1" thickBot="1" x14ac:dyDescent="0.25">
      <c r="A26" s="119" t="s">
        <v>418</v>
      </c>
      <c r="B26" s="32">
        <f t="shared" ref="B26" si="349">B7+B18</f>
        <v>180290</v>
      </c>
      <c r="C26" s="32">
        <f t="shared" ref="C26:BN26" si="350">C7+C18</f>
        <v>20212</v>
      </c>
      <c r="D26" s="32">
        <f t="shared" si="350"/>
        <v>200502</v>
      </c>
      <c r="E26" s="32">
        <f t="shared" si="350"/>
        <v>1000</v>
      </c>
      <c r="F26" s="32">
        <f t="shared" si="350"/>
        <v>118</v>
      </c>
      <c r="G26" s="32">
        <f t="shared" si="350"/>
        <v>1118</v>
      </c>
      <c r="H26" s="32">
        <f t="shared" si="350"/>
        <v>3353</v>
      </c>
      <c r="I26" s="32">
        <f t="shared" si="350"/>
        <v>280</v>
      </c>
      <c r="J26" s="32">
        <f t="shared" si="350"/>
        <v>3633</v>
      </c>
      <c r="K26" s="32">
        <f t="shared" si="350"/>
        <v>6918</v>
      </c>
      <c r="L26" s="32">
        <f t="shared" si="350"/>
        <v>326</v>
      </c>
      <c r="M26" s="32">
        <f t="shared" si="350"/>
        <v>7244</v>
      </c>
      <c r="N26" s="32">
        <f t="shared" si="350"/>
        <v>123969</v>
      </c>
      <c r="O26" s="32">
        <f t="shared" si="350"/>
        <v>119104</v>
      </c>
      <c r="P26" s="32">
        <f t="shared" si="350"/>
        <v>243073</v>
      </c>
      <c r="Q26" s="32">
        <f t="shared" si="350"/>
        <v>742225</v>
      </c>
      <c r="R26" s="32">
        <f t="shared" si="350"/>
        <v>-391125</v>
      </c>
      <c r="S26" s="32">
        <f t="shared" si="350"/>
        <v>351100</v>
      </c>
      <c r="T26" s="32">
        <f t="shared" si="350"/>
        <v>918137</v>
      </c>
      <c r="U26" s="32">
        <f t="shared" si="350"/>
        <v>220748</v>
      </c>
      <c r="V26" s="32">
        <f t="shared" si="350"/>
        <v>1138885</v>
      </c>
      <c r="W26" s="32">
        <f t="shared" si="350"/>
        <v>6868</v>
      </c>
      <c r="X26" s="32">
        <f t="shared" si="350"/>
        <v>5762</v>
      </c>
      <c r="Y26" s="32">
        <f t="shared" si="350"/>
        <v>12630</v>
      </c>
      <c r="Z26" s="32">
        <f t="shared" si="350"/>
        <v>50726</v>
      </c>
      <c r="AA26" s="32">
        <f t="shared" si="350"/>
        <v>2053</v>
      </c>
      <c r="AB26" s="32">
        <f t="shared" si="350"/>
        <v>52779</v>
      </c>
      <c r="AC26" s="32">
        <f t="shared" si="350"/>
        <v>0</v>
      </c>
      <c r="AD26" s="32">
        <f t="shared" si="350"/>
        <v>766582</v>
      </c>
      <c r="AE26" s="32">
        <f t="shared" si="350"/>
        <v>766582</v>
      </c>
      <c r="AF26" s="32">
        <f t="shared" si="350"/>
        <v>4500</v>
      </c>
      <c r="AG26" s="32">
        <f t="shared" si="350"/>
        <v>17</v>
      </c>
      <c r="AH26" s="32">
        <f t="shared" si="350"/>
        <v>4517</v>
      </c>
      <c r="AI26" s="32">
        <f t="shared" si="350"/>
        <v>13600</v>
      </c>
      <c r="AJ26" s="32">
        <f t="shared" si="350"/>
        <v>5609</v>
      </c>
      <c r="AK26" s="32">
        <f t="shared" si="350"/>
        <v>19209</v>
      </c>
      <c r="AL26" s="32">
        <f t="shared" si="350"/>
        <v>155447</v>
      </c>
      <c r="AM26" s="32">
        <f t="shared" si="350"/>
        <v>3514</v>
      </c>
      <c r="AN26" s="32">
        <f t="shared" si="350"/>
        <v>158961</v>
      </c>
      <c r="AO26" s="32">
        <f t="shared" si="350"/>
        <v>790408</v>
      </c>
      <c r="AP26" s="32">
        <f t="shared" si="350"/>
        <v>74404</v>
      </c>
      <c r="AQ26" s="32">
        <f t="shared" si="350"/>
        <v>864812</v>
      </c>
      <c r="AR26" s="32">
        <f t="shared" si="350"/>
        <v>5000</v>
      </c>
      <c r="AS26" s="32">
        <f t="shared" si="350"/>
        <v>5000</v>
      </c>
      <c r="AT26" s="32">
        <f t="shared" si="350"/>
        <v>10000</v>
      </c>
      <c r="AU26" s="32">
        <f t="shared" si="350"/>
        <v>140407</v>
      </c>
      <c r="AV26" s="32">
        <f t="shared" si="350"/>
        <v>71466</v>
      </c>
      <c r="AW26" s="32">
        <f t="shared" si="350"/>
        <v>211873</v>
      </c>
      <c r="AX26" s="32">
        <f t="shared" si="350"/>
        <v>55350</v>
      </c>
      <c r="AY26" s="32">
        <f t="shared" si="350"/>
        <v>1465</v>
      </c>
      <c r="AZ26" s="32">
        <f t="shared" si="350"/>
        <v>56815</v>
      </c>
      <c r="BA26" s="32">
        <f t="shared" si="350"/>
        <v>0</v>
      </c>
      <c r="BB26" s="32">
        <f t="shared" si="350"/>
        <v>31071</v>
      </c>
      <c r="BC26" s="32">
        <f t="shared" si="350"/>
        <v>31071</v>
      </c>
      <c r="BD26" s="32">
        <f t="shared" si="350"/>
        <v>1000</v>
      </c>
      <c r="BE26" s="32">
        <f t="shared" si="350"/>
        <v>28</v>
      </c>
      <c r="BF26" s="32">
        <f t="shared" si="350"/>
        <v>1028</v>
      </c>
      <c r="BG26" s="32">
        <f t="shared" si="350"/>
        <v>136669</v>
      </c>
      <c r="BH26" s="32">
        <f t="shared" si="350"/>
        <v>19697</v>
      </c>
      <c r="BI26" s="32">
        <f t="shared" si="350"/>
        <v>156366</v>
      </c>
      <c r="BJ26" s="32">
        <f t="shared" si="350"/>
        <v>0</v>
      </c>
      <c r="BK26" s="32">
        <f t="shared" si="350"/>
        <v>0</v>
      </c>
      <c r="BL26" s="32">
        <f t="shared" si="350"/>
        <v>0</v>
      </c>
      <c r="BM26" s="32">
        <f t="shared" si="350"/>
        <v>26913</v>
      </c>
      <c r="BN26" s="32">
        <f t="shared" si="350"/>
        <v>15191</v>
      </c>
      <c r="BO26" s="32">
        <f t="shared" ref="BO26:DQ26" si="351">BO7+BO18</f>
        <v>42104</v>
      </c>
      <c r="BP26" s="32">
        <f t="shared" si="351"/>
        <v>1035667</v>
      </c>
      <c r="BQ26" s="32">
        <f t="shared" si="351"/>
        <v>3247999</v>
      </c>
      <c r="BR26" s="32">
        <f t="shared" si="351"/>
        <v>4283666</v>
      </c>
      <c r="BS26" s="32">
        <f t="shared" si="351"/>
        <v>169062</v>
      </c>
      <c r="BT26" s="32">
        <f t="shared" si="351"/>
        <v>10650</v>
      </c>
      <c r="BU26" s="32">
        <f t="shared" si="351"/>
        <v>179712</v>
      </c>
      <c r="BV26" s="32">
        <f t="shared" si="351"/>
        <v>0</v>
      </c>
      <c r="BW26" s="32">
        <f t="shared" si="351"/>
        <v>0</v>
      </c>
      <c r="BX26" s="32">
        <f t="shared" si="351"/>
        <v>0</v>
      </c>
      <c r="BY26" s="32">
        <f t="shared" si="351"/>
        <v>853340</v>
      </c>
      <c r="BZ26" s="32">
        <f t="shared" si="351"/>
        <v>161903</v>
      </c>
      <c r="CA26" s="32">
        <f t="shared" si="351"/>
        <v>1015243</v>
      </c>
      <c r="CB26" s="32">
        <f t="shared" si="351"/>
        <v>0</v>
      </c>
      <c r="CC26" s="32">
        <f t="shared" si="351"/>
        <v>0</v>
      </c>
      <c r="CD26" s="32">
        <f t="shared" si="351"/>
        <v>0</v>
      </c>
      <c r="CE26" s="32">
        <f t="shared" si="351"/>
        <v>3716120</v>
      </c>
      <c r="CF26" s="32">
        <f t="shared" si="351"/>
        <v>2060855</v>
      </c>
      <c r="CG26" s="32">
        <f t="shared" si="351"/>
        <v>5776975</v>
      </c>
      <c r="CH26" s="32">
        <f t="shared" si="351"/>
        <v>548293</v>
      </c>
      <c r="CI26" s="32">
        <f t="shared" si="351"/>
        <v>154152</v>
      </c>
      <c r="CJ26" s="32">
        <f t="shared" si="351"/>
        <v>702445</v>
      </c>
      <c r="CK26" s="32">
        <f t="shared" si="351"/>
        <v>268694</v>
      </c>
      <c r="CL26" s="32">
        <f t="shared" si="351"/>
        <v>1774</v>
      </c>
      <c r="CM26" s="32">
        <f t="shared" si="351"/>
        <v>270468</v>
      </c>
      <c r="CN26" s="32">
        <f t="shared" si="351"/>
        <v>696689</v>
      </c>
      <c r="CO26" s="32">
        <f t="shared" si="351"/>
        <v>23573</v>
      </c>
      <c r="CP26" s="32">
        <f t="shared" si="351"/>
        <v>720262</v>
      </c>
      <c r="CQ26" s="32">
        <f t="shared" si="351"/>
        <v>0</v>
      </c>
      <c r="CR26" s="32">
        <f t="shared" si="351"/>
        <v>0</v>
      </c>
      <c r="CS26" s="32">
        <f t="shared" si="351"/>
        <v>0</v>
      </c>
      <c r="CT26" s="32">
        <f t="shared" si="351"/>
        <v>1000</v>
      </c>
      <c r="CU26" s="32">
        <f t="shared" si="351"/>
        <v>0</v>
      </c>
      <c r="CV26" s="32">
        <f t="shared" si="351"/>
        <v>1000</v>
      </c>
      <c r="CW26" s="32">
        <f t="shared" si="351"/>
        <v>5684</v>
      </c>
      <c r="CX26" s="32">
        <f t="shared" si="351"/>
        <v>38938</v>
      </c>
      <c r="CY26" s="32">
        <f t="shared" si="351"/>
        <v>44622</v>
      </c>
      <c r="CZ26" s="32">
        <f t="shared" si="351"/>
        <v>67580</v>
      </c>
      <c r="DA26" s="32">
        <f t="shared" si="351"/>
        <v>18089</v>
      </c>
      <c r="DB26" s="32">
        <f t="shared" si="351"/>
        <v>85669</v>
      </c>
      <c r="DC26" s="32">
        <f t="shared" si="351"/>
        <v>1000000</v>
      </c>
      <c r="DD26" s="32">
        <f t="shared" si="351"/>
        <v>1419012</v>
      </c>
      <c r="DE26" s="32">
        <f t="shared" si="351"/>
        <v>2419012</v>
      </c>
      <c r="DF26" s="32">
        <f t="shared" si="351"/>
        <v>374700</v>
      </c>
      <c r="DG26" s="32">
        <f t="shared" si="351"/>
        <v>50510</v>
      </c>
      <c r="DH26" s="32">
        <f t="shared" si="351"/>
        <v>425210</v>
      </c>
      <c r="DI26" s="32">
        <f t="shared" si="351"/>
        <v>91719</v>
      </c>
      <c r="DJ26" s="32">
        <f t="shared" si="351"/>
        <v>24387</v>
      </c>
      <c r="DK26" s="32">
        <f t="shared" si="351"/>
        <v>116106</v>
      </c>
      <c r="DL26" s="32">
        <f t="shared" si="351"/>
        <v>98857</v>
      </c>
      <c r="DM26" s="32">
        <f t="shared" si="351"/>
        <v>0</v>
      </c>
      <c r="DN26" s="32">
        <f t="shared" si="351"/>
        <v>98857</v>
      </c>
      <c r="DO26" s="32">
        <f t="shared" si="351"/>
        <v>866708</v>
      </c>
      <c r="DP26" s="32">
        <f t="shared" si="351"/>
        <v>104902</v>
      </c>
      <c r="DQ26" s="32">
        <f t="shared" si="351"/>
        <v>971610</v>
      </c>
      <c r="DR26" s="107">
        <f t="shared" ref="DR26" si="352">DR7+DR18</f>
        <v>13156893</v>
      </c>
      <c r="DS26" s="107">
        <f t="shared" ref="DS26:DT26" si="353">DS7+DS18</f>
        <v>8288266</v>
      </c>
      <c r="DT26" s="107">
        <f t="shared" si="353"/>
        <v>21445159</v>
      </c>
      <c r="DU26" s="32">
        <f>DU7+DU18</f>
        <v>14114</v>
      </c>
      <c r="DV26" s="32">
        <f t="shared" ref="DV26:EU26" si="354">DV7+DV18</f>
        <v>12549</v>
      </c>
      <c r="DW26" s="32">
        <f t="shared" si="354"/>
        <v>26663</v>
      </c>
      <c r="DX26" s="32">
        <f t="shared" si="354"/>
        <v>5816</v>
      </c>
      <c r="DY26" s="32">
        <f t="shared" si="354"/>
        <v>1572</v>
      </c>
      <c r="DZ26" s="32">
        <f t="shared" si="354"/>
        <v>7388</v>
      </c>
      <c r="EA26" s="32">
        <f t="shared" si="354"/>
        <v>5232</v>
      </c>
      <c r="EB26" s="32">
        <f t="shared" si="354"/>
        <v>1274</v>
      </c>
      <c r="EC26" s="32">
        <f t="shared" si="354"/>
        <v>6506</v>
      </c>
      <c r="ED26" s="32">
        <f t="shared" si="354"/>
        <v>358729</v>
      </c>
      <c r="EE26" s="32">
        <f t="shared" si="354"/>
        <v>129771</v>
      </c>
      <c r="EF26" s="32">
        <f t="shared" si="354"/>
        <v>488500</v>
      </c>
      <c r="EG26" s="32">
        <f t="shared" si="354"/>
        <v>70415</v>
      </c>
      <c r="EH26" s="32">
        <f t="shared" si="354"/>
        <v>60633</v>
      </c>
      <c r="EI26" s="32">
        <f t="shared" si="354"/>
        <v>131048</v>
      </c>
      <c r="EJ26" s="32">
        <f t="shared" si="354"/>
        <v>56559</v>
      </c>
      <c r="EK26" s="32">
        <f t="shared" si="354"/>
        <v>104983</v>
      </c>
      <c r="EL26" s="32">
        <f t="shared" si="354"/>
        <v>161542</v>
      </c>
      <c r="EM26" s="32">
        <f t="shared" si="354"/>
        <v>20866</v>
      </c>
      <c r="EN26" s="32">
        <f t="shared" si="354"/>
        <v>6200</v>
      </c>
      <c r="EO26" s="32">
        <f t="shared" si="354"/>
        <v>27066</v>
      </c>
      <c r="EP26" s="32">
        <f t="shared" si="354"/>
        <v>1304188</v>
      </c>
      <c r="EQ26" s="32">
        <f t="shared" si="354"/>
        <v>278477</v>
      </c>
      <c r="ER26" s="32">
        <f t="shared" si="354"/>
        <v>1582665</v>
      </c>
      <c r="ES26" s="32">
        <f t="shared" si="354"/>
        <v>463974</v>
      </c>
      <c r="ET26" s="32">
        <f t="shared" si="354"/>
        <v>108882</v>
      </c>
      <c r="EU26" s="32">
        <f t="shared" si="354"/>
        <v>572856</v>
      </c>
      <c r="EV26" s="107">
        <f t="shared" ref="EV26" si="355">EV7+EV18</f>
        <v>2299893</v>
      </c>
      <c r="EW26" s="107">
        <f t="shared" ref="EW26:EX26" si="356">EW7+EW18</f>
        <v>704341</v>
      </c>
      <c r="EX26" s="107">
        <f t="shared" si="356"/>
        <v>3004234</v>
      </c>
      <c r="EY26" s="32">
        <f>EY7+EY18</f>
        <v>68153</v>
      </c>
      <c r="EZ26" s="32">
        <f t="shared" ref="EZ26:GK26" si="357">EZ7+EZ18</f>
        <v>14685</v>
      </c>
      <c r="FA26" s="32">
        <f t="shared" si="357"/>
        <v>82838</v>
      </c>
      <c r="FB26" s="32">
        <f t="shared" si="357"/>
        <v>132010</v>
      </c>
      <c r="FC26" s="32">
        <f t="shared" si="357"/>
        <v>40780</v>
      </c>
      <c r="FD26" s="32">
        <f t="shared" si="357"/>
        <v>172790</v>
      </c>
      <c r="FE26" s="32">
        <f t="shared" si="357"/>
        <v>62186</v>
      </c>
      <c r="FF26" s="32">
        <f t="shared" si="357"/>
        <v>23010</v>
      </c>
      <c r="FG26" s="32">
        <f t="shared" si="357"/>
        <v>85196</v>
      </c>
      <c r="FH26" s="32">
        <f t="shared" si="357"/>
        <v>190926</v>
      </c>
      <c r="FI26" s="32">
        <f t="shared" si="357"/>
        <v>23392</v>
      </c>
      <c r="FJ26" s="32">
        <f t="shared" si="357"/>
        <v>214318</v>
      </c>
      <c r="FK26" s="32">
        <f t="shared" si="357"/>
        <v>128880</v>
      </c>
      <c r="FL26" s="32">
        <f t="shared" si="357"/>
        <v>2776</v>
      </c>
      <c r="FM26" s="32">
        <f t="shared" si="357"/>
        <v>131656</v>
      </c>
      <c r="FN26" s="32">
        <f t="shared" si="357"/>
        <v>244806</v>
      </c>
      <c r="FO26" s="32">
        <f t="shared" si="357"/>
        <v>2045</v>
      </c>
      <c r="FP26" s="32">
        <f t="shared" si="357"/>
        <v>246851</v>
      </c>
      <c r="FQ26" s="32">
        <f t="shared" si="357"/>
        <v>128037</v>
      </c>
      <c r="FR26" s="32">
        <f t="shared" si="357"/>
        <v>9120</v>
      </c>
      <c r="FS26" s="32">
        <f t="shared" si="357"/>
        <v>137157</v>
      </c>
      <c r="FT26" s="32">
        <f t="shared" si="357"/>
        <v>152258</v>
      </c>
      <c r="FU26" s="32">
        <f t="shared" si="357"/>
        <v>28245</v>
      </c>
      <c r="FV26" s="32">
        <f t="shared" si="357"/>
        <v>180503</v>
      </c>
      <c r="FW26" s="32">
        <f t="shared" si="357"/>
        <v>92509</v>
      </c>
      <c r="FX26" s="32">
        <f t="shared" si="357"/>
        <v>21054</v>
      </c>
      <c r="FY26" s="32">
        <f t="shared" si="357"/>
        <v>113563</v>
      </c>
      <c r="FZ26" s="32">
        <f t="shared" si="357"/>
        <v>16058</v>
      </c>
      <c r="GA26" s="32">
        <f t="shared" si="357"/>
        <v>2497</v>
      </c>
      <c r="GB26" s="32">
        <f t="shared" si="357"/>
        <v>18555</v>
      </c>
      <c r="GC26" s="32">
        <f t="shared" si="357"/>
        <v>48694</v>
      </c>
      <c r="GD26" s="32">
        <f t="shared" si="357"/>
        <v>9841</v>
      </c>
      <c r="GE26" s="32">
        <f t="shared" si="357"/>
        <v>58535</v>
      </c>
      <c r="GF26" s="32">
        <f t="shared" si="357"/>
        <v>790664</v>
      </c>
      <c r="GG26" s="32">
        <f t="shared" si="357"/>
        <v>72127</v>
      </c>
      <c r="GH26" s="32">
        <f t="shared" si="357"/>
        <v>862791</v>
      </c>
      <c r="GI26" s="32">
        <f t="shared" si="357"/>
        <v>67875</v>
      </c>
      <c r="GJ26" s="32">
        <f t="shared" si="357"/>
        <v>30165</v>
      </c>
      <c r="GK26" s="32">
        <f t="shared" si="357"/>
        <v>98040</v>
      </c>
      <c r="GL26" s="32">
        <f t="shared" ref="GL26" si="358">GL7+GL18</f>
        <v>2123056</v>
      </c>
      <c r="GM26" s="32">
        <f t="shared" ref="GM26:GN26" si="359">GM7+GM18</f>
        <v>279737</v>
      </c>
      <c r="GN26" s="32">
        <f t="shared" si="359"/>
        <v>2402793</v>
      </c>
      <c r="GO26" s="32">
        <f>GO7+GO18</f>
        <v>912798</v>
      </c>
      <c r="GP26" s="32">
        <f t="shared" ref="GP26:GW26" si="360">GP7+GP18</f>
        <v>260178</v>
      </c>
      <c r="GQ26" s="32">
        <f t="shared" si="360"/>
        <v>1172976</v>
      </c>
      <c r="GR26" s="32">
        <f t="shared" si="360"/>
        <v>1524865</v>
      </c>
      <c r="GS26" s="32">
        <f t="shared" si="360"/>
        <v>242598</v>
      </c>
      <c r="GT26" s="32">
        <f t="shared" si="360"/>
        <v>1767463</v>
      </c>
      <c r="GU26" s="32">
        <f t="shared" si="360"/>
        <v>1354848</v>
      </c>
      <c r="GV26" s="32">
        <f t="shared" si="360"/>
        <v>159896</v>
      </c>
      <c r="GW26" s="32">
        <f t="shared" si="360"/>
        <v>1514744</v>
      </c>
      <c r="GX26" s="32">
        <f t="shared" ref="GX26:HA26" si="361">GX7+GX18</f>
        <v>5915567</v>
      </c>
      <c r="GY26" s="32">
        <f t="shared" ref="GY26:GZ26" si="362">GY7+GY18</f>
        <v>942409</v>
      </c>
      <c r="GZ26" s="32">
        <f t="shared" si="362"/>
        <v>6857976</v>
      </c>
      <c r="HA26" s="32">
        <f t="shared" si="361"/>
        <v>21372353</v>
      </c>
      <c r="HB26" s="32">
        <f t="shared" ref="HB26:HC26" si="363">HB7+HB18</f>
        <v>9935016</v>
      </c>
      <c r="HC26" s="120">
        <f t="shared" si="363"/>
        <v>31307369</v>
      </c>
      <c r="HD26" s="139"/>
    </row>
    <row r="27" spans="1:212" ht="20.100000000000001" customHeight="1" thickBot="1" x14ac:dyDescent="0.25">
      <c r="A27" s="112" t="s">
        <v>464</v>
      </c>
      <c r="B27" s="33">
        <f t="shared" ref="B27" si="364">B52+B61</f>
        <v>0</v>
      </c>
      <c r="C27" s="33">
        <f t="shared" ref="C27:BN27" si="365">C52+C61</f>
        <v>0</v>
      </c>
      <c r="D27" s="33">
        <f t="shared" si="365"/>
        <v>0</v>
      </c>
      <c r="E27" s="33">
        <f t="shared" si="365"/>
        <v>0</v>
      </c>
      <c r="F27" s="33">
        <f t="shared" si="365"/>
        <v>0</v>
      </c>
      <c r="G27" s="33">
        <f t="shared" si="365"/>
        <v>0</v>
      </c>
      <c r="H27" s="33">
        <f t="shared" si="365"/>
        <v>0</v>
      </c>
      <c r="I27" s="33">
        <f t="shared" si="365"/>
        <v>0</v>
      </c>
      <c r="J27" s="33">
        <f t="shared" si="365"/>
        <v>0</v>
      </c>
      <c r="K27" s="33">
        <f t="shared" si="365"/>
        <v>500</v>
      </c>
      <c r="L27" s="33">
        <f t="shared" si="365"/>
        <v>0</v>
      </c>
      <c r="M27" s="33">
        <f t="shared" si="365"/>
        <v>500</v>
      </c>
      <c r="N27" s="33">
        <f t="shared" si="365"/>
        <v>0</v>
      </c>
      <c r="O27" s="33">
        <f t="shared" si="365"/>
        <v>0</v>
      </c>
      <c r="P27" s="33">
        <f t="shared" si="365"/>
        <v>0</v>
      </c>
      <c r="Q27" s="33">
        <f t="shared" si="365"/>
        <v>0</v>
      </c>
      <c r="R27" s="33">
        <f t="shared" si="365"/>
        <v>0</v>
      </c>
      <c r="S27" s="33">
        <f t="shared" si="365"/>
        <v>0</v>
      </c>
      <c r="T27" s="33">
        <f t="shared" si="365"/>
        <v>0</v>
      </c>
      <c r="U27" s="33">
        <f t="shared" si="365"/>
        <v>0</v>
      </c>
      <c r="V27" s="33">
        <f t="shared" si="365"/>
        <v>0</v>
      </c>
      <c r="W27" s="33">
        <f t="shared" si="365"/>
        <v>7558077</v>
      </c>
      <c r="X27" s="33">
        <f t="shared" si="365"/>
        <v>4700000</v>
      </c>
      <c r="Y27" s="33">
        <f t="shared" si="365"/>
        <v>12258077</v>
      </c>
      <c r="Z27" s="33" t="e">
        <f t="shared" si="365"/>
        <v>#REF!</v>
      </c>
      <c r="AA27" s="33">
        <f t="shared" si="365"/>
        <v>2266483</v>
      </c>
      <c r="AB27" s="33" t="e">
        <f t="shared" si="365"/>
        <v>#REF!</v>
      </c>
      <c r="AC27" s="33">
        <f t="shared" si="365"/>
        <v>2929976</v>
      </c>
      <c r="AD27" s="33">
        <f t="shared" si="365"/>
        <v>3518342</v>
      </c>
      <c r="AE27" s="33">
        <f t="shared" si="365"/>
        <v>6448318</v>
      </c>
      <c r="AF27" s="33">
        <f t="shared" si="365"/>
        <v>0</v>
      </c>
      <c r="AG27" s="33">
        <f t="shared" si="365"/>
        <v>0</v>
      </c>
      <c r="AH27" s="33">
        <f t="shared" si="365"/>
        <v>0</v>
      </c>
      <c r="AI27" s="33">
        <f t="shared" si="365"/>
        <v>5603</v>
      </c>
      <c r="AJ27" s="33">
        <f t="shared" si="365"/>
        <v>0</v>
      </c>
      <c r="AK27" s="33">
        <f t="shared" si="365"/>
        <v>5603</v>
      </c>
      <c r="AL27" s="33">
        <f t="shared" si="365"/>
        <v>0</v>
      </c>
      <c r="AM27" s="33">
        <f t="shared" si="365"/>
        <v>0</v>
      </c>
      <c r="AN27" s="33">
        <f t="shared" si="365"/>
        <v>0</v>
      </c>
      <c r="AO27" s="33">
        <f t="shared" si="365"/>
        <v>1251010</v>
      </c>
      <c r="AP27" s="33">
        <f t="shared" si="365"/>
        <v>0</v>
      </c>
      <c r="AQ27" s="33">
        <f t="shared" si="365"/>
        <v>1251010</v>
      </c>
      <c r="AR27" s="33">
        <f t="shared" si="365"/>
        <v>0</v>
      </c>
      <c r="AS27" s="33">
        <f t="shared" si="365"/>
        <v>0</v>
      </c>
      <c r="AT27" s="33">
        <f t="shared" si="365"/>
        <v>0</v>
      </c>
      <c r="AU27" s="33">
        <f t="shared" si="365"/>
        <v>1200</v>
      </c>
      <c r="AV27" s="33">
        <f t="shared" si="365"/>
        <v>0</v>
      </c>
      <c r="AW27" s="33">
        <f t="shared" si="365"/>
        <v>1200</v>
      </c>
      <c r="AX27" s="33">
        <f t="shared" si="365"/>
        <v>250000</v>
      </c>
      <c r="AY27" s="33">
        <f t="shared" si="365"/>
        <v>0</v>
      </c>
      <c r="AZ27" s="33">
        <f t="shared" si="365"/>
        <v>250000</v>
      </c>
      <c r="BA27" s="33">
        <f t="shared" si="365"/>
        <v>0</v>
      </c>
      <c r="BB27" s="33">
        <f t="shared" si="365"/>
        <v>0</v>
      </c>
      <c r="BC27" s="33">
        <f t="shared" si="365"/>
        <v>0</v>
      </c>
      <c r="BD27" s="33">
        <f t="shared" si="365"/>
        <v>0</v>
      </c>
      <c r="BE27" s="33">
        <f t="shared" si="365"/>
        <v>0</v>
      </c>
      <c r="BF27" s="33">
        <f t="shared" si="365"/>
        <v>0</v>
      </c>
      <c r="BG27" s="33">
        <f t="shared" si="365"/>
        <v>68219</v>
      </c>
      <c r="BH27" s="33">
        <f t="shared" si="365"/>
        <v>0</v>
      </c>
      <c r="BI27" s="33">
        <f t="shared" si="365"/>
        <v>68219</v>
      </c>
      <c r="BJ27" s="33">
        <f t="shared" si="365"/>
        <v>0</v>
      </c>
      <c r="BK27" s="33">
        <f t="shared" si="365"/>
        <v>0</v>
      </c>
      <c r="BL27" s="33">
        <f t="shared" si="365"/>
        <v>0</v>
      </c>
      <c r="BM27" s="33">
        <f t="shared" si="365"/>
        <v>0</v>
      </c>
      <c r="BN27" s="33">
        <f t="shared" si="365"/>
        <v>0</v>
      </c>
      <c r="BO27" s="33">
        <f t="shared" ref="BO27:DQ27" si="366">BO52+BO61</f>
        <v>0</v>
      </c>
      <c r="BP27" s="33">
        <f t="shared" si="366"/>
        <v>155846</v>
      </c>
      <c r="BQ27" s="33">
        <f t="shared" si="366"/>
        <v>20390</v>
      </c>
      <c r="BR27" s="33">
        <f t="shared" si="366"/>
        <v>176236</v>
      </c>
      <c r="BS27" s="33">
        <f t="shared" si="366"/>
        <v>0</v>
      </c>
      <c r="BT27" s="33">
        <f t="shared" si="366"/>
        <v>0</v>
      </c>
      <c r="BU27" s="33">
        <f t="shared" si="366"/>
        <v>0</v>
      </c>
      <c r="BV27" s="33">
        <f t="shared" si="366"/>
        <v>0</v>
      </c>
      <c r="BW27" s="33">
        <f t="shared" si="366"/>
        <v>0</v>
      </c>
      <c r="BX27" s="33">
        <f t="shared" si="366"/>
        <v>0</v>
      </c>
      <c r="BY27" s="33">
        <f t="shared" si="366"/>
        <v>10000</v>
      </c>
      <c r="BZ27" s="33">
        <f t="shared" si="366"/>
        <v>0</v>
      </c>
      <c r="CA27" s="33">
        <f t="shared" si="366"/>
        <v>10000</v>
      </c>
      <c r="CB27" s="33">
        <f t="shared" si="366"/>
        <v>0</v>
      </c>
      <c r="CC27" s="33">
        <f t="shared" si="366"/>
        <v>0</v>
      </c>
      <c r="CD27" s="33">
        <f t="shared" si="366"/>
        <v>0</v>
      </c>
      <c r="CE27" s="33">
        <f t="shared" si="366"/>
        <v>4659170</v>
      </c>
      <c r="CF27" s="33">
        <f t="shared" si="366"/>
        <v>502001</v>
      </c>
      <c r="CG27" s="33">
        <f t="shared" si="366"/>
        <v>5161171</v>
      </c>
      <c r="CH27" s="33">
        <f t="shared" si="366"/>
        <v>0</v>
      </c>
      <c r="CI27" s="33">
        <f t="shared" si="366"/>
        <v>0</v>
      </c>
      <c r="CJ27" s="33">
        <f t="shared" si="366"/>
        <v>0</v>
      </c>
      <c r="CK27" s="33">
        <f t="shared" si="366"/>
        <v>168194</v>
      </c>
      <c r="CL27" s="33">
        <f t="shared" si="366"/>
        <v>-45006</v>
      </c>
      <c r="CM27" s="33">
        <f t="shared" si="366"/>
        <v>123188</v>
      </c>
      <c r="CN27" s="33">
        <f t="shared" si="366"/>
        <v>390000</v>
      </c>
      <c r="CO27" s="33">
        <f t="shared" si="366"/>
        <v>0</v>
      </c>
      <c r="CP27" s="33">
        <f t="shared" si="366"/>
        <v>390000</v>
      </c>
      <c r="CQ27" s="33">
        <f t="shared" si="366"/>
        <v>0</v>
      </c>
      <c r="CR27" s="33">
        <f t="shared" si="366"/>
        <v>0</v>
      </c>
      <c r="CS27" s="33">
        <f t="shared" si="366"/>
        <v>0</v>
      </c>
      <c r="CT27" s="33">
        <f t="shared" si="366"/>
        <v>0</v>
      </c>
      <c r="CU27" s="33">
        <f t="shared" si="366"/>
        <v>0</v>
      </c>
      <c r="CV27" s="33">
        <f t="shared" si="366"/>
        <v>0</v>
      </c>
      <c r="CW27" s="33">
        <f t="shared" si="366"/>
        <v>0</v>
      </c>
      <c r="CX27" s="33">
        <f t="shared" si="366"/>
        <v>0</v>
      </c>
      <c r="CY27" s="33">
        <f t="shared" si="366"/>
        <v>0</v>
      </c>
      <c r="CZ27" s="33">
        <f t="shared" si="366"/>
        <v>0</v>
      </c>
      <c r="DA27" s="33">
        <f t="shared" si="366"/>
        <v>0</v>
      </c>
      <c r="DB27" s="33">
        <f t="shared" si="366"/>
        <v>0</v>
      </c>
      <c r="DC27" s="33">
        <f t="shared" si="366"/>
        <v>140000</v>
      </c>
      <c r="DD27" s="33">
        <f t="shared" si="366"/>
        <v>0</v>
      </c>
      <c r="DE27" s="33">
        <f t="shared" si="366"/>
        <v>140000</v>
      </c>
      <c r="DF27" s="33">
        <f t="shared" si="366"/>
        <v>120507</v>
      </c>
      <c r="DG27" s="33">
        <f t="shared" si="366"/>
        <v>0</v>
      </c>
      <c r="DH27" s="33">
        <f t="shared" si="366"/>
        <v>120507</v>
      </c>
      <c r="DI27" s="33">
        <f t="shared" si="366"/>
        <v>30000</v>
      </c>
      <c r="DJ27" s="33">
        <f t="shared" si="366"/>
        <v>0</v>
      </c>
      <c r="DK27" s="33">
        <f t="shared" si="366"/>
        <v>30000</v>
      </c>
      <c r="DL27" s="33">
        <f t="shared" si="366"/>
        <v>0</v>
      </c>
      <c r="DM27" s="33">
        <f t="shared" si="366"/>
        <v>0</v>
      </c>
      <c r="DN27" s="33">
        <f t="shared" si="366"/>
        <v>0</v>
      </c>
      <c r="DO27" s="33">
        <f t="shared" si="366"/>
        <v>75000</v>
      </c>
      <c r="DP27" s="33">
        <f t="shared" si="366"/>
        <v>0</v>
      </c>
      <c r="DQ27" s="33">
        <f t="shared" si="366"/>
        <v>75000</v>
      </c>
      <c r="DR27" s="108" t="e">
        <f t="shared" ref="DR27" si="367">DR52+DR61</f>
        <v>#REF!</v>
      </c>
      <c r="DS27" s="108">
        <f t="shared" ref="DS27:DT27" si="368">DS52+DS61</f>
        <v>10962210</v>
      </c>
      <c r="DT27" s="108" t="e">
        <f t="shared" si="368"/>
        <v>#REF!</v>
      </c>
      <c r="DU27" s="33">
        <f>DU52+DU61</f>
        <v>14114</v>
      </c>
      <c r="DV27" s="33">
        <f t="shared" ref="DV27:EU27" si="369">DV52+DV61</f>
        <v>12549</v>
      </c>
      <c r="DW27" s="33">
        <f t="shared" si="369"/>
        <v>26663</v>
      </c>
      <c r="DX27" s="33">
        <f t="shared" si="369"/>
        <v>5816</v>
      </c>
      <c r="DY27" s="33">
        <f t="shared" si="369"/>
        <v>1572</v>
      </c>
      <c r="DZ27" s="33">
        <f t="shared" si="369"/>
        <v>7388</v>
      </c>
      <c r="EA27" s="33">
        <f t="shared" si="369"/>
        <v>5232</v>
      </c>
      <c r="EB27" s="33">
        <f t="shared" si="369"/>
        <v>1274</v>
      </c>
      <c r="EC27" s="33">
        <f t="shared" si="369"/>
        <v>6506</v>
      </c>
      <c r="ED27" s="33">
        <f t="shared" si="369"/>
        <v>358729</v>
      </c>
      <c r="EE27" s="33">
        <f t="shared" si="369"/>
        <v>129771</v>
      </c>
      <c r="EF27" s="33">
        <f t="shared" si="369"/>
        <v>488500</v>
      </c>
      <c r="EG27" s="33">
        <f t="shared" si="369"/>
        <v>70415</v>
      </c>
      <c r="EH27" s="33">
        <f t="shared" si="369"/>
        <v>60633</v>
      </c>
      <c r="EI27" s="33">
        <f t="shared" si="369"/>
        <v>131048</v>
      </c>
      <c r="EJ27" s="33">
        <f t="shared" si="369"/>
        <v>56559</v>
      </c>
      <c r="EK27" s="33">
        <f t="shared" si="369"/>
        <v>104983</v>
      </c>
      <c r="EL27" s="33">
        <f t="shared" si="369"/>
        <v>161542</v>
      </c>
      <c r="EM27" s="33">
        <f t="shared" si="369"/>
        <v>20866</v>
      </c>
      <c r="EN27" s="33">
        <f t="shared" si="369"/>
        <v>6200</v>
      </c>
      <c r="EO27" s="33">
        <f t="shared" si="369"/>
        <v>27066</v>
      </c>
      <c r="EP27" s="33">
        <f t="shared" si="369"/>
        <v>1304188</v>
      </c>
      <c r="EQ27" s="33">
        <f t="shared" si="369"/>
        <v>278477</v>
      </c>
      <c r="ER27" s="33">
        <f t="shared" si="369"/>
        <v>1582665</v>
      </c>
      <c r="ES27" s="33">
        <f t="shared" si="369"/>
        <v>463974</v>
      </c>
      <c r="ET27" s="33">
        <f t="shared" si="369"/>
        <v>108882</v>
      </c>
      <c r="EU27" s="33">
        <f t="shared" si="369"/>
        <v>572856</v>
      </c>
      <c r="EV27" s="108">
        <f t="shared" ref="EV27" si="370">EV52+EV61</f>
        <v>2299893</v>
      </c>
      <c r="EW27" s="108">
        <f t="shared" ref="EW27:EX27" si="371">EW52+EW61</f>
        <v>704341</v>
      </c>
      <c r="EX27" s="108">
        <f t="shared" si="371"/>
        <v>3004234</v>
      </c>
      <c r="EY27" s="33">
        <f>EY52+EY61</f>
        <v>68153</v>
      </c>
      <c r="EZ27" s="33">
        <f t="shared" ref="EZ27:GK27" si="372">EZ52+EZ61</f>
        <v>14685</v>
      </c>
      <c r="FA27" s="33">
        <f t="shared" si="372"/>
        <v>82838</v>
      </c>
      <c r="FB27" s="33">
        <f t="shared" si="372"/>
        <v>132010</v>
      </c>
      <c r="FC27" s="33">
        <f t="shared" si="372"/>
        <v>34540</v>
      </c>
      <c r="FD27" s="33">
        <f t="shared" si="372"/>
        <v>166550</v>
      </c>
      <c r="FE27" s="33">
        <f t="shared" si="372"/>
        <v>62186</v>
      </c>
      <c r="FF27" s="33">
        <f t="shared" si="372"/>
        <v>23010</v>
      </c>
      <c r="FG27" s="33">
        <f t="shared" si="372"/>
        <v>85196</v>
      </c>
      <c r="FH27" s="33">
        <f t="shared" si="372"/>
        <v>190926</v>
      </c>
      <c r="FI27" s="33">
        <f t="shared" si="372"/>
        <v>23392</v>
      </c>
      <c r="FJ27" s="33">
        <f t="shared" si="372"/>
        <v>214318</v>
      </c>
      <c r="FK27" s="33">
        <f t="shared" si="372"/>
        <v>128880</v>
      </c>
      <c r="FL27" s="33">
        <f t="shared" si="372"/>
        <v>2776</v>
      </c>
      <c r="FM27" s="33">
        <f t="shared" si="372"/>
        <v>131656</v>
      </c>
      <c r="FN27" s="33">
        <f t="shared" si="372"/>
        <v>244806</v>
      </c>
      <c r="FO27" s="33">
        <f t="shared" si="372"/>
        <v>2045</v>
      </c>
      <c r="FP27" s="33">
        <f t="shared" si="372"/>
        <v>246851</v>
      </c>
      <c r="FQ27" s="33">
        <f t="shared" si="372"/>
        <v>128037</v>
      </c>
      <c r="FR27" s="33">
        <f t="shared" si="372"/>
        <v>9120</v>
      </c>
      <c r="FS27" s="33">
        <f t="shared" si="372"/>
        <v>137157</v>
      </c>
      <c r="FT27" s="33">
        <f t="shared" si="372"/>
        <v>152258</v>
      </c>
      <c r="FU27" s="33">
        <f t="shared" si="372"/>
        <v>28245</v>
      </c>
      <c r="FV27" s="33">
        <f t="shared" si="372"/>
        <v>180503</v>
      </c>
      <c r="FW27" s="33">
        <f t="shared" si="372"/>
        <v>92509</v>
      </c>
      <c r="FX27" s="33">
        <f t="shared" si="372"/>
        <v>21054</v>
      </c>
      <c r="FY27" s="33">
        <f t="shared" si="372"/>
        <v>113563</v>
      </c>
      <c r="FZ27" s="33">
        <f t="shared" si="372"/>
        <v>16058</v>
      </c>
      <c r="GA27" s="33">
        <f t="shared" si="372"/>
        <v>2497</v>
      </c>
      <c r="GB27" s="33">
        <f t="shared" si="372"/>
        <v>18555</v>
      </c>
      <c r="GC27" s="33">
        <f t="shared" si="372"/>
        <v>48694</v>
      </c>
      <c r="GD27" s="33">
        <f t="shared" si="372"/>
        <v>9841</v>
      </c>
      <c r="GE27" s="33">
        <f t="shared" si="372"/>
        <v>58535</v>
      </c>
      <c r="GF27" s="33">
        <f t="shared" si="372"/>
        <v>790664</v>
      </c>
      <c r="GG27" s="33">
        <f t="shared" si="372"/>
        <v>72127</v>
      </c>
      <c r="GH27" s="33">
        <f t="shared" si="372"/>
        <v>862791</v>
      </c>
      <c r="GI27" s="33">
        <f t="shared" si="372"/>
        <v>67875</v>
      </c>
      <c r="GJ27" s="33">
        <f t="shared" si="372"/>
        <v>30165</v>
      </c>
      <c r="GK27" s="33">
        <f t="shared" si="372"/>
        <v>98040</v>
      </c>
      <c r="GL27" s="33">
        <f t="shared" ref="GL27" si="373">GL52+GL61</f>
        <v>2123056</v>
      </c>
      <c r="GM27" s="33">
        <f t="shared" ref="GM27:GN27" si="374">GM52+GM61</f>
        <v>273497</v>
      </c>
      <c r="GN27" s="33">
        <f t="shared" si="374"/>
        <v>2396553</v>
      </c>
      <c r="GO27" s="33">
        <f>GO52+GO61</f>
        <v>912798</v>
      </c>
      <c r="GP27" s="33">
        <f t="shared" ref="GP27:GW27" si="375">GP52+GP61</f>
        <v>260178</v>
      </c>
      <c r="GQ27" s="33">
        <f t="shared" si="375"/>
        <v>1172976</v>
      </c>
      <c r="GR27" s="33">
        <f t="shared" si="375"/>
        <v>1524865</v>
      </c>
      <c r="GS27" s="33">
        <f t="shared" si="375"/>
        <v>242598</v>
      </c>
      <c r="GT27" s="33">
        <f t="shared" si="375"/>
        <v>1767463</v>
      </c>
      <c r="GU27" s="33">
        <f t="shared" si="375"/>
        <v>1354848</v>
      </c>
      <c r="GV27" s="33">
        <f t="shared" si="375"/>
        <v>159896</v>
      </c>
      <c r="GW27" s="33">
        <f t="shared" si="375"/>
        <v>1514744</v>
      </c>
      <c r="GX27" s="33">
        <f t="shared" ref="GX27:HA27" si="376">GX52+GX61</f>
        <v>5915567</v>
      </c>
      <c r="GY27" s="33">
        <f t="shared" ref="GY27:GZ27" si="377">GY52+GY61</f>
        <v>936169</v>
      </c>
      <c r="GZ27" s="33">
        <f t="shared" si="377"/>
        <v>6851736</v>
      </c>
      <c r="HA27" s="33" t="e">
        <f t="shared" si="376"/>
        <v>#REF!</v>
      </c>
      <c r="HB27" s="33">
        <f t="shared" ref="HB27:HC27" si="378">HB52+HB61</f>
        <v>12602720</v>
      </c>
      <c r="HC27" s="121" t="e">
        <f t="shared" si="378"/>
        <v>#REF!</v>
      </c>
      <c r="HD27" s="139"/>
    </row>
    <row r="28" spans="1:212" ht="15" customHeight="1" x14ac:dyDescent="0.2">
      <c r="A28" s="113" t="s">
        <v>419</v>
      </c>
      <c r="B28" s="31">
        <f t="shared" ref="B28" si="379">B29+B35+B36+B37</f>
        <v>0</v>
      </c>
      <c r="C28" s="31">
        <f t="shared" ref="C28" si="380">C29+C35+C36+C37</f>
        <v>0</v>
      </c>
      <c r="D28" s="31">
        <f t="shared" ref="D28" si="381">D29+D35+D36+D37</f>
        <v>0</v>
      </c>
      <c r="E28" s="31">
        <f t="shared" ref="E28" si="382">E29+E35+E36+E37</f>
        <v>0</v>
      </c>
      <c r="F28" s="31">
        <f t="shared" ref="F28" si="383">F29+F35+F36+F37</f>
        <v>0</v>
      </c>
      <c r="G28" s="31">
        <f t="shared" ref="G28" si="384">G29+G35+G36+G37</f>
        <v>0</v>
      </c>
      <c r="H28" s="31">
        <f t="shared" ref="H28" si="385">H29+H35+H36+H37</f>
        <v>0</v>
      </c>
      <c r="I28" s="31">
        <f t="shared" ref="I28" si="386">I29+I35+I36+I37</f>
        <v>0</v>
      </c>
      <c r="J28" s="31">
        <f t="shared" ref="J28" si="387">J29+J35+J36+J37</f>
        <v>0</v>
      </c>
      <c r="K28" s="31">
        <f t="shared" ref="K28" si="388">K29+K35+K36+K37</f>
        <v>0</v>
      </c>
      <c r="L28" s="31">
        <f t="shared" ref="L28" si="389">L29+L35+L36+L37</f>
        <v>0</v>
      </c>
      <c r="M28" s="31">
        <f t="shared" ref="M28" si="390">M29+M35+M36+M37</f>
        <v>0</v>
      </c>
      <c r="N28" s="31">
        <f t="shared" ref="N28" si="391">N29+N35+N36+N37</f>
        <v>0</v>
      </c>
      <c r="O28" s="31">
        <f t="shared" ref="O28" si="392">O29+O35+O36+O37</f>
        <v>0</v>
      </c>
      <c r="P28" s="31">
        <f t="shared" ref="P28" si="393">P29+P35+P36+P37</f>
        <v>0</v>
      </c>
      <c r="Q28" s="31">
        <f t="shared" ref="Q28" si="394">Q29+Q35+Q36+Q37</f>
        <v>0</v>
      </c>
      <c r="R28" s="31">
        <f t="shared" ref="R28" si="395">R29+R35+R36+R37</f>
        <v>0</v>
      </c>
      <c r="S28" s="31">
        <f t="shared" ref="S28" si="396">S29+S35+S36+S37</f>
        <v>0</v>
      </c>
      <c r="T28" s="31">
        <f t="shared" ref="T28" si="397">T29+T35+T36+T37</f>
        <v>0</v>
      </c>
      <c r="U28" s="31">
        <f t="shared" ref="U28" si="398">U29+U35+U36+U37</f>
        <v>0</v>
      </c>
      <c r="V28" s="31">
        <f t="shared" ref="V28" si="399">V29+V35+V36+V37</f>
        <v>0</v>
      </c>
      <c r="W28" s="31">
        <f t="shared" ref="W28" si="400">W29+W35+W36+W37</f>
        <v>7558077</v>
      </c>
      <c r="X28" s="31">
        <f t="shared" ref="X28" si="401">X29+X35+X36+X37</f>
        <v>0</v>
      </c>
      <c r="Y28" s="31">
        <f t="shared" ref="Y28" si="402">Y29+Y35+Y36+Y37</f>
        <v>7558077</v>
      </c>
      <c r="Z28" s="31" t="e">
        <f t="shared" ref="Z28" si="403">Z29+Z35+Z36+Z37</f>
        <v>#REF!</v>
      </c>
      <c r="AA28" s="31">
        <f t="shared" ref="AA28" si="404">AA29+AA35+AA36+AA37</f>
        <v>66483</v>
      </c>
      <c r="AB28" s="31" t="e">
        <f t="shared" ref="AB28" si="405">AB29+AB35+AB36+AB37</f>
        <v>#REF!</v>
      </c>
      <c r="AC28" s="31">
        <f t="shared" ref="AC28" si="406">AC29+AC35+AC36+AC37</f>
        <v>0</v>
      </c>
      <c r="AD28" s="31">
        <f t="shared" ref="AD28" si="407">AD29+AD35+AD36+AD37</f>
        <v>845936</v>
      </c>
      <c r="AE28" s="31">
        <f t="shared" ref="AE28" si="408">AE29+AE35+AE36+AE37</f>
        <v>845936</v>
      </c>
      <c r="AF28" s="31">
        <f t="shared" ref="AF28" si="409">AF29+AF35+AF36+AF37</f>
        <v>0</v>
      </c>
      <c r="AG28" s="31">
        <f t="shared" ref="AG28" si="410">AG29+AG35+AG36+AG37</f>
        <v>0</v>
      </c>
      <c r="AH28" s="31">
        <f t="shared" ref="AH28" si="411">AH29+AH35+AH36+AH37</f>
        <v>0</v>
      </c>
      <c r="AI28" s="31">
        <f t="shared" ref="AI28" si="412">AI29+AI35+AI36+AI37</f>
        <v>5603</v>
      </c>
      <c r="AJ28" s="31">
        <f t="shared" ref="AJ28" si="413">AJ29+AJ35+AJ36+AJ37</f>
        <v>0</v>
      </c>
      <c r="AK28" s="31">
        <f t="shared" ref="AK28" si="414">AK29+AK35+AK36+AK37</f>
        <v>5603</v>
      </c>
      <c r="AL28" s="31">
        <f t="shared" ref="AL28" si="415">AL29+AL35+AL36+AL37</f>
        <v>0</v>
      </c>
      <c r="AM28" s="31">
        <f t="shared" ref="AM28" si="416">AM29+AM35+AM36+AM37</f>
        <v>0</v>
      </c>
      <c r="AN28" s="31">
        <f t="shared" ref="AN28" si="417">AN29+AN35+AN36+AN37</f>
        <v>0</v>
      </c>
      <c r="AO28" s="31">
        <f t="shared" ref="AO28" si="418">AO29+AO35+AO36+AO37</f>
        <v>1251010</v>
      </c>
      <c r="AP28" s="31">
        <f t="shared" ref="AP28" si="419">AP29+AP35+AP36+AP37</f>
        <v>0</v>
      </c>
      <c r="AQ28" s="31">
        <f t="shared" ref="AQ28" si="420">AQ29+AQ35+AQ36+AQ37</f>
        <v>1251010</v>
      </c>
      <c r="AR28" s="31">
        <f t="shared" ref="AR28" si="421">AR29+AR35+AR36+AR37</f>
        <v>0</v>
      </c>
      <c r="AS28" s="31">
        <f t="shared" ref="AS28" si="422">AS29+AS35+AS36+AS37</f>
        <v>0</v>
      </c>
      <c r="AT28" s="31">
        <f t="shared" ref="AT28" si="423">AT29+AT35+AT36+AT37</f>
        <v>0</v>
      </c>
      <c r="AU28" s="31">
        <f t="shared" ref="AU28" si="424">AU29+AU35+AU36+AU37</f>
        <v>1200</v>
      </c>
      <c r="AV28" s="31">
        <f t="shared" ref="AV28" si="425">AV29+AV35+AV36+AV37</f>
        <v>0</v>
      </c>
      <c r="AW28" s="31">
        <f t="shared" ref="AW28" si="426">AW29+AW35+AW36+AW37</f>
        <v>1200</v>
      </c>
      <c r="AX28" s="31">
        <f t="shared" ref="AX28" si="427">AX29+AX35+AX36+AX37</f>
        <v>250000</v>
      </c>
      <c r="AY28" s="31">
        <f t="shared" ref="AY28" si="428">AY29+AY35+AY36+AY37</f>
        <v>0</v>
      </c>
      <c r="AZ28" s="31">
        <f t="shared" ref="AZ28" si="429">AZ29+AZ35+AZ36+AZ37</f>
        <v>250000</v>
      </c>
      <c r="BA28" s="31">
        <f t="shared" ref="BA28" si="430">BA29+BA35+BA36+BA37</f>
        <v>0</v>
      </c>
      <c r="BB28" s="31">
        <f t="shared" ref="BB28" si="431">BB29+BB35+BB36+BB37</f>
        <v>0</v>
      </c>
      <c r="BC28" s="31">
        <f t="shared" ref="BC28" si="432">BC29+BC35+BC36+BC37</f>
        <v>0</v>
      </c>
      <c r="BD28" s="31">
        <f t="shared" ref="BD28" si="433">BD29+BD35+BD36+BD37</f>
        <v>0</v>
      </c>
      <c r="BE28" s="31">
        <f t="shared" ref="BE28" si="434">BE29+BE35+BE36+BE37</f>
        <v>0</v>
      </c>
      <c r="BF28" s="31">
        <f t="shared" ref="BF28" si="435">BF29+BF35+BF36+BF37</f>
        <v>0</v>
      </c>
      <c r="BG28" s="31">
        <f t="shared" ref="BG28" si="436">BG29+BG35+BG36+BG37</f>
        <v>68219</v>
      </c>
      <c r="BH28" s="31">
        <f t="shared" ref="BH28" si="437">BH29+BH35+BH36+BH37</f>
        <v>0</v>
      </c>
      <c r="BI28" s="31">
        <f t="shared" ref="BI28" si="438">BI29+BI35+BI36+BI37</f>
        <v>68219</v>
      </c>
      <c r="BJ28" s="31">
        <f t="shared" ref="BJ28" si="439">BJ29+BJ35+BJ36+BJ37</f>
        <v>0</v>
      </c>
      <c r="BK28" s="31">
        <f t="shared" ref="BK28" si="440">BK29+BK35+BK36+BK37</f>
        <v>0</v>
      </c>
      <c r="BL28" s="31">
        <f t="shared" ref="BL28" si="441">BL29+BL35+BL36+BL37</f>
        <v>0</v>
      </c>
      <c r="BM28" s="31">
        <f t="shared" ref="BM28" si="442">BM29+BM35+BM36+BM37</f>
        <v>0</v>
      </c>
      <c r="BN28" s="31">
        <f t="shared" ref="BN28" si="443">BN29+BN35+BN36+BN37</f>
        <v>0</v>
      </c>
      <c r="BO28" s="31">
        <f t="shared" ref="BO28" si="444">BO29+BO35+BO36+BO37</f>
        <v>0</v>
      </c>
      <c r="BP28" s="31">
        <f t="shared" ref="BP28" si="445">BP29+BP35+BP36+BP37</f>
        <v>145846</v>
      </c>
      <c r="BQ28" s="31">
        <f t="shared" ref="BQ28" si="446">BQ29+BQ35+BQ36+BQ37</f>
        <v>20390</v>
      </c>
      <c r="BR28" s="31">
        <f t="shared" ref="BR28" si="447">BR29+BR35+BR36+BR37</f>
        <v>166236</v>
      </c>
      <c r="BS28" s="31">
        <f t="shared" ref="BS28" si="448">BS29+BS35+BS36+BS37</f>
        <v>0</v>
      </c>
      <c r="BT28" s="31">
        <f t="shared" ref="BT28" si="449">BT29+BT35+BT36+BT37</f>
        <v>0</v>
      </c>
      <c r="BU28" s="31">
        <f t="shared" ref="BU28" si="450">BU29+BU35+BU36+BU37</f>
        <v>0</v>
      </c>
      <c r="BV28" s="31">
        <f t="shared" ref="BV28" si="451">BV29+BV35+BV36+BV37</f>
        <v>0</v>
      </c>
      <c r="BW28" s="31">
        <f t="shared" ref="BW28" si="452">BW29+BW35+BW36+BW37</f>
        <v>0</v>
      </c>
      <c r="BX28" s="31">
        <f t="shared" ref="BX28" si="453">BX29+BX35+BX36+BX37</f>
        <v>0</v>
      </c>
      <c r="BY28" s="31">
        <f t="shared" ref="BY28" si="454">BY29+BY35+BY36+BY37</f>
        <v>10000</v>
      </c>
      <c r="BZ28" s="31">
        <f t="shared" ref="BZ28" si="455">BZ29+BZ35+BZ36+BZ37</f>
        <v>0</v>
      </c>
      <c r="CA28" s="31">
        <f t="shared" ref="CA28" si="456">CA29+CA35+CA36+CA37</f>
        <v>10000</v>
      </c>
      <c r="CB28" s="31">
        <f t="shared" ref="CB28" si="457">CB29+CB35+CB36+CB37</f>
        <v>0</v>
      </c>
      <c r="CC28" s="31">
        <f t="shared" ref="CC28" si="458">CC29+CC35+CC36+CC37</f>
        <v>0</v>
      </c>
      <c r="CD28" s="31">
        <f t="shared" ref="CD28" si="459">CD29+CD35+CD36+CD37</f>
        <v>0</v>
      </c>
      <c r="CE28" s="31">
        <f t="shared" ref="CE28" si="460">CE29+CE35+CE36+CE37</f>
        <v>2160300</v>
      </c>
      <c r="CF28" s="31">
        <f t="shared" ref="CF28" si="461">CF29+CF35+CF36+CF37</f>
        <v>308057</v>
      </c>
      <c r="CG28" s="31">
        <f t="shared" ref="CG28" si="462">CG29+CG35+CG36+CG37</f>
        <v>2468357</v>
      </c>
      <c r="CH28" s="31">
        <f t="shared" ref="CH28" si="463">CH29+CH35+CH36+CH37</f>
        <v>0</v>
      </c>
      <c r="CI28" s="31">
        <f t="shared" ref="CI28" si="464">CI29+CI35+CI36+CI37</f>
        <v>0</v>
      </c>
      <c r="CJ28" s="31">
        <f t="shared" ref="CJ28" si="465">CJ29+CJ35+CJ36+CJ37</f>
        <v>0</v>
      </c>
      <c r="CK28" s="31">
        <f t="shared" ref="CK28" si="466">CK29+CK35+CK36+CK37</f>
        <v>132094</v>
      </c>
      <c r="CL28" s="31">
        <f t="shared" ref="CL28" si="467">CL29+CL35+CL36+CL37</f>
        <v>-45006</v>
      </c>
      <c r="CM28" s="31">
        <f t="shared" ref="CM28" si="468">CM29+CM35+CM36+CM37</f>
        <v>87088</v>
      </c>
      <c r="CN28" s="31">
        <f t="shared" ref="CN28" si="469">CN29+CN35+CN36+CN37</f>
        <v>11675</v>
      </c>
      <c r="CO28" s="31">
        <f t="shared" ref="CO28" si="470">CO29+CO35+CO36+CO37</f>
        <v>0</v>
      </c>
      <c r="CP28" s="31">
        <f t="shared" ref="CP28" si="471">CP29+CP35+CP36+CP37</f>
        <v>11675</v>
      </c>
      <c r="CQ28" s="31">
        <f t="shared" ref="CQ28" si="472">CQ29+CQ35+CQ36+CQ37</f>
        <v>0</v>
      </c>
      <c r="CR28" s="31">
        <f t="shared" ref="CR28" si="473">CR29+CR35+CR36+CR37</f>
        <v>0</v>
      </c>
      <c r="CS28" s="31">
        <f t="shared" ref="CS28" si="474">CS29+CS35+CS36+CS37</f>
        <v>0</v>
      </c>
      <c r="CT28" s="31">
        <f t="shared" ref="CT28" si="475">CT29+CT35+CT36+CT37</f>
        <v>0</v>
      </c>
      <c r="CU28" s="31">
        <f t="shared" ref="CU28" si="476">CU29+CU35+CU36+CU37</f>
        <v>0</v>
      </c>
      <c r="CV28" s="31">
        <f t="shared" ref="CV28" si="477">CV29+CV35+CV36+CV37</f>
        <v>0</v>
      </c>
      <c r="CW28" s="31">
        <f t="shared" ref="CW28" si="478">CW29+CW35+CW36+CW37</f>
        <v>0</v>
      </c>
      <c r="CX28" s="31">
        <f t="shared" ref="CX28" si="479">CX29+CX35+CX36+CX37</f>
        <v>0</v>
      </c>
      <c r="CY28" s="31">
        <f t="shared" ref="CY28" si="480">CY29+CY35+CY36+CY37</f>
        <v>0</v>
      </c>
      <c r="CZ28" s="31">
        <f t="shared" ref="CZ28" si="481">CZ29+CZ35+CZ36+CZ37</f>
        <v>0</v>
      </c>
      <c r="DA28" s="31">
        <f t="shared" ref="DA28" si="482">DA29+DA35+DA36+DA37</f>
        <v>0</v>
      </c>
      <c r="DB28" s="31">
        <f t="shared" ref="DB28" si="483">DB29+DB35+DB36+DB37</f>
        <v>0</v>
      </c>
      <c r="DC28" s="31">
        <f t="shared" ref="DC28" si="484">DC29+DC35+DC36+DC37</f>
        <v>0</v>
      </c>
      <c r="DD28" s="31">
        <f t="shared" ref="DD28" si="485">DD29+DD35+DD36+DD37</f>
        <v>0</v>
      </c>
      <c r="DE28" s="31">
        <f t="shared" ref="DE28" si="486">DE29+DE35+DE36+DE37</f>
        <v>0</v>
      </c>
      <c r="DF28" s="31">
        <f t="shared" ref="DF28" si="487">DF29+DF35+DF36+DF37</f>
        <v>120507</v>
      </c>
      <c r="DG28" s="31">
        <f t="shared" ref="DG28" si="488">DG29+DG35+DG36+DG37</f>
        <v>0</v>
      </c>
      <c r="DH28" s="31">
        <f t="shared" ref="DH28" si="489">DH29+DH35+DH36+DH37</f>
        <v>120507</v>
      </c>
      <c r="DI28" s="31">
        <f t="shared" ref="DI28" si="490">DI29+DI35+DI36+DI37</f>
        <v>30000</v>
      </c>
      <c r="DJ28" s="31">
        <f t="shared" ref="DJ28" si="491">DJ29+DJ35+DJ36+DJ37</f>
        <v>0</v>
      </c>
      <c r="DK28" s="31">
        <f t="shared" ref="DK28" si="492">DK29+DK35+DK36+DK37</f>
        <v>30000</v>
      </c>
      <c r="DL28" s="31">
        <f t="shared" ref="DL28" si="493">DL29+DL35+DL36+DL37</f>
        <v>0</v>
      </c>
      <c r="DM28" s="31">
        <f t="shared" ref="DM28" si="494">DM29+DM35+DM36+DM37</f>
        <v>0</v>
      </c>
      <c r="DN28" s="31">
        <f t="shared" ref="DN28" si="495">DN29+DN35+DN36+DN37</f>
        <v>0</v>
      </c>
      <c r="DO28" s="31">
        <f t="shared" ref="DO28" si="496">DO29+DO35+DO36+DO37</f>
        <v>75000</v>
      </c>
      <c r="DP28" s="31">
        <f t="shared" ref="DP28" si="497">DP29+DP35+DP36+DP37</f>
        <v>0</v>
      </c>
      <c r="DQ28" s="31">
        <f t="shared" ref="DQ28" si="498">DQ29+DQ35+DQ36+DQ37</f>
        <v>75000</v>
      </c>
      <c r="DR28" s="104" t="e">
        <f t="shared" ref="DR28" si="499">DR29+DR35+DR36+DR37</f>
        <v>#REF!</v>
      </c>
      <c r="DS28" s="104">
        <f t="shared" ref="DS28" si="500">DS29+DS35+DS36+DS37</f>
        <v>1195860</v>
      </c>
      <c r="DT28" s="104" t="e">
        <f t="shared" ref="DT28" si="501">DT29+DT35+DT36+DT37</f>
        <v>#REF!</v>
      </c>
      <c r="DU28" s="31">
        <f>DU29+DU35+DU36+DU37</f>
        <v>1000</v>
      </c>
      <c r="DV28" s="31">
        <f t="shared" ref="DV28:EU28" si="502">DV29+DV35+DV36+DV37</f>
        <v>12522</v>
      </c>
      <c r="DW28" s="31">
        <f t="shared" si="502"/>
        <v>13522</v>
      </c>
      <c r="DX28" s="31">
        <f t="shared" si="502"/>
        <v>1300</v>
      </c>
      <c r="DY28" s="31">
        <f t="shared" si="502"/>
        <v>147</v>
      </c>
      <c r="DZ28" s="31">
        <f t="shared" si="502"/>
        <v>1447</v>
      </c>
      <c r="EA28" s="31">
        <f t="shared" si="502"/>
        <v>1600</v>
      </c>
      <c r="EB28" s="31">
        <f t="shared" si="502"/>
        <v>1274</v>
      </c>
      <c r="EC28" s="31">
        <f t="shared" si="502"/>
        <v>2874</v>
      </c>
      <c r="ED28" s="31">
        <f t="shared" si="502"/>
        <v>4000</v>
      </c>
      <c r="EE28" s="31">
        <f t="shared" si="502"/>
        <v>121940</v>
      </c>
      <c r="EF28" s="31">
        <f t="shared" si="502"/>
        <v>125940</v>
      </c>
      <c r="EG28" s="31">
        <f t="shared" si="502"/>
        <v>200</v>
      </c>
      <c r="EH28" s="31">
        <f t="shared" si="502"/>
        <v>53863</v>
      </c>
      <c r="EI28" s="31">
        <f t="shared" si="502"/>
        <v>54063</v>
      </c>
      <c r="EJ28" s="31">
        <f t="shared" si="502"/>
        <v>0</v>
      </c>
      <c r="EK28" s="31">
        <f t="shared" si="502"/>
        <v>84870</v>
      </c>
      <c r="EL28" s="31">
        <f t="shared" si="502"/>
        <v>84870</v>
      </c>
      <c r="EM28" s="31">
        <f t="shared" si="502"/>
        <v>0</v>
      </c>
      <c r="EN28" s="31">
        <f t="shared" si="502"/>
        <v>6200</v>
      </c>
      <c r="EO28" s="31">
        <f t="shared" si="502"/>
        <v>6200</v>
      </c>
      <c r="EP28" s="31">
        <f t="shared" si="502"/>
        <v>0</v>
      </c>
      <c r="EQ28" s="31">
        <f t="shared" si="502"/>
        <v>220512</v>
      </c>
      <c r="ER28" s="31">
        <f t="shared" si="502"/>
        <v>220512</v>
      </c>
      <c r="ES28" s="31">
        <f t="shared" si="502"/>
        <v>15000</v>
      </c>
      <c r="ET28" s="31">
        <f t="shared" si="502"/>
        <v>14147</v>
      </c>
      <c r="EU28" s="31">
        <f t="shared" si="502"/>
        <v>29147</v>
      </c>
      <c r="EV28" s="104">
        <f t="shared" ref="EV28" si="503">EV29+EV35+EV36+EV37</f>
        <v>23100</v>
      </c>
      <c r="EW28" s="104">
        <f t="shared" ref="EW28" si="504">EW29+EW35+EW36+EW37</f>
        <v>515475</v>
      </c>
      <c r="EX28" s="104">
        <f t="shared" ref="EX28" si="505">EX29+EX35+EX36+EX37</f>
        <v>538575</v>
      </c>
      <c r="EY28" s="31">
        <f>EY29+EY35+EY36+EY37</f>
        <v>3000</v>
      </c>
      <c r="EZ28" s="31">
        <f t="shared" ref="EZ28:GK28" si="506">EZ29+EZ35+EZ36+EZ37</f>
        <v>14831</v>
      </c>
      <c r="FA28" s="31">
        <f t="shared" si="506"/>
        <v>17831</v>
      </c>
      <c r="FB28" s="31">
        <f t="shared" si="506"/>
        <v>0</v>
      </c>
      <c r="FC28" s="31">
        <f t="shared" si="506"/>
        <v>13369</v>
      </c>
      <c r="FD28" s="31">
        <f t="shared" si="506"/>
        <v>13369</v>
      </c>
      <c r="FE28" s="31">
        <f t="shared" si="506"/>
        <v>0</v>
      </c>
      <c r="FF28" s="31">
        <f t="shared" si="506"/>
        <v>0</v>
      </c>
      <c r="FG28" s="31">
        <f t="shared" si="506"/>
        <v>0</v>
      </c>
      <c r="FH28" s="31">
        <f t="shared" si="506"/>
        <v>45110</v>
      </c>
      <c r="FI28" s="31">
        <f t="shared" si="506"/>
        <v>0</v>
      </c>
      <c r="FJ28" s="31">
        <f t="shared" si="506"/>
        <v>45110</v>
      </c>
      <c r="FK28" s="31">
        <f t="shared" si="506"/>
        <v>0</v>
      </c>
      <c r="FL28" s="31">
        <f t="shared" si="506"/>
        <v>0</v>
      </c>
      <c r="FM28" s="31">
        <f t="shared" si="506"/>
        <v>0</v>
      </c>
      <c r="FN28" s="31">
        <f t="shared" si="506"/>
        <v>45731</v>
      </c>
      <c r="FO28" s="31">
        <f t="shared" si="506"/>
        <v>0</v>
      </c>
      <c r="FP28" s="31">
        <f t="shared" si="506"/>
        <v>45731</v>
      </c>
      <c r="FQ28" s="31">
        <f t="shared" si="506"/>
        <v>6434</v>
      </c>
      <c r="FR28" s="31">
        <f t="shared" si="506"/>
        <v>0</v>
      </c>
      <c r="FS28" s="31">
        <f t="shared" si="506"/>
        <v>6434</v>
      </c>
      <c r="FT28" s="31">
        <f t="shared" si="506"/>
        <v>3751</v>
      </c>
      <c r="FU28" s="31">
        <f t="shared" si="506"/>
        <v>0</v>
      </c>
      <c r="FV28" s="31">
        <f t="shared" si="506"/>
        <v>3751</v>
      </c>
      <c r="FW28" s="31">
        <f t="shared" si="506"/>
        <v>13603</v>
      </c>
      <c r="FX28" s="31">
        <f t="shared" si="506"/>
        <v>0</v>
      </c>
      <c r="FY28" s="31">
        <f t="shared" si="506"/>
        <v>13603</v>
      </c>
      <c r="FZ28" s="31">
        <f t="shared" si="506"/>
        <v>0</v>
      </c>
      <c r="GA28" s="31">
        <f t="shared" si="506"/>
        <v>0</v>
      </c>
      <c r="GB28" s="31">
        <f t="shared" si="506"/>
        <v>0</v>
      </c>
      <c r="GC28" s="31">
        <f t="shared" si="506"/>
        <v>0</v>
      </c>
      <c r="GD28" s="31">
        <f t="shared" si="506"/>
        <v>0</v>
      </c>
      <c r="GE28" s="31">
        <f t="shared" si="506"/>
        <v>0</v>
      </c>
      <c r="GF28" s="31">
        <f t="shared" si="506"/>
        <v>97009</v>
      </c>
      <c r="GG28" s="31">
        <f t="shared" si="506"/>
        <v>68067</v>
      </c>
      <c r="GH28" s="31">
        <f t="shared" si="506"/>
        <v>165076</v>
      </c>
      <c r="GI28" s="31">
        <f t="shared" si="506"/>
        <v>0</v>
      </c>
      <c r="GJ28" s="31">
        <f t="shared" si="506"/>
        <v>1504</v>
      </c>
      <c r="GK28" s="31">
        <f t="shared" si="506"/>
        <v>1504</v>
      </c>
      <c r="GL28" s="31">
        <f t="shared" ref="GL28" si="507">GL29+GL35+GL36+GL37</f>
        <v>214638</v>
      </c>
      <c r="GM28" s="31">
        <f t="shared" ref="GM28" si="508">GM29+GM35+GM36+GM37</f>
        <v>97771</v>
      </c>
      <c r="GN28" s="31">
        <f t="shared" ref="GN28" si="509">GN29+GN35+GN36+GN37</f>
        <v>312409</v>
      </c>
      <c r="GO28" s="31">
        <f>GO29+GO35+GO36+GO37</f>
        <v>64989</v>
      </c>
      <c r="GP28" s="31">
        <f t="shared" ref="GP28:GW28" si="510">GP29+GP35+GP36+GP37</f>
        <v>36779</v>
      </c>
      <c r="GQ28" s="31">
        <f t="shared" si="510"/>
        <v>101768</v>
      </c>
      <c r="GR28" s="31">
        <f t="shared" si="510"/>
        <v>1515777</v>
      </c>
      <c r="GS28" s="31">
        <f t="shared" si="510"/>
        <v>120490</v>
      </c>
      <c r="GT28" s="31">
        <f t="shared" si="510"/>
        <v>1636267</v>
      </c>
      <c r="GU28" s="31">
        <f t="shared" si="510"/>
        <v>0</v>
      </c>
      <c r="GV28" s="31">
        <f t="shared" si="510"/>
        <v>16936</v>
      </c>
      <c r="GW28" s="31">
        <f t="shared" si="510"/>
        <v>16936</v>
      </c>
      <c r="GX28" s="31">
        <f t="shared" ref="GX28" si="511">GX29+GX35+GX36+GX37</f>
        <v>1795404</v>
      </c>
      <c r="GY28" s="31">
        <f t="shared" ref="GY28" si="512">GY29+GY35+GY36+GY37</f>
        <v>271976</v>
      </c>
      <c r="GZ28" s="31">
        <f t="shared" ref="GZ28" si="513">GZ29+GZ35+GZ36+GZ37</f>
        <v>2067380</v>
      </c>
      <c r="HA28" s="31" t="e">
        <f t="shared" ref="HA28" si="514">HA29+HA35+HA36+HA37</f>
        <v>#REF!</v>
      </c>
      <c r="HB28" s="31">
        <f t="shared" ref="HB28" si="515">HB29+HB35+HB36+HB37</f>
        <v>1983311</v>
      </c>
      <c r="HC28" s="114" t="e">
        <f t="shared" ref="HC28" si="516">HC29+HC35+HC36+HC37</f>
        <v>#REF!</v>
      </c>
      <c r="HD28" s="139"/>
    </row>
    <row r="29" spans="1:212" s="12" customFormat="1" ht="30" customHeight="1" x14ac:dyDescent="0.2">
      <c r="A29" s="124" t="s">
        <v>420</v>
      </c>
      <c r="B29" s="5">
        <f t="shared" ref="B29" si="517">B30+B31+B32+B33+B34</f>
        <v>0</v>
      </c>
      <c r="C29" s="5">
        <f t="shared" ref="C29" si="518">C30+C31+C32+C33+C34</f>
        <v>0</v>
      </c>
      <c r="D29" s="5">
        <f t="shared" ref="D29" si="519">D30+D31+D32+D33+D34</f>
        <v>0</v>
      </c>
      <c r="E29" s="5">
        <f t="shared" ref="E29" si="520">E30+E31+E32+E33+E34</f>
        <v>0</v>
      </c>
      <c r="F29" s="5">
        <f t="shared" ref="F29" si="521">F30+F31+F32+F33+F34</f>
        <v>0</v>
      </c>
      <c r="G29" s="5">
        <f t="shared" ref="G29" si="522">G30+G31+G32+G33+G34</f>
        <v>0</v>
      </c>
      <c r="H29" s="5">
        <f t="shared" ref="H29" si="523">H30+H31+H32+H33+H34</f>
        <v>0</v>
      </c>
      <c r="I29" s="5">
        <f t="shared" ref="I29" si="524">I30+I31+I32+I33+I34</f>
        <v>0</v>
      </c>
      <c r="J29" s="5">
        <f t="shared" ref="J29" si="525">J30+J31+J32+J33+J34</f>
        <v>0</v>
      </c>
      <c r="K29" s="5">
        <f t="shared" ref="K29" si="526">K30+K31+K32+K33+K34</f>
        <v>0</v>
      </c>
      <c r="L29" s="5">
        <f t="shared" ref="L29" si="527">L30+L31+L32+L33+L34</f>
        <v>0</v>
      </c>
      <c r="M29" s="5">
        <f t="shared" ref="M29" si="528">M30+M31+M32+M33+M34</f>
        <v>0</v>
      </c>
      <c r="N29" s="5">
        <f t="shared" ref="N29" si="529">N30+N31+N32+N33+N34</f>
        <v>0</v>
      </c>
      <c r="O29" s="5">
        <f t="shared" ref="O29" si="530">O30+O31+O32+O33+O34</f>
        <v>0</v>
      </c>
      <c r="P29" s="5">
        <f t="shared" ref="P29" si="531">P30+P31+P32+P33+P34</f>
        <v>0</v>
      </c>
      <c r="Q29" s="5">
        <f t="shared" ref="Q29" si="532">Q30+Q31+Q32+Q33+Q34</f>
        <v>0</v>
      </c>
      <c r="R29" s="5">
        <f t="shared" ref="R29" si="533">R30+R31+R32+R33+R34</f>
        <v>0</v>
      </c>
      <c r="S29" s="5">
        <f t="shared" ref="S29" si="534">S30+S31+S32+S33+S34</f>
        <v>0</v>
      </c>
      <c r="T29" s="5">
        <f t="shared" ref="T29" si="535">T30+T31+T32+T33+T34</f>
        <v>0</v>
      </c>
      <c r="U29" s="5">
        <f t="shared" ref="U29" si="536">U30+U31+U32+U33+U34</f>
        <v>0</v>
      </c>
      <c r="V29" s="5">
        <f t="shared" ref="V29" si="537">V30+V31+V32+V33+V34</f>
        <v>0</v>
      </c>
      <c r="W29" s="5">
        <f t="shared" ref="W29" si="538">W30+W31+W32+W33+W34</f>
        <v>0</v>
      </c>
      <c r="X29" s="5">
        <f t="shared" ref="X29" si="539">X30+X31+X32+X33+X34</f>
        <v>0</v>
      </c>
      <c r="Y29" s="5">
        <f t="shared" ref="Y29" si="540">Y30+Y31+Y32+Y33+Y34</f>
        <v>0</v>
      </c>
      <c r="Z29" s="5" t="e">
        <f t="shared" ref="Z29" si="541">Z30+Z31+Z32+Z33+Z34</f>
        <v>#REF!</v>
      </c>
      <c r="AA29" s="5">
        <f t="shared" ref="AA29" si="542">AA30+AA31+AA32+AA33+AA34</f>
        <v>66483</v>
      </c>
      <c r="AB29" s="5" t="e">
        <f t="shared" ref="AB29" si="543">AB30+AB31+AB32+AB33+AB34</f>
        <v>#REF!</v>
      </c>
      <c r="AC29" s="5">
        <f t="shared" ref="AC29" si="544">AC30+AC31+AC32+AC33+AC34</f>
        <v>0</v>
      </c>
      <c r="AD29" s="5">
        <f t="shared" ref="AD29" si="545">AD30+AD31+AD32+AD33+AD34</f>
        <v>845936</v>
      </c>
      <c r="AE29" s="5">
        <f t="shared" ref="AE29" si="546">AE30+AE31+AE32+AE33+AE34</f>
        <v>845936</v>
      </c>
      <c r="AF29" s="5">
        <f t="shared" ref="AF29" si="547">AF30+AF31+AF32+AF33+AF34</f>
        <v>0</v>
      </c>
      <c r="AG29" s="5">
        <f t="shared" ref="AG29" si="548">AG30+AG31+AG32+AG33+AG34</f>
        <v>0</v>
      </c>
      <c r="AH29" s="5">
        <f t="shared" ref="AH29" si="549">AH30+AH31+AH32+AH33+AH34</f>
        <v>0</v>
      </c>
      <c r="AI29" s="5">
        <f t="shared" ref="AI29" si="550">AI30+AI31+AI32+AI33+AI34</f>
        <v>0</v>
      </c>
      <c r="AJ29" s="5">
        <f t="shared" ref="AJ29" si="551">AJ30+AJ31+AJ32+AJ33+AJ34</f>
        <v>0</v>
      </c>
      <c r="AK29" s="5">
        <f t="shared" ref="AK29" si="552">AK30+AK31+AK32+AK33+AK34</f>
        <v>0</v>
      </c>
      <c r="AL29" s="5">
        <f t="shared" ref="AL29" si="553">AL30+AL31+AL32+AL33+AL34</f>
        <v>0</v>
      </c>
      <c r="AM29" s="5">
        <f t="shared" ref="AM29" si="554">AM30+AM31+AM32+AM33+AM34</f>
        <v>0</v>
      </c>
      <c r="AN29" s="5">
        <f t="shared" ref="AN29" si="555">AN30+AN31+AN32+AN33+AN34</f>
        <v>0</v>
      </c>
      <c r="AO29" s="5">
        <f t="shared" ref="AO29" si="556">AO30+AO31+AO32+AO33+AO34</f>
        <v>0</v>
      </c>
      <c r="AP29" s="5">
        <f t="shared" ref="AP29" si="557">AP30+AP31+AP32+AP33+AP34</f>
        <v>0</v>
      </c>
      <c r="AQ29" s="5">
        <f t="shared" ref="AQ29" si="558">AQ30+AQ31+AQ32+AQ33+AQ34</f>
        <v>0</v>
      </c>
      <c r="AR29" s="5">
        <f t="shared" ref="AR29" si="559">AR30+AR31+AR32+AR33+AR34</f>
        <v>0</v>
      </c>
      <c r="AS29" s="5">
        <f t="shared" ref="AS29" si="560">AS30+AS31+AS32+AS33+AS34</f>
        <v>0</v>
      </c>
      <c r="AT29" s="5">
        <f t="shared" ref="AT29" si="561">AT30+AT31+AT32+AT33+AT34</f>
        <v>0</v>
      </c>
      <c r="AU29" s="5">
        <f t="shared" ref="AU29" si="562">AU30+AU31+AU32+AU33+AU34</f>
        <v>0</v>
      </c>
      <c r="AV29" s="5">
        <f t="shared" ref="AV29" si="563">AV30+AV31+AV32+AV33+AV34</f>
        <v>0</v>
      </c>
      <c r="AW29" s="5">
        <f t="shared" ref="AW29" si="564">AW30+AW31+AW32+AW33+AW34</f>
        <v>0</v>
      </c>
      <c r="AX29" s="5">
        <f t="shared" ref="AX29" si="565">AX30+AX31+AX32+AX33+AX34</f>
        <v>0</v>
      </c>
      <c r="AY29" s="5">
        <f t="shared" ref="AY29" si="566">AY30+AY31+AY32+AY33+AY34</f>
        <v>0</v>
      </c>
      <c r="AZ29" s="5">
        <f t="shared" ref="AZ29" si="567">AZ30+AZ31+AZ32+AZ33+AZ34</f>
        <v>0</v>
      </c>
      <c r="BA29" s="5">
        <f t="shared" ref="BA29" si="568">BA30+BA31+BA32+BA33+BA34</f>
        <v>0</v>
      </c>
      <c r="BB29" s="5">
        <f t="shared" ref="BB29" si="569">BB30+BB31+BB32+BB33+BB34</f>
        <v>0</v>
      </c>
      <c r="BC29" s="5">
        <f t="shared" ref="BC29" si="570">BC30+BC31+BC32+BC33+BC34</f>
        <v>0</v>
      </c>
      <c r="BD29" s="5">
        <f t="shared" ref="BD29" si="571">BD30+BD31+BD32+BD33+BD34</f>
        <v>0</v>
      </c>
      <c r="BE29" s="5">
        <f t="shared" ref="BE29" si="572">BE30+BE31+BE32+BE33+BE34</f>
        <v>0</v>
      </c>
      <c r="BF29" s="5">
        <f t="shared" ref="BF29" si="573">BF30+BF31+BF32+BF33+BF34</f>
        <v>0</v>
      </c>
      <c r="BG29" s="5">
        <f t="shared" ref="BG29" si="574">BG30+BG31+BG32+BG33+BG34</f>
        <v>0</v>
      </c>
      <c r="BH29" s="5">
        <f t="shared" ref="BH29" si="575">BH30+BH31+BH32+BH33+BH34</f>
        <v>0</v>
      </c>
      <c r="BI29" s="5">
        <f t="shared" ref="BI29" si="576">BI30+BI31+BI32+BI33+BI34</f>
        <v>0</v>
      </c>
      <c r="BJ29" s="5">
        <f t="shared" ref="BJ29" si="577">BJ30+BJ31+BJ32+BJ33+BJ34</f>
        <v>0</v>
      </c>
      <c r="BK29" s="5">
        <f t="shared" ref="BK29" si="578">BK30+BK31+BK32+BK33+BK34</f>
        <v>0</v>
      </c>
      <c r="BL29" s="5">
        <f t="shared" ref="BL29" si="579">BL30+BL31+BL32+BL33+BL34</f>
        <v>0</v>
      </c>
      <c r="BM29" s="5">
        <f t="shared" ref="BM29" si="580">BM30+BM31+BM32+BM33+BM34</f>
        <v>0</v>
      </c>
      <c r="BN29" s="5">
        <f t="shared" ref="BN29" si="581">BN30+BN31+BN32+BN33+BN34</f>
        <v>0</v>
      </c>
      <c r="BO29" s="5">
        <f t="shared" ref="BO29" si="582">BO30+BO31+BO32+BO33+BO34</f>
        <v>0</v>
      </c>
      <c r="BP29" s="5">
        <f t="shared" ref="BP29" si="583">BP30+BP31+BP32+BP33+BP34</f>
        <v>0</v>
      </c>
      <c r="BQ29" s="5">
        <f t="shared" ref="BQ29" si="584">BQ30+BQ31+BQ32+BQ33+BQ34</f>
        <v>0</v>
      </c>
      <c r="BR29" s="5">
        <f t="shared" ref="BR29" si="585">BR30+BR31+BR32+BR33+BR34</f>
        <v>0</v>
      </c>
      <c r="BS29" s="5">
        <f t="shared" ref="BS29" si="586">BS30+BS31+BS32+BS33+BS34</f>
        <v>0</v>
      </c>
      <c r="BT29" s="5">
        <f t="shared" ref="BT29" si="587">BT30+BT31+BT32+BT33+BT34</f>
        <v>0</v>
      </c>
      <c r="BU29" s="5">
        <f t="shared" ref="BU29" si="588">BU30+BU31+BU32+BU33+BU34</f>
        <v>0</v>
      </c>
      <c r="BV29" s="5">
        <f t="shared" ref="BV29" si="589">BV30+BV31+BV32+BV33+BV34</f>
        <v>0</v>
      </c>
      <c r="BW29" s="5">
        <f t="shared" ref="BW29" si="590">BW30+BW31+BW32+BW33+BW34</f>
        <v>0</v>
      </c>
      <c r="BX29" s="5">
        <f t="shared" ref="BX29" si="591">BX30+BX31+BX32+BX33+BX34</f>
        <v>0</v>
      </c>
      <c r="BY29" s="5">
        <f t="shared" ref="BY29" si="592">BY30+BY31+BY32+BY33+BY34</f>
        <v>0</v>
      </c>
      <c r="BZ29" s="5">
        <f t="shared" ref="BZ29" si="593">BZ30+BZ31+BZ32+BZ33+BZ34</f>
        <v>0</v>
      </c>
      <c r="CA29" s="5">
        <f t="shared" ref="CA29" si="594">CA30+CA31+CA32+CA33+CA34</f>
        <v>0</v>
      </c>
      <c r="CB29" s="5">
        <f t="shared" ref="CB29" si="595">CB30+CB31+CB32+CB33+CB34</f>
        <v>0</v>
      </c>
      <c r="CC29" s="5">
        <f t="shared" ref="CC29" si="596">CC30+CC31+CC32+CC33+CC34</f>
        <v>0</v>
      </c>
      <c r="CD29" s="5">
        <f t="shared" ref="CD29" si="597">CD30+CD31+CD32+CD33+CD34</f>
        <v>0</v>
      </c>
      <c r="CE29" s="5">
        <f t="shared" ref="CE29" si="598">CE30+CE31+CE32+CE33+CE34</f>
        <v>0</v>
      </c>
      <c r="CF29" s="5">
        <f t="shared" ref="CF29" si="599">CF30+CF31+CF32+CF33+CF34</f>
        <v>0</v>
      </c>
      <c r="CG29" s="5">
        <f t="shared" ref="CG29" si="600">CG30+CG31+CG32+CG33+CG34</f>
        <v>0</v>
      </c>
      <c r="CH29" s="5">
        <f t="shared" ref="CH29" si="601">CH30+CH31+CH32+CH33+CH34</f>
        <v>0</v>
      </c>
      <c r="CI29" s="5">
        <f t="shared" ref="CI29" si="602">CI30+CI31+CI32+CI33+CI34</f>
        <v>0</v>
      </c>
      <c r="CJ29" s="5">
        <f t="shared" ref="CJ29" si="603">CJ30+CJ31+CJ32+CJ33+CJ34</f>
        <v>0</v>
      </c>
      <c r="CK29" s="5">
        <f t="shared" ref="CK29" si="604">CK30+CK31+CK32+CK33+CK34</f>
        <v>132094</v>
      </c>
      <c r="CL29" s="5">
        <f t="shared" ref="CL29" si="605">CL30+CL31+CL32+CL33+CL34</f>
        <v>-45006</v>
      </c>
      <c r="CM29" s="5">
        <f t="shared" ref="CM29" si="606">CM30+CM31+CM32+CM33+CM34</f>
        <v>87088</v>
      </c>
      <c r="CN29" s="5">
        <f t="shared" ref="CN29" si="607">CN30+CN31+CN32+CN33+CN34</f>
        <v>11675</v>
      </c>
      <c r="CO29" s="5">
        <f t="shared" ref="CO29" si="608">CO30+CO31+CO32+CO33+CO34</f>
        <v>0</v>
      </c>
      <c r="CP29" s="5">
        <f t="shared" ref="CP29" si="609">CP30+CP31+CP32+CP33+CP34</f>
        <v>11675</v>
      </c>
      <c r="CQ29" s="5">
        <f t="shared" ref="CQ29" si="610">CQ30+CQ31+CQ32+CQ33+CQ34</f>
        <v>0</v>
      </c>
      <c r="CR29" s="5">
        <f t="shared" ref="CR29" si="611">CR30+CR31+CR32+CR33+CR34</f>
        <v>0</v>
      </c>
      <c r="CS29" s="5">
        <f t="shared" ref="CS29" si="612">CS30+CS31+CS32+CS33+CS34</f>
        <v>0</v>
      </c>
      <c r="CT29" s="5">
        <f t="shared" ref="CT29" si="613">CT30+CT31+CT32+CT33+CT34</f>
        <v>0</v>
      </c>
      <c r="CU29" s="5">
        <f t="shared" ref="CU29" si="614">CU30+CU31+CU32+CU33+CU34</f>
        <v>0</v>
      </c>
      <c r="CV29" s="5">
        <f t="shared" ref="CV29" si="615">CV30+CV31+CV32+CV33+CV34</f>
        <v>0</v>
      </c>
      <c r="CW29" s="5">
        <f t="shared" ref="CW29" si="616">CW30+CW31+CW32+CW33+CW34</f>
        <v>0</v>
      </c>
      <c r="CX29" s="5">
        <f t="shared" ref="CX29" si="617">CX30+CX31+CX32+CX33+CX34</f>
        <v>0</v>
      </c>
      <c r="CY29" s="5">
        <f t="shared" ref="CY29" si="618">CY30+CY31+CY32+CY33+CY34</f>
        <v>0</v>
      </c>
      <c r="CZ29" s="5">
        <f t="shared" ref="CZ29" si="619">CZ30+CZ31+CZ32+CZ33+CZ34</f>
        <v>0</v>
      </c>
      <c r="DA29" s="5">
        <f t="shared" ref="DA29" si="620">DA30+DA31+DA32+DA33+DA34</f>
        <v>0</v>
      </c>
      <c r="DB29" s="5">
        <f t="shared" ref="DB29" si="621">DB30+DB31+DB32+DB33+DB34</f>
        <v>0</v>
      </c>
      <c r="DC29" s="5">
        <f t="shared" ref="DC29" si="622">DC30+DC31+DC32+DC33+DC34</f>
        <v>0</v>
      </c>
      <c r="DD29" s="5">
        <f t="shared" ref="DD29" si="623">DD30+DD31+DD32+DD33+DD34</f>
        <v>0</v>
      </c>
      <c r="DE29" s="5">
        <f t="shared" ref="DE29" si="624">DE30+DE31+DE32+DE33+DE34</f>
        <v>0</v>
      </c>
      <c r="DF29" s="5">
        <f t="shared" ref="DF29" si="625">DF30+DF31+DF32+DF33+DF34</f>
        <v>0</v>
      </c>
      <c r="DG29" s="5">
        <f t="shared" ref="DG29" si="626">DG30+DG31+DG32+DG33+DG34</f>
        <v>0</v>
      </c>
      <c r="DH29" s="5">
        <f t="shared" ref="DH29" si="627">DH30+DH31+DH32+DH33+DH34</f>
        <v>0</v>
      </c>
      <c r="DI29" s="5">
        <f t="shared" ref="DI29" si="628">DI30+DI31+DI32+DI33+DI34</f>
        <v>0</v>
      </c>
      <c r="DJ29" s="5">
        <f t="shared" ref="DJ29" si="629">DJ30+DJ31+DJ32+DJ33+DJ34</f>
        <v>0</v>
      </c>
      <c r="DK29" s="5">
        <f t="shared" ref="DK29" si="630">DK30+DK31+DK32+DK33+DK34</f>
        <v>0</v>
      </c>
      <c r="DL29" s="5">
        <f t="shared" ref="DL29" si="631">DL30+DL31+DL32+DL33+DL34</f>
        <v>0</v>
      </c>
      <c r="DM29" s="5">
        <f t="shared" ref="DM29" si="632">DM30+DM31+DM32+DM33+DM34</f>
        <v>0</v>
      </c>
      <c r="DN29" s="5">
        <f t="shared" ref="DN29" si="633">DN30+DN31+DN32+DN33+DN34</f>
        <v>0</v>
      </c>
      <c r="DO29" s="5">
        <f t="shared" ref="DO29" si="634">DO30+DO31+DO32+DO33+DO34</f>
        <v>0</v>
      </c>
      <c r="DP29" s="5">
        <f t="shared" ref="DP29" si="635">DP30+DP31+DP32+DP33+DP34</f>
        <v>0</v>
      </c>
      <c r="DQ29" s="5">
        <f t="shared" ref="DQ29" si="636">DQ30+DQ31+DQ32+DQ33+DQ34</f>
        <v>0</v>
      </c>
      <c r="DR29" s="106" t="e">
        <f t="shared" ref="DR29" si="637">DR30+DR31+DR32+DR33+DR34</f>
        <v>#REF!</v>
      </c>
      <c r="DS29" s="106">
        <f t="shared" ref="DS29" si="638">DS30+DS31+DS32+DS33+DS34</f>
        <v>867413</v>
      </c>
      <c r="DT29" s="106" t="e">
        <f t="shared" ref="DT29" si="639">DT30+DT31+DT32+DT33+DT34</f>
        <v>#REF!</v>
      </c>
      <c r="DU29" s="5">
        <f>DU30+DU31+DU32+DU33+DU34</f>
        <v>0</v>
      </c>
      <c r="DV29" s="5">
        <f t="shared" ref="DV29:EU29" si="640">DV30+DV31+DV32+DV33+DV34</f>
        <v>12522</v>
      </c>
      <c r="DW29" s="5">
        <f t="shared" si="640"/>
        <v>12522</v>
      </c>
      <c r="DX29" s="5">
        <f t="shared" si="640"/>
        <v>0</v>
      </c>
      <c r="DY29" s="5">
        <f t="shared" si="640"/>
        <v>147</v>
      </c>
      <c r="DZ29" s="5">
        <f t="shared" si="640"/>
        <v>147</v>
      </c>
      <c r="EA29" s="5">
        <f t="shared" si="640"/>
        <v>0</v>
      </c>
      <c r="EB29" s="5">
        <f t="shared" si="640"/>
        <v>1274</v>
      </c>
      <c r="EC29" s="5">
        <f t="shared" si="640"/>
        <v>1274</v>
      </c>
      <c r="ED29" s="5">
        <f t="shared" si="640"/>
        <v>0</v>
      </c>
      <c r="EE29" s="5">
        <f t="shared" si="640"/>
        <v>121940</v>
      </c>
      <c r="EF29" s="5">
        <f t="shared" si="640"/>
        <v>121940</v>
      </c>
      <c r="EG29" s="5">
        <f t="shared" si="640"/>
        <v>0</v>
      </c>
      <c r="EH29" s="5">
        <f t="shared" si="640"/>
        <v>53863</v>
      </c>
      <c r="EI29" s="5">
        <f t="shared" si="640"/>
        <v>53863</v>
      </c>
      <c r="EJ29" s="5">
        <f t="shared" si="640"/>
        <v>0</v>
      </c>
      <c r="EK29" s="5">
        <f t="shared" si="640"/>
        <v>84870</v>
      </c>
      <c r="EL29" s="5">
        <f t="shared" si="640"/>
        <v>84870</v>
      </c>
      <c r="EM29" s="5">
        <f t="shared" si="640"/>
        <v>0</v>
      </c>
      <c r="EN29" s="5">
        <f t="shared" si="640"/>
        <v>6200</v>
      </c>
      <c r="EO29" s="5">
        <f t="shared" si="640"/>
        <v>6200</v>
      </c>
      <c r="EP29" s="5">
        <f t="shared" si="640"/>
        <v>0</v>
      </c>
      <c r="EQ29" s="5">
        <f t="shared" si="640"/>
        <v>220512</v>
      </c>
      <c r="ER29" s="5">
        <f t="shared" si="640"/>
        <v>220512</v>
      </c>
      <c r="ES29" s="5">
        <f t="shared" si="640"/>
        <v>0</v>
      </c>
      <c r="ET29" s="5">
        <f t="shared" si="640"/>
        <v>8147</v>
      </c>
      <c r="EU29" s="5">
        <f t="shared" si="640"/>
        <v>8147</v>
      </c>
      <c r="EV29" s="106">
        <f t="shared" ref="EV29" si="641">EV30+EV31+EV32+EV33+EV34</f>
        <v>0</v>
      </c>
      <c r="EW29" s="106">
        <f t="shared" ref="EW29" si="642">EW30+EW31+EW32+EW33+EW34</f>
        <v>509475</v>
      </c>
      <c r="EX29" s="106">
        <f t="shared" ref="EX29" si="643">EX30+EX31+EX32+EX33+EX34</f>
        <v>509475</v>
      </c>
      <c r="EY29" s="5">
        <f>EY30+EY31+EY32+EY33+EY34</f>
        <v>0</v>
      </c>
      <c r="EZ29" s="5">
        <f t="shared" ref="EZ29:GK29" si="644">EZ30+EZ31+EZ32+EZ33+EZ34</f>
        <v>14831</v>
      </c>
      <c r="FA29" s="5">
        <f t="shared" si="644"/>
        <v>14831</v>
      </c>
      <c r="FB29" s="5">
        <f t="shared" si="644"/>
        <v>0</v>
      </c>
      <c r="FC29" s="5">
        <f t="shared" si="644"/>
        <v>13369</v>
      </c>
      <c r="FD29" s="5">
        <f t="shared" si="644"/>
        <v>13369</v>
      </c>
      <c r="FE29" s="5">
        <f t="shared" si="644"/>
        <v>0</v>
      </c>
      <c r="FF29" s="5">
        <f t="shared" si="644"/>
        <v>0</v>
      </c>
      <c r="FG29" s="5">
        <f t="shared" si="644"/>
        <v>0</v>
      </c>
      <c r="FH29" s="5">
        <f t="shared" si="644"/>
        <v>44510</v>
      </c>
      <c r="FI29" s="5">
        <f t="shared" si="644"/>
        <v>0</v>
      </c>
      <c r="FJ29" s="5">
        <f t="shared" si="644"/>
        <v>44510</v>
      </c>
      <c r="FK29" s="5">
        <f t="shared" si="644"/>
        <v>0</v>
      </c>
      <c r="FL29" s="5">
        <f t="shared" si="644"/>
        <v>0</v>
      </c>
      <c r="FM29" s="5">
        <f t="shared" si="644"/>
        <v>0</v>
      </c>
      <c r="FN29" s="5">
        <f t="shared" si="644"/>
        <v>0</v>
      </c>
      <c r="FO29" s="5">
        <f t="shared" si="644"/>
        <v>0</v>
      </c>
      <c r="FP29" s="5">
        <f t="shared" si="644"/>
        <v>0</v>
      </c>
      <c r="FQ29" s="5">
        <f t="shared" si="644"/>
        <v>0</v>
      </c>
      <c r="FR29" s="5">
        <f t="shared" si="644"/>
        <v>0</v>
      </c>
      <c r="FS29" s="5">
        <f t="shared" si="644"/>
        <v>0</v>
      </c>
      <c r="FT29" s="5">
        <f t="shared" si="644"/>
        <v>0</v>
      </c>
      <c r="FU29" s="5">
        <f t="shared" si="644"/>
        <v>0</v>
      </c>
      <c r="FV29" s="5">
        <f t="shared" si="644"/>
        <v>0</v>
      </c>
      <c r="FW29" s="5">
        <f t="shared" si="644"/>
        <v>0</v>
      </c>
      <c r="FX29" s="5">
        <f t="shared" si="644"/>
        <v>0</v>
      </c>
      <c r="FY29" s="5">
        <f t="shared" si="644"/>
        <v>0</v>
      </c>
      <c r="FZ29" s="5">
        <f t="shared" si="644"/>
        <v>0</v>
      </c>
      <c r="GA29" s="5">
        <f t="shared" si="644"/>
        <v>0</v>
      </c>
      <c r="GB29" s="5">
        <f t="shared" si="644"/>
        <v>0</v>
      </c>
      <c r="GC29" s="5">
        <f t="shared" si="644"/>
        <v>0</v>
      </c>
      <c r="GD29" s="5">
        <f t="shared" si="644"/>
        <v>0</v>
      </c>
      <c r="GE29" s="5">
        <f t="shared" si="644"/>
        <v>0</v>
      </c>
      <c r="GF29" s="5">
        <f t="shared" si="644"/>
        <v>0</v>
      </c>
      <c r="GG29" s="5">
        <f t="shared" si="644"/>
        <v>68067</v>
      </c>
      <c r="GH29" s="5">
        <f t="shared" si="644"/>
        <v>68067</v>
      </c>
      <c r="GI29" s="5">
        <f t="shared" si="644"/>
        <v>0</v>
      </c>
      <c r="GJ29" s="5">
        <f t="shared" si="644"/>
        <v>1504</v>
      </c>
      <c r="GK29" s="5">
        <f t="shared" si="644"/>
        <v>1504</v>
      </c>
      <c r="GL29" s="5">
        <f t="shared" ref="GL29" si="645">GL30+GL31+GL32+GL33+GL34</f>
        <v>44510</v>
      </c>
      <c r="GM29" s="5">
        <f t="shared" ref="GM29" si="646">GM30+GM31+GM32+GM33+GM34</f>
        <v>97771</v>
      </c>
      <c r="GN29" s="5">
        <f t="shared" ref="GN29" si="647">GN30+GN31+GN32+GN33+GN34</f>
        <v>142281</v>
      </c>
      <c r="GO29" s="5">
        <f>GO30+GO31+GO32+GO33+GO34</f>
        <v>22682</v>
      </c>
      <c r="GP29" s="5">
        <f t="shared" ref="GP29:GW29" si="648">GP30+GP31+GP32+GP33+GP34</f>
        <v>36779</v>
      </c>
      <c r="GQ29" s="5">
        <f t="shared" si="648"/>
        <v>59461</v>
      </c>
      <c r="GR29" s="5">
        <f t="shared" si="648"/>
        <v>1486077</v>
      </c>
      <c r="GS29" s="5">
        <f t="shared" si="648"/>
        <v>120490</v>
      </c>
      <c r="GT29" s="5">
        <f t="shared" si="648"/>
        <v>1606567</v>
      </c>
      <c r="GU29" s="5">
        <f t="shared" si="648"/>
        <v>0</v>
      </c>
      <c r="GV29" s="5">
        <f t="shared" si="648"/>
        <v>16936</v>
      </c>
      <c r="GW29" s="5">
        <f t="shared" si="648"/>
        <v>16936</v>
      </c>
      <c r="GX29" s="5">
        <f t="shared" ref="GX29" si="649">GX30+GX31+GX32+GX33+GX34</f>
        <v>1553269</v>
      </c>
      <c r="GY29" s="5">
        <f t="shared" ref="GY29" si="650">GY30+GY31+GY32+GY33+GY34</f>
        <v>271976</v>
      </c>
      <c r="GZ29" s="5">
        <f t="shared" ref="GZ29" si="651">GZ30+GZ31+GZ32+GZ33+GZ34</f>
        <v>1825245</v>
      </c>
      <c r="HA29" s="5" t="e">
        <f t="shared" ref="HA29" si="652">HA30+HA31+HA32+HA33+HA34</f>
        <v>#REF!</v>
      </c>
      <c r="HB29" s="5">
        <f t="shared" ref="HB29" si="653">HB30+HB31+HB32+HB33+HB34</f>
        <v>1648864</v>
      </c>
      <c r="HC29" s="118" t="e">
        <f t="shared" ref="HC29" si="654">HC30+HC31+HC32+HC33+HC34</f>
        <v>#REF!</v>
      </c>
      <c r="HD29" s="139"/>
    </row>
    <row r="30" spans="1:212" ht="15" customHeight="1" x14ac:dyDescent="0.2">
      <c r="A30" s="123" t="s">
        <v>421</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t="e">
        <f>SUM('címrend kötelező'!Z30+'címrend önként'!Z30+'címrend államig'!Z30)</f>
        <v>#REF!</v>
      </c>
      <c r="AA30" s="6">
        <f>SUM('címrend kötelező'!AA30+'címrend önként'!AA30+'címrend államig'!AA30)</f>
        <v>53155</v>
      </c>
      <c r="AB30" s="6" t="e">
        <f>SUM('címrend kötelező'!AB30+'címrend önként'!AB30+'címrend államig'!AB30)</f>
        <v>#REF!</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597" t="e">
        <f t="shared" si="151"/>
        <v>#REF!</v>
      </c>
      <c r="DS30" s="597">
        <f t="shared" ref="DS30:DS36" si="655">SUM(C30+F30+I30+L30+O30+R30+U30+X30+AA30+AD30+AG30+AJ30+AM30+AP30+AS30+AV30+AY30+BB30+BE30+BH30+BK30+BN30+BQ30+BT30+BW30+BZ30+CC30+CF30+CI30+CL30+CO30+CR30+CU30+CX30+DA30+DD30+DG30+DJ30+DM30+DP30)</f>
        <v>53155</v>
      </c>
      <c r="DT30" s="597" t="e">
        <f t="shared" ref="DT30:DT36" si="656">SUM(D30+G30+J30+M30+P30+S30+V30+Y30+AB30+AE30+AH30+AK30+AN30+AQ30+AT30+AW30+AZ30+BC30+BF30+BI30+BL30+BO30+BR30+BU30+BX30+CA30+CD30+CG30+CJ30+CM30+CP30+CS30+CV30+CY30+DB30+DE30+DH30+DK30+DN30+DQ30)</f>
        <v>#REF!</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597">
        <f t="shared" ref="EV30:EV36" si="657">DU30+DX30+EA30+ED30+EG30+EJ30+EM30+EP30+ES30</f>
        <v>0</v>
      </c>
      <c r="EW30" s="597">
        <f t="shared" ref="EW30:EX36" si="658">DV30+DY30+EB30+EE30+EH30+EK30+EN30+EQ30+ET30</f>
        <v>0</v>
      </c>
      <c r="EX30" s="597">
        <f t="shared" si="658"/>
        <v>0</v>
      </c>
      <c r="EY30" s="290">
        <f>'címrend kötelező'!EY30+'címrend önként'!EY30+'címrend államig'!EY30</f>
        <v>0</v>
      </c>
      <c r="EZ30" s="290">
        <f>'címrend kötelező'!EZ30+'címrend önként'!EZ30+'címrend államig'!EZ30</f>
        <v>0</v>
      </c>
      <c r="FA30" s="290">
        <f>'címrend kötelező'!FA30+'címrend önként'!FA30+'címrend államig'!FA30</f>
        <v>0</v>
      </c>
      <c r="FB30" s="290">
        <f>'címrend kötelező'!FB30+'címrend önként'!FB30+'címrend államig'!FB30</f>
        <v>0</v>
      </c>
      <c r="FC30" s="290">
        <f>'címrend kötelező'!FC30+'címrend önként'!FC30+'címrend államig'!FC30</f>
        <v>0</v>
      </c>
      <c r="FD30" s="290">
        <f>'címrend kötelező'!FD30+'címrend önként'!FD30+'címrend államig'!FD30</f>
        <v>0</v>
      </c>
      <c r="FE30" s="290">
        <f>'címrend kötelező'!FE30+'címrend önként'!FE30+'címrend államig'!FE30</f>
        <v>0</v>
      </c>
      <c r="FF30" s="290">
        <f>'címrend kötelező'!FF30+'címrend önként'!FF30+'címrend államig'!FF30</f>
        <v>0</v>
      </c>
      <c r="FG30" s="290">
        <f>'címrend kötelező'!FG30+'címrend önként'!FG30+'címrend államig'!FG30</f>
        <v>0</v>
      </c>
      <c r="FH30" s="290">
        <f>'címrend kötelező'!FH30+'címrend önként'!FH30+'címrend államig'!FH30</f>
        <v>0</v>
      </c>
      <c r="FI30" s="290">
        <f>'címrend kötelező'!FI30+'címrend önként'!FI30+'címrend államig'!FI30</f>
        <v>0</v>
      </c>
      <c r="FJ30" s="290">
        <f>'címrend kötelező'!FJ30+'címrend önként'!FJ30+'címrend államig'!FJ30</f>
        <v>0</v>
      </c>
      <c r="FK30" s="290">
        <f>'címrend kötelező'!FK30+'címrend önként'!FK30+'címrend államig'!FK30</f>
        <v>0</v>
      </c>
      <c r="FL30" s="290">
        <f>'címrend kötelező'!FL30+'címrend önként'!FL30+'címrend államig'!FL30</f>
        <v>0</v>
      </c>
      <c r="FM30" s="290">
        <f>'címrend kötelező'!FM30+'címrend önként'!FM30+'címrend államig'!FM30</f>
        <v>0</v>
      </c>
      <c r="FN30" s="290">
        <f>'címrend kötelező'!FN30+'címrend önként'!FN30+'címrend államig'!FN30</f>
        <v>0</v>
      </c>
      <c r="FO30" s="290">
        <f>'címrend kötelező'!FO30+'címrend önként'!FO30+'címrend államig'!FO30</f>
        <v>0</v>
      </c>
      <c r="FP30" s="290">
        <f>'címrend kötelező'!FP30+'címrend önként'!FP30+'címrend államig'!FP30</f>
        <v>0</v>
      </c>
      <c r="FQ30" s="290">
        <f>'címrend kötelező'!FQ30+'címrend önként'!FQ30+'címrend államig'!FQ30</f>
        <v>0</v>
      </c>
      <c r="FR30" s="290">
        <f>'címrend kötelező'!FR30+'címrend önként'!FR30+'címrend államig'!FR30</f>
        <v>0</v>
      </c>
      <c r="FS30" s="290">
        <f>'címrend kötelező'!FS30+'címrend önként'!FS30+'címrend államig'!FS30</f>
        <v>0</v>
      </c>
      <c r="FT30" s="290">
        <f>'címrend kötelező'!FT30+'címrend önként'!FT30+'címrend államig'!FT30</f>
        <v>0</v>
      </c>
      <c r="FU30" s="290">
        <f>'címrend kötelező'!FU30+'címrend önként'!FU30+'címrend államig'!FU30</f>
        <v>0</v>
      </c>
      <c r="FV30" s="290">
        <f>'címrend kötelező'!FV30+'címrend önként'!FV30+'címrend államig'!FV30</f>
        <v>0</v>
      </c>
      <c r="FW30" s="290">
        <f>'címrend kötelező'!FW30+'címrend önként'!FW30+'címrend államig'!FW30</f>
        <v>0</v>
      </c>
      <c r="FX30" s="290">
        <f>'címrend kötelező'!FX30+'címrend önként'!FX30+'címrend államig'!FX30</f>
        <v>0</v>
      </c>
      <c r="FY30" s="290">
        <f>'címrend kötelező'!FY30+'címrend önként'!FY30+'címrend államig'!FY30</f>
        <v>0</v>
      </c>
      <c r="FZ30" s="290">
        <f>'címrend kötelező'!FZ30+'címrend önként'!FZ30+'címrend államig'!FZ30</f>
        <v>0</v>
      </c>
      <c r="GA30" s="290">
        <f>'címrend kötelező'!GA30+'címrend önként'!GA30+'címrend államig'!GA30</f>
        <v>0</v>
      </c>
      <c r="GB30" s="290">
        <f>'címrend kötelező'!GB30+'címrend önként'!GB30+'címrend államig'!GB30</f>
        <v>0</v>
      </c>
      <c r="GC30" s="290">
        <f>'címrend kötelező'!GC30+'címrend önként'!GC30+'címrend államig'!GC30</f>
        <v>0</v>
      </c>
      <c r="GD30" s="290">
        <f>'címrend kötelező'!GD30+'címrend önként'!GD30+'címrend államig'!GD30</f>
        <v>0</v>
      </c>
      <c r="GE30" s="290">
        <f>'címrend kötelező'!GE30+'címrend önként'!GE30+'címrend államig'!GE30</f>
        <v>0</v>
      </c>
      <c r="GF30" s="290">
        <f>'címrend kötelező'!GF30+'címrend önként'!GF30+'címrend államig'!GF30</f>
        <v>0</v>
      </c>
      <c r="GG30" s="290">
        <f>'címrend kötelező'!GG30+'címrend önként'!GG30+'címrend államig'!GG30</f>
        <v>0</v>
      </c>
      <c r="GH30" s="290">
        <f>'címrend kötelező'!GH30+'címrend önként'!GH30+'címrend államig'!GH30</f>
        <v>0</v>
      </c>
      <c r="GI30" s="290">
        <f>'címrend kötelező'!GI30+'címrend önként'!GI30+'címrend államig'!GI30</f>
        <v>0</v>
      </c>
      <c r="GJ30" s="290">
        <f>'címrend kötelező'!GJ30+'címrend önként'!GJ30+'címrend államig'!GJ30</f>
        <v>0</v>
      </c>
      <c r="GK30" s="290">
        <f>'címrend kötelező'!GK30+'címrend önként'!GK30+'címrend államig'!GK30</f>
        <v>0</v>
      </c>
      <c r="GL30" s="34">
        <f t="shared" ref="GL30:GL36" si="659">EY30+FB30+FE30+FH30+FK30+FN30+FQ30+FT30+FW30+FZ30+GC30+GF30+GI30</f>
        <v>0</v>
      </c>
      <c r="GM30" s="34">
        <f t="shared" ref="GM30:GN36" si="660">EZ30+FC30+FF30+FI30+FL30+FO30+FR30+FU30+FX30+GA30+GD30+GG30+GJ30</f>
        <v>0</v>
      </c>
      <c r="GN30" s="34">
        <f t="shared" si="660"/>
        <v>0</v>
      </c>
      <c r="GO30" s="290">
        <f>'címrend kötelező'!GO30+'címrend önként'!GO30+'címrend államig'!FL30</f>
        <v>0</v>
      </c>
      <c r="GP30" s="290">
        <f>'címrend kötelező'!GP30+'címrend önként'!GP30+'címrend államig'!FM30</f>
        <v>0</v>
      </c>
      <c r="GQ30" s="290">
        <f>'címrend kötelező'!GQ30+'címrend önként'!GQ30+'címrend államig'!FN30</f>
        <v>0</v>
      </c>
      <c r="GR30" s="290">
        <f>'címrend kötelező'!GR30+'címrend önként'!GR30+'címrend államig'!FO30</f>
        <v>0</v>
      </c>
      <c r="GS30" s="290">
        <f>'címrend kötelező'!GS30+'címrend önként'!GS30+'címrend államig'!FP30</f>
        <v>0</v>
      </c>
      <c r="GT30" s="290">
        <f>'címrend kötelező'!GT30+'címrend önként'!GT30+'címrend államig'!FQ30</f>
        <v>0</v>
      </c>
      <c r="GU30" s="290">
        <f>'címrend kötelező'!GU30+'címrend önként'!GU30+'címrend államig'!FR30</f>
        <v>0</v>
      </c>
      <c r="GV30" s="290">
        <f>'címrend kötelező'!GV30+'címrend önként'!GV30+'címrend államig'!FS30</f>
        <v>0</v>
      </c>
      <c r="GW30" s="290">
        <f>'címrend kötelező'!GW30+'címrend önként'!GW30+'címrend államig'!FT30</f>
        <v>0</v>
      </c>
      <c r="GX30" s="34">
        <f t="shared" ref="GX30:GX36" si="661">GL30+GO30+GR30+GU30</f>
        <v>0</v>
      </c>
      <c r="GY30" s="34">
        <f t="shared" ref="GY30:GZ36" si="662">GM30+GP30+GS30+GV30</f>
        <v>0</v>
      </c>
      <c r="GZ30" s="34">
        <f t="shared" si="662"/>
        <v>0</v>
      </c>
      <c r="HA30" s="34" t="e">
        <f t="shared" ref="HA30:HA36" si="663">DR30+EV30+GX30</f>
        <v>#REF!</v>
      </c>
      <c r="HB30" s="34">
        <f t="shared" ref="HB30:HC36" si="664">DS30+EW30+GY30</f>
        <v>53155</v>
      </c>
      <c r="HC30" s="133" t="e">
        <f t="shared" si="664"/>
        <v>#REF!</v>
      </c>
      <c r="HD30" s="139"/>
    </row>
    <row r="31" spans="1:212" ht="15" customHeight="1" x14ac:dyDescent="0.2">
      <c r="A31" s="123" t="s">
        <v>422</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0</v>
      </c>
      <c r="AD31" s="6">
        <f>SUM('címrend kötelező'!AD31+'címrend önként'!AD31+'címrend államig'!AD31)</f>
        <v>845936</v>
      </c>
      <c r="AE31" s="6">
        <f>SUM('címrend kötelező'!AE31+'címrend önként'!AE31+'címrend államig'!AE31)</f>
        <v>845936</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597">
        <f t="shared" si="151"/>
        <v>0</v>
      </c>
      <c r="DS31" s="597">
        <f t="shared" si="655"/>
        <v>845936</v>
      </c>
      <c r="DT31" s="597">
        <f t="shared" si="656"/>
        <v>845936</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597">
        <f t="shared" si="657"/>
        <v>0</v>
      </c>
      <c r="EW31" s="597">
        <f t="shared" si="658"/>
        <v>0</v>
      </c>
      <c r="EX31" s="597">
        <f t="shared" si="658"/>
        <v>0</v>
      </c>
      <c r="EY31" s="290">
        <f>'címrend kötelező'!EY31+'címrend önként'!EY31+'címrend államig'!EY31</f>
        <v>0</v>
      </c>
      <c r="EZ31" s="290">
        <f>'címrend kötelező'!EZ31+'címrend önként'!EZ31+'címrend államig'!EZ31</f>
        <v>0</v>
      </c>
      <c r="FA31" s="290">
        <f>'címrend kötelező'!FA31+'címrend önként'!FA31+'címrend államig'!FA31</f>
        <v>0</v>
      </c>
      <c r="FB31" s="290">
        <f>'címrend kötelező'!FB31+'címrend önként'!FB31+'címrend államig'!FB31</f>
        <v>0</v>
      </c>
      <c r="FC31" s="290">
        <f>'címrend kötelező'!FC31+'címrend önként'!FC31+'címrend államig'!FC31</f>
        <v>0</v>
      </c>
      <c r="FD31" s="290">
        <f>'címrend kötelező'!FD31+'címrend önként'!FD31+'címrend államig'!FD31</f>
        <v>0</v>
      </c>
      <c r="FE31" s="290">
        <f>'címrend kötelező'!FE31+'címrend önként'!FE31+'címrend államig'!FE31</f>
        <v>0</v>
      </c>
      <c r="FF31" s="290">
        <f>'címrend kötelező'!FF31+'címrend önként'!FF31+'címrend államig'!FF31</f>
        <v>0</v>
      </c>
      <c r="FG31" s="290">
        <f>'címrend kötelező'!FG31+'címrend önként'!FG31+'címrend államig'!FG31</f>
        <v>0</v>
      </c>
      <c r="FH31" s="290">
        <f>'címrend kötelező'!FH31+'címrend önként'!FH31+'címrend államig'!FH31</f>
        <v>0</v>
      </c>
      <c r="FI31" s="290">
        <f>'címrend kötelező'!FI31+'címrend önként'!FI31+'címrend államig'!FI31</f>
        <v>0</v>
      </c>
      <c r="FJ31" s="290">
        <f>'címrend kötelező'!FJ31+'címrend önként'!FJ31+'címrend államig'!FJ31</f>
        <v>0</v>
      </c>
      <c r="FK31" s="290">
        <f>'címrend kötelező'!FK31+'címrend önként'!FK31+'címrend államig'!FK31</f>
        <v>0</v>
      </c>
      <c r="FL31" s="290">
        <f>'címrend kötelező'!FL31+'címrend önként'!FL31+'címrend államig'!FL31</f>
        <v>0</v>
      </c>
      <c r="FM31" s="290">
        <f>'címrend kötelező'!FM31+'címrend önként'!FM31+'címrend államig'!FM31</f>
        <v>0</v>
      </c>
      <c r="FN31" s="290">
        <f>'címrend kötelező'!FN31+'címrend önként'!FN31+'címrend államig'!FN31</f>
        <v>0</v>
      </c>
      <c r="FO31" s="290">
        <f>'címrend kötelező'!FO31+'címrend önként'!FO31+'címrend államig'!FO31</f>
        <v>0</v>
      </c>
      <c r="FP31" s="290">
        <f>'címrend kötelező'!FP31+'címrend önként'!FP31+'címrend államig'!FP31</f>
        <v>0</v>
      </c>
      <c r="FQ31" s="290">
        <f>'címrend kötelező'!FQ31+'címrend önként'!FQ31+'címrend államig'!FQ31</f>
        <v>0</v>
      </c>
      <c r="FR31" s="290">
        <f>'címrend kötelező'!FR31+'címrend önként'!FR31+'címrend államig'!FR31</f>
        <v>0</v>
      </c>
      <c r="FS31" s="290">
        <f>'címrend kötelező'!FS31+'címrend önként'!FS31+'címrend államig'!FS31</f>
        <v>0</v>
      </c>
      <c r="FT31" s="290">
        <f>'címrend kötelező'!FT31+'címrend önként'!FT31+'címrend államig'!FT31</f>
        <v>0</v>
      </c>
      <c r="FU31" s="290">
        <f>'címrend kötelező'!FU31+'címrend önként'!FU31+'címrend államig'!FU31</f>
        <v>0</v>
      </c>
      <c r="FV31" s="290">
        <f>'címrend kötelező'!FV31+'címrend önként'!FV31+'címrend államig'!FV31</f>
        <v>0</v>
      </c>
      <c r="FW31" s="290">
        <f>'címrend kötelező'!FW31+'címrend önként'!FW31+'címrend államig'!FW31</f>
        <v>0</v>
      </c>
      <c r="FX31" s="290">
        <f>'címrend kötelező'!FX31+'címrend önként'!FX31+'címrend államig'!FX31</f>
        <v>0</v>
      </c>
      <c r="FY31" s="290">
        <f>'címrend kötelező'!FY31+'címrend önként'!FY31+'címrend államig'!FY31</f>
        <v>0</v>
      </c>
      <c r="FZ31" s="290">
        <f>'címrend kötelező'!FZ31+'címrend önként'!FZ31+'címrend államig'!FZ31</f>
        <v>0</v>
      </c>
      <c r="GA31" s="290">
        <f>'címrend kötelező'!GA31+'címrend önként'!GA31+'címrend államig'!GA31</f>
        <v>0</v>
      </c>
      <c r="GB31" s="290">
        <f>'címrend kötelező'!GB31+'címrend önként'!GB31+'címrend államig'!GB31</f>
        <v>0</v>
      </c>
      <c r="GC31" s="290">
        <f>'címrend kötelező'!GC31+'címrend önként'!GC31+'címrend államig'!GC31</f>
        <v>0</v>
      </c>
      <c r="GD31" s="290">
        <f>'címrend kötelező'!GD31+'címrend önként'!GD31+'címrend államig'!GD31</f>
        <v>0</v>
      </c>
      <c r="GE31" s="290">
        <f>'címrend kötelező'!GE31+'címrend önként'!GE31+'címrend államig'!GE31</f>
        <v>0</v>
      </c>
      <c r="GF31" s="290">
        <f>'címrend kötelező'!GF31+'címrend önként'!GF31+'címrend államig'!GF31</f>
        <v>0</v>
      </c>
      <c r="GG31" s="290">
        <f>'címrend kötelező'!GG31+'címrend önként'!GG31+'címrend államig'!GG31</f>
        <v>0</v>
      </c>
      <c r="GH31" s="290">
        <f>'címrend kötelező'!GH31+'címrend önként'!GH31+'címrend államig'!GH31</f>
        <v>0</v>
      </c>
      <c r="GI31" s="290">
        <f>'címrend kötelező'!GI31+'címrend önként'!GI31+'címrend államig'!GI31</f>
        <v>0</v>
      </c>
      <c r="GJ31" s="290">
        <f>'címrend kötelező'!GJ31+'címrend önként'!GJ31+'címrend államig'!GJ31</f>
        <v>0</v>
      </c>
      <c r="GK31" s="290">
        <f>'címrend kötelező'!GK31+'címrend önként'!GK31+'címrend államig'!GK31</f>
        <v>0</v>
      </c>
      <c r="GL31" s="34">
        <f t="shared" si="659"/>
        <v>0</v>
      </c>
      <c r="GM31" s="34">
        <f t="shared" si="660"/>
        <v>0</v>
      </c>
      <c r="GN31" s="34">
        <f t="shared" si="660"/>
        <v>0</v>
      </c>
      <c r="GO31" s="290">
        <f>'címrend kötelező'!GO31+'címrend önként'!GO31+'címrend államig'!FL31</f>
        <v>0</v>
      </c>
      <c r="GP31" s="290">
        <f>'címrend kötelező'!GP31+'címrend önként'!GP31+'címrend államig'!FM31</f>
        <v>0</v>
      </c>
      <c r="GQ31" s="290">
        <f>'címrend kötelező'!GQ31+'címrend önként'!GQ31+'címrend államig'!FN31</f>
        <v>0</v>
      </c>
      <c r="GR31" s="290">
        <f>'címrend kötelező'!GR31+'címrend önként'!GR31+'címrend államig'!FO31</f>
        <v>0</v>
      </c>
      <c r="GS31" s="290">
        <f>'címrend kötelező'!GS31+'címrend önként'!GS31+'címrend államig'!FP31</f>
        <v>0</v>
      </c>
      <c r="GT31" s="290">
        <f>'címrend kötelező'!GT31+'címrend önként'!GT31+'címrend államig'!FQ31</f>
        <v>0</v>
      </c>
      <c r="GU31" s="290">
        <f>'címrend kötelező'!GU31+'címrend önként'!GU31+'címrend államig'!FR31</f>
        <v>0</v>
      </c>
      <c r="GV31" s="290">
        <f>'címrend kötelező'!GV31+'címrend önként'!GV31+'címrend államig'!FS31</f>
        <v>0</v>
      </c>
      <c r="GW31" s="290">
        <f>'címrend kötelező'!GW31+'címrend önként'!GW31+'címrend államig'!FT31</f>
        <v>0</v>
      </c>
      <c r="GX31" s="34">
        <f t="shared" si="661"/>
        <v>0</v>
      </c>
      <c r="GY31" s="34">
        <f t="shared" si="662"/>
        <v>0</v>
      </c>
      <c r="GZ31" s="34">
        <f t="shared" si="662"/>
        <v>0</v>
      </c>
      <c r="HA31" s="34">
        <f t="shared" si="663"/>
        <v>0</v>
      </c>
      <c r="HB31" s="34">
        <f t="shared" si="664"/>
        <v>845936</v>
      </c>
      <c r="HC31" s="133">
        <f t="shared" si="664"/>
        <v>845936</v>
      </c>
      <c r="HD31" s="139"/>
    </row>
    <row r="32" spans="1:212" ht="15" customHeight="1" x14ac:dyDescent="0.2">
      <c r="A32" s="123" t="s">
        <v>423</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597">
        <f t="shared" si="151"/>
        <v>0</v>
      </c>
      <c r="DS32" s="597">
        <f t="shared" si="655"/>
        <v>0</v>
      </c>
      <c r="DT32" s="597">
        <f t="shared" si="656"/>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597">
        <f t="shared" si="657"/>
        <v>0</v>
      </c>
      <c r="EW32" s="597">
        <f t="shared" si="658"/>
        <v>0</v>
      </c>
      <c r="EX32" s="597">
        <f t="shared" si="658"/>
        <v>0</v>
      </c>
      <c r="EY32" s="290">
        <f>'címrend kötelező'!EY32+'címrend önként'!EY32+'címrend államig'!EY32</f>
        <v>0</v>
      </c>
      <c r="EZ32" s="290">
        <f>'címrend kötelező'!EZ32+'címrend önként'!EZ32+'címrend államig'!EZ32</f>
        <v>0</v>
      </c>
      <c r="FA32" s="290">
        <f>'címrend kötelező'!FA32+'címrend önként'!FA32+'címrend államig'!FA32</f>
        <v>0</v>
      </c>
      <c r="FB32" s="290">
        <f>'címrend kötelező'!FB32+'címrend önként'!FB32+'címrend államig'!FB32</f>
        <v>0</v>
      </c>
      <c r="FC32" s="290">
        <f>'címrend kötelező'!FC32+'címrend önként'!FC32+'címrend államig'!FC32</f>
        <v>0</v>
      </c>
      <c r="FD32" s="290">
        <f>'címrend kötelező'!FD32+'címrend önként'!FD32+'címrend államig'!FD32</f>
        <v>0</v>
      </c>
      <c r="FE32" s="290">
        <f>'címrend kötelező'!FE32+'címrend önként'!FE32+'címrend államig'!FE32</f>
        <v>0</v>
      </c>
      <c r="FF32" s="290">
        <f>'címrend kötelező'!FF32+'címrend önként'!FF32+'címrend államig'!FF32</f>
        <v>0</v>
      </c>
      <c r="FG32" s="290">
        <f>'címrend kötelező'!FG32+'címrend önként'!FG32+'címrend államig'!FG32</f>
        <v>0</v>
      </c>
      <c r="FH32" s="290">
        <f>'címrend kötelező'!FH32+'címrend önként'!FH32+'címrend államig'!FH32</f>
        <v>0</v>
      </c>
      <c r="FI32" s="290">
        <f>'címrend kötelező'!FI32+'címrend önként'!FI32+'címrend államig'!FI32</f>
        <v>0</v>
      </c>
      <c r="FJ32" s="290">
        <f>'címrend kötelező'!FJ32+'címrend önként'!FJ32+'címrend államig'!FJ32</f>
        <v>0</v>
      </c>
      <c r="FK32" s="290">
        <f>'címrend kötelező'!FK32+'címrend önként'!FK32+'címrend államig'!FK32</f>
        <v>0</v>
      </c>
      <c r="FL32" s="290">
        <f>'címrend kötelező'!FL32+'címrend önként'!FL32+'címrend államig'!FL32</f>
        <v>0</v>
      </c>
      <c r="FM32" s="290">
        <f>'címrend kötelező'!FM32+'címrend önként'!FM32+'címrend államig'!FM32</f>
        <v>0</v>
      </c>
      <c r="FN32" s="290">
        <f>'címrend kötelező'!FN32+'címrend önként'!FN32+'címrend államig'!FN32</f>
        <v>0</v>
      </c>
      <c r="FO32" s="290">
        <f>'címrend kötelező'!FO32+'címrend önként'!FO32+'címrend államig'!FO32</f>
        <v>0</v>
      </c>
      <c r="FP32" s="290">
        <f>'címrend kötelező'!FP32+'címrend önként'!FP32+'címrend államig'!FP32</f>
        <v>0</v>
      </c>
      <c r="FQ32" s="290">
        <f>'címrend kötelező'!FQ32+'címrend önként'!FQ32+'címrend államig'!FQ32</f>
        <v>0</v>
      </c>
      <c r="FR32" s="290">
        <f>'címrend kötelező'!FR32+'címrend önként'!FR32+'címrend államig'!FR32</f>
        <v>0</v>
      </c>
      <c r="FS32" s="290">
        <f>'címrend kötelező'!FS32+'címrend önként'!FS32+'címrend államig'!FS32</f>
        <v>0</v>
      </c>
      <c r="FT32" s="290">
        <f>'címrend kötelező'!FT32+'címrend önként'!FT32+'címrend államig'!FT32</f>
        <v>0</v>
      </c>
      <c r="FU32" s="290">
        <f>'címrend kötelező'!FU32+'címrend önként'!FU32+'címrend államig'!FU32</f>
        <v>0</v>
      </c>
      <c r="FV32" s="290">
        <f>'címrend kötelező'!FV32+'címrend önként'!FV32+'címrend államig'!FV32</f>
        <v>0</v>
      </c>
      <c r="FW32" s="290">
        <f>'címrend kötelező'!FW32+'címrend önként'!FW32+'címrend államig'!FW32</f>
        <v>0</v>
      </c>
      <c r="FX32" s="290">
        <f>'címrend kötelező'!FX32+'címrend önként'!FX32+'címrend államig'!FX32</f>
        <v>0</v>
      </c>
      <c r="FY32" s="290">
        <f>'címrend kötelező'!FY32+'címrend önként'!FY32+'címrend államig'!FY32</f>
        <v>0</v>
      </c>
      <c r="FZ32" s="290">
        <f>'címrend kötelező'!FZ32+'címrend önként'!FZ32+'címrend államig'!FZ32</f>
        <v>0</v>
      </c>
      <c r="GA32" s="290">
        <f>'címrend kötelező'!GA32+'címrend önként'!GA32+'címrend államig'!GA32</f>
        <v>0</v>
      </c>
      <c r="GB32" s="290">
        <f>'címrend kötelező'!GB32+'címrend önként'!GB32+'címrend államig'!GB32</f>
        <v>0</v>
      </c>
      <c r="GC32" s="290">
        <f>'címrend kötelező'!GC32+'címrend önként'!GC32+'címrend államig'!GC32</f>
        <v>0</v>
      </c>
      <c r="GD32" s="290">
        <f>'címrend kötelező'!GD32+'címrend önként'!GD32+'címrend államig'!GD32</f>
        <v>0</v>
      </c>
      <c r="GE32" s="290">
        <f>'címrend kötelező'!GE32+'címrend önként'!GE32+'címrend államig'!GE32</f>
        <v>0</v>
      </c>
      <c r="GF32" s="290">
        <f>'címrend kötelező'!GF32+'címrend önként'!GF32+'címrend államig'!GF32</f>
        <v>0</v>
      </c>
      <c r="GG32" s="290">
        <f>'címrend kötelező'!GG32+'címrend önként'!GG32+'címrend államig'!GG32</f>
        <v>0</v>
      </c>
      <c r="GH32" s="290">
        <f>'címrend kötelező'!GH32+'címrend önként'!GH32+'címrend államig'!GH32</f>
        <v>0</v>
      </c>
      <c r="GI32" s="290">
        <f>'címrend kötelező'!GI32+'címrend önként'!GI32+'címrend államig'!GI32</f>
        <v>0</v>
      </c>
      <c r="GJ32" s="290">
        <f>'címrend kötelező'!GJ32+'címrend önként'!GJ32+'címrend államig'!GJ32</f>
        <v>0</v>
      </c>
      <c r="GK32" s="290">
        <f>'címrend kötelező'!GK32+'címrend önként'!GK32+'címrend államig'!GK32</f>
        <v>0</v>
      </c>
      <c r="GL32" s="34">
        <f t="shared" si="659"/>
        <v>0</v>
      </c>
      <c r="GM32" s="34">
        <f t="shared" si="660"/>
        <v>0</v>
      </c>
      <c r="GN32" s="34">
        <f t="shared" si="660"/>
        <v>0</v>
      </c>
      <c r="GO32" s="290">
        <f>'címrend kötelező'!GO32+'címrend önként'!GO32+'címrend államig'!FL32</f>
        <v>0</v>
      </c>
      <c r="GP32" s="290">
        <f>'címrend kötelező'!GP32+'címrend önként'!GP32+'címrend államig'!FM32</f>
        <v>0</v>
      </c>
      <c r="GQ32" s="290">
        <f>'címrend kötelező'!GQ32+'címrend önként'!GQ32+'címrend államig'!FN32</f>
        <v>0</v>
      </c>
      <c r="GR32" s="290">
        <f>'címrend kötelező'!GR32+'címrend önként'!GR32+'címrend államig'!FO32</f>
        <v>0</v>
      </c>
      <c r="GS32" s="290">
        <f>'címrend kötelező'!GS32+'címrend önként'!GS32+'címrend államig'!FP32</f>
        <v>0</v>
      </c>
      <c r="GT32" s="290">
        <f>'címrend kötelező'!GT32+'címrend önként'!GT32+'címrend államig'!FQ32</f>
        <v>0</v>
      </c>
      <c r="GU32" s="290">
        <f>'címrend kötelező'!GU32+'címrend önként'!GU32+'címrend államig'!FR32</f>
        <v>0</v>
      </c>
      <c r="GV32" s="290">
        <f>'címrend kötelező'!GV32+'címrend önként'!GV32+'címrend államig'!FS32</f>
        <v>0</v>
      </c>
      <c r="GW32" s="290">
        <f>'címrend kötelező'!GW32+'címrend önként'!GW32+'címrend államig'!FT32</f>
        <v>0</v>
      </c>
      <c r="GX32" s="34">
        <f t="shared" si="661"/>
        <v>0</v>
      </c>
      <c r="GY32" s="34">
        <f t="shared" si="662"/>
        <v>0</v>
      </c>
      <c r="GZ32" s="34">
        <f t="shared" si="662"/>
        <v>0</v>
      </c>
      <c r="HA32" s="34">
        <f t="shared" si="663"/>
        <v>0</v>
      </c>
      <c r="HB32" s="34">
        <f t="shared" si="664"/>
        <v>0</v>
      </c>
      <c r="HC32" s="133">
        <f t="shared" si="664"/>
        <v>0</v>
      </c>
      <c r="HD32" s="139"/>
    </row>
    <row r="33" spans="1:212" ht="15" customHeight="1" x14ac:dyDescent="0.2">
      <c r="A33" s="123" t="s">
        <v>424</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597">
        <f t="shared" si="151"/>
        <v>0</v>
      </c>
      <c r="DS33" s="597">
        <f t="shared" si="655"/>
        <v>0</v>
      </c>
      <c r="DT33" s="597">
        <f t="shared" si="656"/>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597">
        <f t="shared" si="657"/>
        <v>0</v>
      </c>
      <c r="EW33" s="597">
        <f t="shared" si="658"/>
        <v>0</v>
      </c>
      <c r="EX33" s="597">
        <f t="shared" si="658"/>
        <v>0</v>
      </c>
      <c r="EY33" s="290">
        <f>'címrend kötelező'!EY33+'címrend önként'!EY33+'címrend államig'!EY33</f>
        <v>0</v>
      </c>
      <c r="EZ33" s="290">
        <f>'címrend kötelező'!EZ33+'címrend önként'!EZ33+'címrend államig'!EZ33</f>
        <v>0</v>
      </c>
      <c r="FA33" s="290">
        <f>'címrend kötelező'!FA33+'címrend önként'!FA33+'címrend államig'!FA33</f>
        <v>0</v>
      </c>
      <c r="FB33" s="290">
        <f>'címrend kötelező'!FB33+'címrend önként'!FB33+'címrend államig'!FB33</f>
        <v>0</v>
      </c>
      <c r="FC33" s="290">
        <f>'címrend kötelező'!FC33+'címrend önként'!FC33+'címrend államig'!FC33</f>
        <v>0</v>
      </c>
      <c r="FD33" s="290">
        <f>'címrend kötelező'!FD33+'címrend önként'!FD33+'címrend államig'!FD33</f>
        <v>0</v>
      </c>
      <c r="FE33" s="290">
        <f>'címrend kötelező'!FE33+'címrend önként'!FE33+'címrend államig'!FE33</f>
        <v>0</v>
      </c>
      <c r="FF33" s="290">
        <f>'címrend kötelező'!FF33+'címrend önként'!FF33+'címrend államig'!FF33</f>
        <v>0</v>
      </c>
      <c r="FG33" s="290">
        <f>'címrend kötelező'!FG33+'címrend önként'!FG33+'címrend államig'!FG33</f>
        <v>0</v>
      </c>
      <c r="FH33" s="290">
        <f>'címrend kötelező'!FH33+'címrend önként'!FH33+'címrend államig'!FH33</f>
        <v>0</v>
      </c>
      <c r="FI33" s="290">
        <f>'címrend kötelező'!FI33+'címrend önként'!FI33+'címrend államig'!FI33</f>
        <v>0</v>
      </c>
      <c r="FJ33" s="290">
        <f>'címrend kötelező'!FJ33+'címrend önként'!FJ33+'címrend államig'!FJ33</f>
        <v>0</v>
      </c>
      <c r="FK33" s="290">
        <f>'címrend kötelező'!FK33+'címrend önként'!FK33+'címrend államig'!FK33</f>
        <v>0</v>
      </c>
      <c r="FL33" s="290">
        <f>'címrend kötelező'!FL33+'címrend önként'!FL33+'címrend államig'!FL33</f>
        <v>0</v>
      </c>
      <c r="FM33" s="290">
        <f>'címrend kötelező'!FM33+'címrend önként'!FM33+'címrend államig'!FM33</f>
        <v>0</v>
      </c>
      <c r="FN33" s="290">
        <f>'címrend kötelező'!FN33+'címrend önként'!FN33+'címrend államig'!FN33</f>
        <v>0</v>
      </c>
      <c r="FO33" s="290">
        <f>'címrend kötelező'!FO33+'címrend önként'!FO33+'címrend államig'!FO33</f>
        <v>0</v>
      </c>
      <c r="FP33" s="290">
        <f>'címrend kötelező'!FP33+'címrend önként'!FP33+'címrend államig'!FP33</f>
        <v>0</v>
      </c>
      <c r="FQ33" s="290">
        <f>'címrend kötelező'!FQ33+'címrend önként'!FQ33+'címrend államig'!FQ33</f>
        <v>0</v>
      </c>
      <c r="FR33" s="290">
        <f>'címrend kötelező'!FR33+'címrend önként'!FR33+'címrend államig'!FR33</f>
        <v>0</v>
      </c>
      <c r="FS33" s="290">
        <f>'címrend kötelező'!FS33+'címrend önként'!FS33+'címrend államig'!FS33</f>
        <v>0</v>
      </c>
      <c r="FT33" s="290">
        <f>'címrend kötelező'!FT33+'címrend önként'!FT33+'címrend államig'!FT33</f>
        <v>0</v>
      </c>
      <c r="FU33" s="290">
        <f>'címrend kötelező'!FU33+'címrend önként'!FU33+'címrend államig'!FU33</f>
        <v>0</v>
      </c>
      <c r="FV33" s="290">
        <f>'címrend kötelező'!FV33+'címrend önként'!FV33+'címrend államig'!FV33</f>
        <v>0</v>
      </c>
      <c r="FW33" s="290">
        <f>'címrend kötelező'!FW33+'címrend önként'!FW33+'címrend államig'!FW33</f>
        <v>0</v>
      </c>
      <c r="FX33" s="290">
        <f>'címrend kötelező'!FX33+'címrend önként'!FX33+'címrend államig'!FX33</f>
        <v>0</v>
      </c>
      <c r="FY33" s="290">
        <f>'címrend kötelező'!FY33+'címrend önként'!FY33+'címrend államig'!FY33</f>
        <v>0</v>
      </c>
      <c r="FZ33" s="290">
        <f>'címrend kötelező'!FZ33+'címrend önként'!FZ33+'címrend államig'!FZ33</f>
        <v>0</v>
      </c>
      <c r="GA33" s="290">
        <f>'címrend kötelező'!GA33+'címrend önként'!GA33+'címrend államig'!GA33</f>
        <v>0</v>
      </c>
      <c r="GB33" s="290">
        <f>'címrend kötelező'!GB33+'címrend önként'!GB33+'címrend államig'!GB33</f>
        <v>0</v>
      </c>
      <c r="GC33" s="290">
        <f>'címrend kötelező'!GC33+'címrend önként'!GC33+'címrend államig'!GC33</f>
        <v>0</v>
      </c>
      <c r="GD33" s="290">
        <f>'címrend kötelező'!GD33+'címrend önként'!GD33+'címrend államig'!GD33</f>
        <v>0</v>
      </c>
      <c r="GE33" s="290">
        <f>'címrend kötelező'!GE33+'címrend önként'!GE33+'címrend államig'!GE33</f>
        <v>0</v>
      </c>
      <c r="GF33" s="290">
        <f>'címrend kötelező'!GF33+'címrend önként'!GF33+'címrend államig'!GF33</f>
        <v>0</v>
      </c>
      <c r="GG33" s="290">
        <f>'címrend kötelező'!GG33+'címrend önként'!GG33+'címrend államig'!GG33</f>
        <v>0</v>
      </c>
      <c r="GH33" s="290">
        <f>'címrend kötelező'!GH33+'címrend önként'!GH33+'címrend államig'!GH33</f>
        <v>0</v>
      </c>
      <c r="GI33" s="290">
        <f>'címrend kötelező'!GI33+'címrend önként'!GI33+'címrend államig'!GI33</f>
        <v>0</v>
      </c>
      <c r="GJ33" s="290">
        <f>'címrend kötelező'!GJ33+'címrend önként'!GJ33+'címrend államig'!GJ33</f>
        <v>0</v>
      </c>
      <c r="GK33" s="290">
        <f>'címrend kötelező'!GK33+'címrend önként'!GK33+'címrend államig'!GK33</f>
        <v>0</v>
      </c>
      <c r="GL33" s="34">
        <f t="shared" si="659"/>
        <v>0</v>
      </c>
      <c r="GM33" s="34">
        <f t="shared" si="660"/>
        <v>0</v>
      </c>
      <c r="GN33" s="34">
        <f t="shared" si="660"/>
        <v>0</v>
      </c>
      <c r="GO33" s="290">
        <f>'címrend kötelező'!GO33+'címrend önként'!GO33+'címrend államig'!FL33</f>
        <v>0</v>
      </c>
      <c r="GP33" s="290">
        <f>'címrend kötelező'!GP33+'címrend önként'!GP33+'címrend államig'!FM33</f>
        <v>0</v>
      </c>
      <c r="GQ33" s="290">
        <f>'címrend kötelező'!GQ33+'címrend önként'!GQ33+'címrend államig'!FN33</f>
        <v>0</v>
      </c>
      <c r="GR33" s="290">
        <f>'címrend kötelező'!GR33+'címrend önként'!GR33+'címrend államig'!FO33</f>
        <v>0</v>
      </c>
      <c r="GS33" s="290">
        <f>'címrend kötelező'!GS33+'címrend önként'!GS33+'címrend államig'!FP33</f>
        <v>0</v>
      </c>
      <c r="GT33" s="290">
        <f>'címrend kötelező'!GT33+'címrend önként'!GT33+'címrend államig'!FQ33</f>
        <v>0</v>
      </c>
      <c r="GU33" s="290">
        <f>'címrend kötelező'!GU33+'címrend önként'!GU33+'címrend államig'!FR33</f>
        <v>0</v>
      </c>
      <c r="GV33" s="290">
        <f>'címrend kötelező'!GV33+'címrend önként'!GV33+'címrend államig'!FS33</f>
        <v>0</v>
      </c>
      <c r="GW33" s="290">
        <f>'címrend kötelező'!GW33+'címrend önként'!GW33+'címrend államig'!FT33</f>
        <v>0</v>
      </c>
      <c r="GX33" s="34">
        <f t="shared" si="661"/>
        <v>0</v>
      </c>
      <c r="GY33" s="34">
        <f t="shared" si="662"/>
        <v>0</v>
      </c>
      <c r="GZ33" s="34">
        <f t="shared" si="662"/>
        <v>0</v>
      </c>
      <c r="HA33" s="34">
        <f t="shared" si="663"/>
        <v>0</v>
      </c>
      <c r="HB33" s="34">
        <f t="shared" si="664"/>
        <v>0</v>
      </c>
      <c r="HC33" s="133">
        <f t="shared" si="664"/>
        <v>0</v>
      </c>
      <c r="HD33" s="139"/>
    </row>
    <row r="34" spans="1:212" ht="15" customHeight="1" x14ac:dyDescent="0.2">
      <c r="A34" s="123" t="s">
        <v>425</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8048</v>
      </c>
      <c r="AA34" s="6">
        <f>SUM('címrend kötelező'!AA34+'címrend önként'!AA34+'címrend államig'!AA34)</f>
        <v>13328</v>
      </c>
      <c r="AB34" s="6">
        <f>SUM('címrend kötelező'!AB34+'címrend önként'!AB34+'címrend államig'!AB34)</f>
        <v>21376</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0</v>
      </c>
      <c r="AJ34" s="6">
        <f>SUM('címrend kötelező'!AJ34+'címrend önként'!AJ34+'címrend államig'!AJ34)</f>
        <v>0</v>
      </c>
      <c r="AK34" s="6">
        <f>SUM('címrend kötelező'!AK34+'címrend önként'!AK34+'címrend államig'!AK34)</f>
        <v>0</v>
      </c>
      <c r="AL34" s="6">
        <f>SUM('címrend kötelező'!AL34+'címrend önként'!AL34+'címrend államig'!AL34)</f>
        <v>0</v>
      </c>
      <c r="AM34" s="6">
        <f>SUM('címrend kötelező'!AM34+'címrend önként'!AM34+'címrend államig'!AM34)</f>
        <v>0</v>
      </c>
      <c r="AN34" s="6">
        <f>SUM('címrend kötelező'!AN34+'címrend önként'!AN34+'címrend államig'!AN34)</f>
        <v>0</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0</v>
      </c>
      <c r="BN34" s="6">
        <f>SUM('címrend kötelező'!BN34+'címrend önként'!BN34+'címrend államig'!BN34)</f>
        <v>0</v>
      </c>
      <c r="BO34" s="6">
        <f>SUM('címrend kötelező'!BO34+'címrend önként'!BO34+'címrend államig'!BO34)</f>
        <v>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132094</v>
      </c>
      <c r="CL34" s="6">
        <f>SUM('címrend kötelező'!CL34+'címrend önként'!CL34+'címrend államig'!CL34)</f>
        <v>-45006</v>
      </c>
      <c r="CM34" s="6">
        <f>SUM('címrend kötelező'!CM34+'címrend önként'!CM34+'címrend államig'!CM34)</f>
        <v>87088</v>
      </c>
      <c r="CN34" s="6">
        <f>SUM('címrend kötelező'!CN34+'címrend önként'!CN34+'címrend államig'!CN34)</f>
        <v>11675</v>
      </c>
      <c r="CO34" s="6">
        <f>SUM('címrend kötelező'!CO34+'címrend önként'!CO34+'címrend államig'!CO34)</f>
        <v>0</v>
      </c>
      <c r="CP34" s="6">
        <f>SUM('címrend kötelező'!CP34+'címrend önként'!CP34+'címrend államig'!CP34)</f>
        <v>11675</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597">
        <f t="shared" si="151"/>
        <v>151817</v>
      </c>
      <c r="DS34" s="597">
        <f t="shared" si="655"/>
        <v>-31678</v>
      </c>
      <c r="DT34" s="597">
        <f t="shared" si="656"/>
        <v>120139</v>
      </c>
      <c r="DU34" s="6">
        <f>SUM('címrend kötelező'!DU34+'címrend önként'!DU34+'címrend államig'!DU34)</f>
        <v>0</v>
      </c>
      <c r="DV34" s="6">
        <f>SUM('címrend kötelező'!DV34+'címrend önként'!DV34+'címrend államig'!DV34)</f>
        <v>12522</v>
      </c>
      <c r="DW34" s="6">
        <f>SUM('címrend kötelező'!DW34+'címrend önként'!DW34+'címrend államig'!DW34)</f>
        <v>12522</v>
      </c>
      <c r="DX34" s="6">
        <f>SUM('címrend kötelező'!DX34+'címrend önként'!DX34+'címrend államig'!DX34)</f>
        <v>0</v>
      </c>
      <c r="DY34" s="6">
        <f>SUM('címrend kötelező'!DY34+'címrend önként'!DY34+'címrend államig'!DY34)</f>
        <v>147</v>
      </c>
      <c r="DZ34" s="6">
        <f>SUM('címrend kötelező'!DZ34+'címrend önként'!DZ34+'címrend államig'!DZ34)</f>
        <v>147</v>
      </c>
      <c r="EA34" s="6">
        <f>SUM('címrend kötelező'!EA34+'címrend önként'!EA34+'címrend államig'!EA34)</f>
        <v>0</v>
      </c>
      <c r="EB34" s="6">
        <f>SUM('címrend kötelező'!EB34+'címrend önként'!EB34+'címrend államig'!EB34)</f>
        <v>1274</v>
      </c>
      <c r="EC34" s="6">
        <f>SUM('címrend kötelező'!EC34+'címrend önként'!EC34+'címrend államig'!EC34)</f>
        <v>1274</v>
      </c>
      <c r="ED34" s="6">
        <f>SUM('címrend kötelező'!ED34+'címrend önként'!ED34+'címrend államig'!ED34)</f>
        <v>0</v>
      </c>
      <c r="EE34" s="6">
        <f>SUM('címrend kötelező'!EE34+'címrend önként'!EE34+'címrend államig'!EE34)</f>
        <v>121940</v>
      </c>
      <c r="EF34" s="6">
        <f>SUM('címrend kötelező'!EF34+'címrend önként'!EF34+'címrend államig'!EF34)</f>
        <v>121940</v>
      </c>
      <c r="EG34" s="6">
        <f>SUM('címrend kötelező'!EG34+'címrend önként'!EG34+'címrend államig'!EG34)</f>
        <v>0</v>
      </c>
      <c r="EH34" s="6">
        <f>SUM('címrend kötelező'!EH34+'címrend önként'!EH34+'címrend államig'!EH34)</f>
        <v>53863</v>
      </c>
      <c r="EI34" s="6">
        <f>SUM('címrend kötelező'!EI34+'címrend önként'!EI34+'címrend államig'!EI34)</f>
        <v>53863</v>
      </c>
      <c r="EJ34" s="6">
        <f>SUM('címrend kötelező'!EJ34+'címrend önként'!EJ34+'címrend államig'!EJ34)</f>
        <v>0</v>
      </c>
      <c r="EK34" s="6">
        <f>SUM('címrend kötelező'!EK34+'címrend önként'!EK34+'címrend államig'!EK34)</f>
        <v>84870</v>
      </c>
      <c r="EL34" s="6">
        <f>SUM('címrend kötelező'!EL34+'címrend önként'!EL34+'címrend államig'!EL34)</f>
        <v>84870</v>
      </c>
      <c r="EM34" s="6">
        <f>SUM('címrend kötelező'!EM34+'címrend önként'!EM34+'címrend államig'!EM34)</f>
        <v>0</v>
      </c>
      <c r="EN34" s="6">
        <f>SUM('címrend kötelező'!EN34+'címrend önként'!EN34+'címrend államig'!EN34)</f>
        <v>6200</v>
      </c>
      <c r="EO34" s="6">
        <f>SUM('címrend kötelező'!EO34+'címrend önként'!EO34+'címrend államig'!EO34)</f>
        <v>6200</v>
      </c>
      <c r="EP34" s="6">
        <f>SUM('címrend kötelező'!EP34+'címrend önként'!EP34+'címrend államig'!EP34)</f>
        <v>0</v>
      </c>
      <c r="EQ34" s="6">
        <f>SUM('címrend kötelező'!EQ34+'címrend önként'!EQ34+'címrend államig'!EQ34)</f>
        <v>220512</v>
      </c>
      <c r="ER34" s="6">
        <f>SUM('címrend kötelező'!ER34+'címrend önként'!ER34+'címrend államig'!ER34)</f>
        <v>220512</v>
      </c>
      <c r="ES34" s="6">
        <f>SUM('címrend kötelező'!ES34+'címrend önként'!ES34+'címrend államig'!ES34)</f>
        <v>0</v>
      </c>
      <c r="ET34" s="6">
        <f>SUM('címrend kötelező'!ET34+'címrend önként'!ET34+'címrend államig'!ET34)</f>
        <v>8147</v>
      </c>
      <c r="EU34" s="6">
        <f>SUM('címrend kötelező'!EU34+'címrend önként'!EU34+'címrend államig'!EU34)</f>
        <v>8147</v>
      </c>
      <c r="EV34" s="597">
        <f t="shared" si="657"/>
        <v>0</v>
      </c>
      <c r="EW34" s="597">
        <f t="shared" si="658"/>
        <v>509475</v>
      </c>
      <c r="EX34" s="597">
        <f t="shared" si="658"/>
        <v>509475</v>
      </c>
      <c r="EY34" s="290">
        <f>'címrend kötelező'!EY34+'címrend önként'!EY34+'címrend államig'!EY34</f>
        <v>0</v>
      </c>
      <c r="EZ34" s="290">
        <f>'címrend kötelező'!EZ34+'címrend önként'!EZ34+'címrend államig'!EZ34</f>
        <v>14831</v>
      </c>
      <c r="FA34" s="290">
        <f>'címrend kötelező'!FA34+'címrend önként'!FA34+'címrend államig'!FA34</f>
        <v>14831</v>
      </c>
      <c r="FB34" s="290">
        <f>'címrend kötelező'!FB34+'címrend önként'!FB34+'címrend államig'!FB34</f>
        <v>0</v>
      </c>
      <c r="FC34" s="290">
        <f>'címrend kötelező'!FC34+'címrend önként'!FC34+'címrend államig'!FC34</f>
        <v>13369</v>
      </c>
      <c r="FD34" s="290">
        <f>'címrend kötelező'!FD34+'címrend önként'!FD34+'címrend államig'!FD34</f>
        <v>13369</v>
      </c>
      <c r="FE34" s="290">
        <f>'címrend kötelező'!FE34+'címrend önként'!FE34+'címrend államig'!FE34</f>
        <v>0</v>
      </c>
      <c r="FF34" s="290">
        <f>'címrend kötelező'!FF34+'címrend önként'!FF34+'címrend államig'!FF34</f>
        <v>0</v>
      </c>
      <c r="FG34" s="290">
        <f>'címrend kötelező'!FG34+'címrend önként'!FG34+'címrend államig'!FG34</f>
        <v>0</v>
      </c>
      <c r="FH34" s="290">
        <f>'címrend kötelező'!FH34+'címrend önként'!FH34+'címrend államig'!FH34</f>
        <v>44510</v>
      </c>
      <c r="FI34" s="290">
        <f>'címrend kötelező'!FI34+'címrend önként'!FI34+'címrend államig'!FI34</f>
        <v>0</v>
      </c>
      <c r="FJ34" s="290">
        <f>'címrend kötelező'!FJ34+'címrend önként'!FJ34+'címrend államig'!FJ34</f>
        <v>44510</v>
      </c>
      <c r="FK34" s="290">
        <f>'címrend kötelező'!FK34+'címrend önként'!FK34+'címrend államig'!FK34</f>
        <v>0</v>
      </c>
      <c r="FL34" s="290">
        <f>'címrend kötelező'!FL34+'címrend önként'!FL34+'címrend államig'!FL34</f>
        <v>0</v>
      </c>
      <c r="FM34" s="290">
        <f>'címrend kötelező'!FM34+'címrend önként'!FM34+'címrend államig'!FM34</f>
        <v>0</v>
      </c>
      <c r="FN34" s="290">
        <f>'címrend kötelező'!FN34+'címrend önként'!FN34+'címrend államig'!FN34</f>
        <v>0</v>
      </c>
      <c r="FO34" s="290">
        <f>'címrend kötelező'!FO34+'címrend önként'!FO34+'címrend államig'!FO34</f>
        <v>0</v>
      </c>
      <c r="FP34" s="290">
        <f>'címrend kötelező'!FP34+'címrend önként'!FP34+'címrend államig'!FP34</f>
        <v>0</v>
      </c>
      <c r="FQ34" s="290">
        <f>'címrend kötelező'!FQ34+'címrend önként'!FQ34+'címrend államig'!FQ34</f>
        <v>0</v>
      </c>
      <c r="FR34" s="290">
        <f>'címrend kötelező'!FR34+'címrend önként'!FR34+'címrend államig'!FR34</f>
        <v>0</v>
      </c>
      <c r="FS34" s="290">
        <f>'címrend kötelező'!FS34+'címrend önként'!FS34+'címrend államig'!FS34</f>
        <v>0</v>
      </c>
      <c r="FT34" s="290">
        <f>'címrend kötelező'!FT34+'címrend önként'!FT34+'címrend államig'!FT34</f>
        <v>0</v>
      </c>
      <c r="FU34" s="290">
        <f>'címrend kötelező'!FU34+'címrend önként'!FU34+'címrend államig'!FU34</f>
        <v>0</v>
      </c>
      <c r="FV34" s="290">
        <f>'címrend kötelező'!FV34+'címrend önként'!FV34+'címrend államig'!FV34</f>
        <v>0</v>
      </c>
      <c r="FW34" s="290">
        <f>'címrend kötelező'!FW34+'címrend önként'!FW34+'címrend államig'!FW34</f>
        <v>0</v>
      </c>
      <c r="FX34" s="290">
        <f>'címrend kötelező'!FX34+'címrend önként'!FX34+'címrend államig'!FX34</f>
        <v>0</v>
      </c>
      <c r="FY34" s="290">
        <f>'címrend kötelező'!FY34+'címrend önként'!FY34+'címrend államig'!FY34</f>
        <v>0</v>
      </c>
      <c r="FZ34" s="290">
        <f>'címrend kötelező'!FZ34+'címrend önként'!FZ34+'címrend államig'!FZ34</f>
        <v>0</v>
      </c>
      <c r="GA34" s="290">
        <f>'címrend kötelező'!GA34+'címrend önként'!GA34+'címrend államig'!GA34</f>
        <v>0</v>
      </c>
      <c r="GB34" s="290">
        <f>'címrend kötelező'!GB34+'címrend önként'!GB34+'címrend államig'!GB34</f>
        <v>0</v>
      </c>
      <c r="GC34" s="290">
        <f>'címrend kötelező'!GC34+'címrend önként'!GC34+'címrend államig'!GC34</f>
        <v>0</v>
      </c>
      <c r="GD34" s="290">
        <f>'címrend kötelező'!GD34+'címrend önként'!GD34+'címrend államig'!GD34</f>
        <v>0</v>
      </c>
      <c r="GE34" s="290">
        <f>'címrend kötelező'!GE34+'címrend önként'!GE34+'címrend államig'!GE34</f>
        <v>0</v>
      </c>
      <c r="GF34" s="290">
        <f>'címrend kötelező'!GF34+'címrend önként'!GF34+'címrend államig'!GF34</f>
        <v>0</v>
      </c>
      <c r="GG34" s="290">
        <f>'címrend kötelező'!GG34+'címrend önként'!GG34+'címrend államig'!GG34</f>
        <v>68067</v>
      </c>
      <c r="GH34" s="290">
        <f>'címrend kötelező'!GH34+'címrend önként'!GH34+'címrend államig'!GH34</f>
        <v>68067</v>
      </c>
      <c r="GI34" s="290">
        <f>'címrend kötelező'!GI34+'címrend önként'!GI34+'címrend államig'!GI34</f>
        <v>0</v>
      </c>
      <c r="GJ34" s="290">
        <f>'címrend kötelező'!GJ34+'címrend önként'!GJ34+'címrend államig'!GJ34</f>
        <v>1504</v>
      </c>
      <c r="GK34" s="290">
        <f>'címrend kötelező'!GK34+'címrend önként'!GK34+'címrend államig'!GK34</f>
        <v>1504</v>
      </c>
      <c r="GL34" s="34">
        <f t="shared" si="659"/>
        <v>44510</v>
      </c>
      <c r="GM34" s="34">
        <f t="shared" si="660"/>
        <v>97771</v>
      </c>
      <c r="GN34" s="34">
        <f t="shared" si="660"/>
        <v>142281</v>
      </c>
      <c r="GO34" s="290">
        <f>'címrend kötelező'!GO34+'címrend önként'!GO34+'címrend államig'!FL34</f>
        <v>22682</v>
      </c>
      <c r="GP34" s="290">
        <f>'címrend kötelező'!GP34+'címrend önként'!GP34+'címrend államig'!FM34</f>
        <v>36779</v>
      </c>
      <c r="GQ34" s="290">
        <f>'címrend kötelező'!GQ34+'címrend önként'!GQ34+'címrend államig'!FN34</f>
        <v>59461</v>
      </c>
      <c r="GR34" s="290">
        <f>'címrend kötelező'!GR34+'címrend önként'!GR34+'címrend államig'!FO34</f>
        <v>1486077</v>
      </c>
      <c r="GS34" s="290">
        <f>'címrend kötelező'!GS34+'címrend önként'!GS34+'címrend államig'!FP34</f>
        <v>120490</v>
      </c>
      <c r="GT34" s="290">
        <f>'címrend kötelező'!GT34+'címrend önként'!GT34+'címrend államig'!FQ34</f>
        <v>1606567</v>
      </c>
      <c r="GU34" s="290">
        <f>'címrend kötelező'!GU34+'címrend önként'!GU34+'címrend államig'!FR34</f>
        <v>0</v>
      </c>
      <c r="GV34" s="290">
        <f>'címrend kötelező'!GV34+'címrend önként'!GV34+'címrend államig'!FS34</f>
        <v>16936</v>
      </c>
      <c r="GW34" s="290">
        <f>'címrend kötelező'!GW34+'címrend önként'!GW34+'címrend államig'!FT34</f>
        <v>16936</v>
      </c>
      <c r="GX34" s="34">
        <f t="shared" si="661"/>
        <v>1553269</v>
      </c>
      <c r="GY34" s="34">
        <f t="shared" si="662"/>
        <v>271976</v>
      </c>
      <c r="GZ34" s="34">
        <f t="shared" si="662"/>
        <v>1825245</v>
      </c>
      <c r="HA34" s="34">
        <f t="shared" si="663"/>
        <v>1705086</v>
      </c>
      <c r="HB34" s="34">
        <f t="shared" si="664"/>
        <v>749773</v>
      </c>
      <c r="HC34" s="133">
        <f t="shared" si="664"/>
        <v>2454859</v>
      </c>
      <c r="HD34" s="139"/>
    </row>
    <row r="35" spans="1:212" ht="15" customHeight="1" x14ac:dyDescent="0.2">
      <c r="A35" s="123" t="s">
        <v>426</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f>SUM('címrend kötelező'!W35+'címrend önként'!W35+'címrend államig'!W35)</f>
        <v>7558077</v>
      </c>
      <c r="X35" s="6">
        <f>SUM('címrend kötelező'!X35+'címrend önként'!X35+'címrend államig'!X35)</f>
        <v>0</v>
      </c>
      <c r="Y35" s="6">
        <f>SUM('címrend kötelező'!Y35+'címrend önként'!Y35+'címrend államig'!Y35)</f>
        <v>7558077</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597">
        <f t="shared" si="151"/>
        <v>7558077</v>
      </c>
      <c r="DS35" s="597">
        <f t="shared" si="655"/>
        <v>0</v>
      </c>
      <c r="DT35" s="597">
        <f t="shared" si="656"/>
        <v>7558077</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1300</v>
      </c>
      <c r="DY35" s="6">
        <f>SUM('címrend kötelező'!DY35+'címrend önként'!DY35+'címrend államig'!DY35)</f>
        <v>0</v>
      </c>
      <c r="DZ35" s="6">
        <f>SUM('címrend kötelező'!DZ35+'címrend önként'!DZ35+'címrend államig'!DZ35)</f>
        <v>1300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15000</v>
      </c>
      <c r="ET35" s="6">
        <f>SUM('címrend kötelező'!ET35+'címrend önként'!ET35+'címrend államig'!ET35)</f>
        <v>0</v>
      </c>
      <c r="EU35" s="6">
        <f>SUM('címrend kötelező'!EU35+'címrend önként'!EU35+'címrend államig'!EU35)</f>
        <v>15000</v>
      </c>
      <c r="EV35" s="597">
        <f t="shared" si="657"/>
        <v>17300</v>
      </c>
      <c r="EW35" s="597">
        <f t="shared" si="658"/>
        <v>0</v>
      </c>
      <c r="EX35" s="597">
        <f t="shared" si="658"/>
        <v>17300</v>
      </c>
      <c r="EY35" s="290">
        <f>'címrend kötelező'!EY35+'címrend önként'!EY35+'címrend államig'!EY35</f>
        <v>0</v>
      </c>
      <c r="EZ35" s="290">
        <f>'címrend kötelező'!EZ35+'címrend önként'!EZ35+'címrend államig'!EZ35</f>
        <v>0</v>
      </c>
      <c r="FA35" s="290">
        <f>'címrend kötelező'!FA35+'címrend önként'!FA35+'címrend államig'!FA35</f>
        <v>0</v>
      </c>
      <c r="FB35" s="290">
        <f>'címrend kötelező'!FB35+'címrend önként'!FB35+'címrend államig'!FB35</f>
        <v>0</v>
      </c>
      <c r="FC35" s="290">
        <f>'címrend kötelező'!FC35+'címrend önként'!FC35+'címrend államig'!FC35</f>
        <v>0</v>
      </c>
      <c r="FD35" s="290">
        <f>'címrend kötelező'!FD35+'címrend önként'!FD35+'címrend államig'!FD35</f>
        <v>0</v>
      </c>
      <c r="FE35" s="290">
        <f>'címrend kötelező'!FE35+'címrend önként'!FE35+'címrend államig'!FE35</f>
        <v>0</v>
      </c>
      <c r="FF35" s="290">
        <f>'címrend kötelező'!FF35+'címrend önként'!FF35+'címrend államig'!FF35</f>
        <v>0</v>
      </c>
      <c r="FG35" s="290">
        <f>'címrend kötelező'!FG35+'címrend önként'!FG35+'címrend államig'!FG35</f>
        <v>0</v>
      </c>
      <c r="FH35" s="290">
        <f>'címrend kötelező'!FH35+'címrend önként'!FH35+'címrend államig'!FH35</f>
        <v>0</v>
      </c>
      <c r="FI35" s="290">
        <f>'címrend kötelező'!FI35+'címrend önként'!FI35+'címrend államig'!FI35</f>
        <v>0</v>
      </c>
      <c r="FJ35" s="290">
        <f>'címrend kötelező'!FJ35+'címrend önként'!FJ35+'címrend államig'!FJ35</f>
        <v>0</v>
      </c>
      <c r="FK35" s="290">
        <f>'címrend kötelező'!FK35+'címrend önként'!FK35+'címrend államig'!FK35</f>
        <v>0</v>
      </c>
      <c r="FL35" s="290">
        <f>'címrend kötelező'!FL35+'címrend önként'!FL35+'címrend államig'!FL35</f>
        <v>0</v>
      </c>
      <c r="FM35" s="290">
        <f>'címrend kötelező'!FM35+'címrend önként'!FM35+'címrend államig'!FM35</f>
        <v>0</v>
      </c>
      <c r="FN35" s="290">
        <f>'címrend kötelező'!FN35+'címrend önként'!FN35+'címrend államig'!FN35</f>
        <v>0</v>
      </c>
      <c r="FO35" s="290">
        <f>'címrend kötelező'!FO35+'címrend önként'!FO35+'címrend államig'!FO35</f>
        <v>0</v>
      </c>
      <c r="FP35" s="290">
        <f>'címrend kötelező'!FP35+'címrend önként'!FP35+'címrend államig'!FP35</f>
        <v>0</v>
      </c>
      <c r="FQ35" s="290">
        <f>'címrend kötelező'!FQ35+'címrend önként'!FQ35+'címrend államig'!FQ35</f>
        <v>0</v>
      </c>
      <c r="FR35" s="290">
        <f>'címrend kötelező'!FR35+'címrend önként'!FR35+'címrend államig'!FR35</f>
        <v>0</v>
      </c>
      <c r="FS35" s="290">
        <f>'címrend kötelező'!FS35+'címrend önként'!FS35+'címrend államig'!FS35</f>
        <v>0</v>
      </c>
      <c r="FT35" s="290">
        <f>'címrend kötelező'!FT35+'címrend önként'!FT35+'címrend államig'!FT35</f>
        <v>0</v>
      </c>
      <c r="FU35" s="290">
        <f>'címrend kötelező'!FU35+'címrend önként'!FU35+'címrend államig'!FU35</f>
        <v>0</v>
      </c>
      <c r="FV35" s="290">
        <f>'címrend kötelező'!FV35+'címrend önként'!FV35+'címrend államig'!FV35</f>
        <v>0</v>
      </c>
      <c r="FW35" s="290">
        <f>'címrend kötelező'!FW35+'címrend önként'!FW35+'címrend államig'!FW35</f>
        <v>0</v>
      </c>
      <c r="FX35" s="290">
        <f>'címrend kötelező'!FX35+'címrend önként'!FX35+'címrend államig'!FX35</f>
        <v>0</v>
      </c>
      <c r="FY35" s="290">
        <f>'címrend kötelező'!FY35+'címrend önként'!FY35+'címrend államig'!FY35</f>
        <v>0</v>
      </c>
      <c r="FZ35" s="290">
        <f>'címrend kötelező'!FZ35+'címrend önként'!FZ35+'címrend államig'!FZ35</f>
        <v>0</v>
      </c>
      <c r="GA35" s="290">
        <f>'címrend kötelező'!GA35+'címrend önként'!GA35+'címrend államig'!GA35</f>
        <v>0</v>
      </c>
      <c r="GB35" s="290">
        <f>'címrend kötelező'!GB35+'címrend önként'!GB35+'címrend államig'!GB35</f>
        <v>0</v>
      </c>
      <c r="GC35" s="290">
        <f>'címrend kötelező'!GC35+'címrend önként'!GC35+'címrend államig'!GC35</f>
        <v>0</v>
      </c>
      <c r="GD35" s="290">
        <f>'címrend kötelező'!GD35+'címrend önként'!GD35+'címrend államig'!GD35</f>
        <v>0</v>
      </c>
      <c r="GE35" s="290">
        <f>'címrend kötelező'!GE35+'címrend önként'!GE35+'címrend államig'!GE35</f>
        <v>0</v>
      </c>
      <c r="GF35" s="290">
        <f>'címrend kötelező'!GF35+'címrend önként'!GF35+'címrend államig'!GF35</f>
        <v>0</v>
      </c>
      <c r="GG35" s="290">
        <f>'címrend kötelező'!GG35+'címrend önként'!GG35+'címrend államig'!GG35</f>
        <v>0</v>
      </c>
      <c r="GH35" s="290">
        <f>'címrend kötelező'!GH35+'címrend önként'!GH35+'címrend államig'!GH35</f>
        <v>0</v>
      </c>
      <c r="GI35" s="290">
        <f>'címrend kötelező'!GI35+'címrend önként'!GI35+'címrend államig'!GI35</f>
        <v>0</v>
      </c>
      <c r="GJ35" s="290">
        <f>'címrend kötelező'!GJ35+'címrend önként'!GJ35+'címrend államig'!GJ35</f>
        <v>0</v>
      </c>
      <c r="GK35" s="290">
        <f>'címrend kötelező'!GK35+'címrend önként'!GK35+'címrend államig'!GK35</f>
        <v>0</v>
      </c>
      <c r="GL35" s="34">
        <f t="shared" si="659"/>
        <v>0</v>
      </c>
      <c r="GM35" s="34">
        <f t="shared" si="660"/>
        <v>0</v>
      </c>
      <c r="GN35" s="34">
        <f t="shared" si="660"/>
        <v>0</v>
      </c>
      <c r="GO35" s="290">
        <f>'címrend kötelező'!GO35+'címrend önként'!GO35+'címrend államig'!FL35</f>
        <v>0</v>
      </c>
      <c r="GP35" s="290">
        <f>'címrend kötelező'!GP35+'címrend önként'!GP35+'címrend államig'!FM35</f>
        <v>0</v>
      </c>
      <c r="GQ35" s="290">
        <f>'címrend kötelező'!GQ35+'címrend önként'!GQ35+'címrend államig'!FN35</f>
        <v>0</v>
      </c>
      <c r="GR35" s="290">
        <f>'címrend kötelező'!GR35+'címrend önként'!GR35+'címrend államig'!FO35</f>
        <v>0</v>
      </c>
      <c r="GS35" s="290">
        <f>'címrend kötelező'!GS35+'címrend önként'!GS35+'címrend államig'!FP35</f>
        <v>0</v>
      </c>
      <c r="GT35" s="290">
        <f>'címrend kötelező'!GT35+'címrend önként'!GT35+'címrend államig'!FQ35</f>
        <v>0</v>
      </c>
      <c r="GU35" s="290">
        <f>'címrend kötelező'!GU35+'címrend önként'!GU35+'címrend államig'!FR35</f>
        <v>0</v>
      </c>
      <c r="GV35" s="290">
        <f>'címrend kötelező'!GV35+'címrend önként'!GV35+'címrend államig'!FS35</f>
        <v>0</v>
      </c>
      <c r="GW35" s="290">
        <f>'címrend kötelező'!GW35+'címrend önként'!GW35+'címrend államig'!FT35</f>
        <v>0</v>
      </c>
      <c r="GX35" s="34">
        <f t="shared" si="661"/>
        <v>0</v>
      </c>
      <c r="GY35" s="34">
        <f t="shared" si="662"/>
        <v>0</v>
      </c>
      <c r="GZ35" s="34">
        <f t="shared" si="662"/>
        <v>0</v>
      </c>
      <c r="HA35" s="34">
        <f t="shared" si="663"/>
        <v>7575377</v>
      </c>
      <c r="HB35" s="34">
        <f t="shared" si="664"/>
        <v>0</v>
      </c>
      <c r="HC35" s="133">
        <f t="shared" si="664"/>
        <v>7575377</v>
      </c>
      <c r="HD35" s="139"/>
    </row>
    <row r="36" spans="1:212" ht="15" customHeight="1" x14ac:dyDescent="0.2">
      <c r="A36" s="123" t="s">
        <v>427</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1251010</v>
      </c>
      <c r="AP36" s="6">
        <f>SUM('címrend kötelező'!AP36+'címrend önként'!AP36+'címrend államig'!AP36)</f>
        <v>0</v>
      </c>
      <c r="AQ36" s="6">
        <f>SUM('címrend kötelező'!AQ36+'címrend önként'!AQ36+'címrend államig'!AQ36)</f>
        <v>1251010</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1200</v>
      </c>
      <c r="AV36" s="6">
        <f>SUM('címrend kötelező'!AV36+'címrend önként'!AV36+'címrend államig'!AV36)</f>
        <v>0</v>
      </c>
      <c r="AW36" s="6">
        <f>SUM('címrend kötelező'!AW36+'címrend önként'!AW36+'címrend államig'!AW36)</f>
        <v>1200</v>
      </c>
      <c r="AX36" s="6">
        <f>SUM('címrend kötelező'!AX36+'címrend önként'!AX36+'címrend államig'!AX36)</f>
        <v>250000</v>
      </c>
      <c r="AY36" s="6">
        <f>SUM('címrend kötelező'!AY36+'címrend önként'!AY36+'címrend államig'!AY36)</f>
        <v>0</v>
      </c>
      <c r="AZ36" s="6">
        <f>SUM('címrend kötelező'!AZ36+'címrend önként'!AZ36+'címrend államig'!AZ36)</f>
        <v>250000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68219</v>
      </c>
      <c r="BH36" s="6">
        <f>SUM('címrend kötelező'!BH36+'címrend önként'!BH36+'címrend államig'!BH36)</f>
        <v>0</v>
      </c>
      <c r="BI36" s="6">
        <f>SUM('címrend kötelező'!BI36+'címrend önként'!BI36+'címrend államig'!BI36)</f>
        <v>68219</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0</v>
      </c>
      <c r="BO36" s="6">
        <f>SUM('címrend kötelező'!BO36+'címrend önként'!BO36+'címrend államig'!BO36)</f>
        <v>0</v>
      </c>
      <c r="BP36" s="6">
        <f>SUM('címrend kötelező'!BP36+'címrend önként'!BP36+'címrend államig'!BP36)</f>
        <v>145846</v>
      </c>
      <c r="BQ36" s="6">
        <f>SUM('címrend kötelező'!BQ36+'címrend önként'!BQ36+'címrend államig'!BQ36)</f>
        <v>20390</v>
      </c>
      <c r="BR36" s="6">
        <f>SUM('címrend kötelező'!BR36+'címrend önként'!BR36+'címrend államig'!BR36)</f>
        <v>166236</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2160300</v>
      </c>
      <c r="CF36" s="6">
        <f>SUM('címrend kötelező'!CF36+'címrend önként'!CF36+'címrend államig'!CF36)</f>
        <v>308057</v>
      </c>
      <c r="CG36" s="6">
        <f>SUM('címrend kötelező'!CG36+'címrend önként'!CG36+'címrend államig'!CG36)</f>
        <v>2468357</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120507</v>
      </c>
      <c r="DG36" s="6">
        <f>SUM('címrend kötelező'!DG36+'címrend önként'!DG36+'címrend államig'!DG36)</f>
        <v>0</v>
      </c>
      <c r="DH36" s="6">
        <f>SUM('címrend kötelező'!DH36+'címrend önként'!DH36+'címrend államig'!DH36)</f>
        <v>120507</v>
      </c>
      <c r="DI36" s="6">
        <f>SUM('címrend kötelező'!DI36+'címrend önként'!DI36+'címrend államig'!DI36)</f>
        <v>30000</v>
      </c>
      <c r="DJ36" s="6">
        <f>SUM('címrend kötelező'!DJ36+'címrend önként'!DJ36+'címrend államig'!DJ36)</f>
        <v>0</v>
      </c>
      <c r="DK36" s="6">
        <f>SUM('címrend kötelező'!DK36+'címrend önként'!DK36+'címrend államig'!DK36)</f>
        <v>30000</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597">
        <f t="shared" si="151"/>
        <v>4032685</v>
      </c>
      <c r="DS36" s="597">
        <f t="shared" si="655"/>
        <v>328447</v>
      </c>
      <c r="DT36" s="597">
        <f t="shared" si="656"/>
        <v>4361132</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4000</v>
      </c>
      <c r="EE36" s="6">
        <f>SUM('címrend kötelező'!EE36+'címrend önként'!EE36+'címrend államig'!EE36)</f>
        <v>0</v>
      </c>
      <c r="EF36" s="6">
        <f>SUM('címrend kötelező'!EF36+'címrend önként'!EF36+'címrend államig'!EF36)</f>
        <v>4000</v>
      </c>
      <c r="EG36" s="6">
        <f>SUM('címrend kötelező'!EG36+'címrend önként'!EG36+'címrend államig'!EG36)</f>
        <v>200</v>
      </c>
      <c r="EH36" s="6">
        <f>SUM('címrend kötelező'!EH36+'címrend önként'!EH36+'címrend államig'!EH36)</f>
        <v>0</v>
      </c>
      <c r="EI36" s="6">
        <f>SUM('címrend kötelező'!EI36+'címrend önként'!EI36+'címrend államig'!EI36)</f>
        <v>200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0</v>
      </c>
      <c r="ET36" s="6">
        <f>SUM('címrend kötelező'!ET36+'címrend önként'!ET36+'címrend államig'!ET36)</f>
        <v>6000</v>
      </c>
      <c r="EU36" s="6">
        <f>SUM('címrend kötelező'!EU36+'címrend önként'!EU36+'címrend államig'!EU36)</f>
        <v>6000</v>
      </c>
      <c r="EV36" s="597">
        <f t="shared" si="657"/>
        <v>5800</v>
      </c>
      <c r="EW36" s="597">
        <f t="shared" si="658"/>
        <v>6000</v>
      </c>
      <c r="EX36" s="597">
        <f t="shared" si="658"/>
        <v>11800</v>
      </c>
      <c r="EY36" s="290">
        <f>'címrend kötelező'!EY36+'címrend önként'!EY36+'címrend államig'!EY36</f>
        <v>3000</v>
      </c>
      <c r="EZ36" s="290">
        <f>'címrend kötelező'!EZ36+'címrend önként'!EZ36+'címrend államig'!EZ36</f>
        <v>0</v>
      </c>
      <c r="FA36" s="290">
        <f>'címrend kötelező'!FA36+'címrend önként'!FA36+'címrend államig'!FA36</f>
        <v>3000</v>
      </c>
      <c r="FB36" s="290">
        <f>'címrend kötelező'!FB36+'címrend önként'!FB36+'címrend államig'!FB36</f>
        <v>0</v>
      </c>
      <c r="FC36" s="290">
        <f>'címrend kötelező'!FC36+'címrend önként'!FC36+'címrend államig'!FC36</f>
        <v>0</v>
      </c>
      <c r="FD36" s="290">
        <f>'címrend kötelező'!FD36+'címrend önként'!FD36+'címrend államig'!FD36</f>
        <v>0</v>
      </c>
      <c r="FE36" s="290">
        <f>'címrend kötelező'!FE36+'címrend önként'!FE36+'címrend államig'!FE36</f>
        <v>0</v>
      </c>
      <c r="FF36" s="290">
        <f>'címrend kötelező'!FF36+'címrend önként'!FF36+'címrend államig'!FF36</f>
        <v>0</v>
      </c>
      <c r="FG36" s="290">
        <f>'címrend kötelező'!FG36+'címrend önként'!FG36+'címrend államig'!FG36</f>
        <v>0</v>
      </c>
      <c r="FH36" s="290">
        <f>'címrend kötelező'!FH36+'címrend önként'!FH36+'címrend államig'!FH36</f>
        <v>600</v>
      </c>
      <c r="FI36" s="290">
        <f>'címrend kötelező'!FI36+'címrend önként'!FI36+'címrend államig'!FI36</f>
        <v>0</v>
      </c>
      <c r="FJ36" s="290">
        <f>'címrend kötelező'!FJ36+'címrend önként'!FJ36+'címrend államig'!FJ36</f>
        <v>600</v>
      </c>
      <c r="FK36" s="290">
        <f>'címrend kötelező'!FK36+'címrend önként'!FK36+'címrend államig'!FK36</f>
        <v>0</v>
      </c>
      <c r="FL36" s="290">
        <f>'címrend kötelező'!FL36+'címrend önként'!FL36+'címrend államig'!FL36</f>
        <v>0</v>
      </c>
      <c r="FM36" s="290">
        <f>'címrend kötelező'!FM36+'címrend önként'!FM36+'címrend államig'!FM36</f>
        <v>0</v>
      </c>
      <c r="FN36" s="290">
        <f>'címrend kötelező'!FN36+'címrend önként'!FN36+'címrend államig'!FN36</f>
        <v>45731</v>
      </c>
      <c r="FO36" s="290">
        <f>'címrend kötelező'!FO36+'címrend önként'!FO36+'címrend államig'!FO36</f>
        <v>0</v>
      </c>
      <c r="FP36" s="290">
        <f>'címrend kötelező'!FP36+'címrend önként'!FP36+'címrend államig'!FP36</f>
        <v>45731</v>
      </c>
      <c r="FQ36" s="290">
        <f>'címrend kötelező'!FQ36+'címrend önként'!FQ36+'címrend államig'!FQ36</f>
        <v>6434</v>
      </c>
      <c r="FR36" s="290">
        <f>'címrend kötelező'!FR36+'címrend önként'!FR36+'címrend államig'!FR36</f>
        <v>0</v>
      </c>
      <c r="FS36" s="290">
        <f>'címrend kötelező'!FS36+'címrend önként'!FS36+'címrend államig'!FS36</f>
        <v>6434</v>
      </c>
      <c r="FT36" s="290">
        <f>'címrend kötelező'!FT36+'címrend önként'!FT36+'címrend államig'!FT36</f>
        <v>3751</v>
      </c>
      <c r="FU36" s="290">
        <f>'címrend kötelező'!FU36+'címrend önként'!FU36+'címrend államig'!FU36</f>
        <v>0</v>
      </c>
      <c r="FV36" s="290">
        <f>'címrend kötelező'!FV36+'címrend önként'!FV36+'címrend államig'!FV36</f>
        <v>3751</v>
      </c>
      <c r="FW36" s="290">
        <f>'címrend kötelező'!FW36+'címrend önként'!FW36+'címrend államig'!FW36</f>
        <v>13603</v>
      </c>
      <c r="FX36" s="290">
        <f>'címrend kötelező'!FX36+'címrend önként'!FX36+'címrend államig'!FX36</f>
        <v>0</v>
      </c>
      <c r="FY36" s="290">
        <f>'címrend kötelező'!FY36+'címrend önként'!FY36+'címrend államig'!FY36</f>
        <v>13603</v>
      </c>
      <c r="FZ36" s="290">
        <f>'címrend kötelező'!FZ36+'címrend önként'!FZ36+'címrend államig'!FZ36</f>
        <v>0</v>
      </c>
      <c r="GA36" s="290">
        <f>'címrend kötelező'!GA36+'címrend önként'!GA36+'címrend államig'!GA36</f>
        <v>0</v>
      </c>
      <c r="GB36" s="290">
        <f>'címrend kötelező'!GB36+'címrend önként'!GB36+'címrend államig'!GB36</f>
        <v>0</v>
      </c>
      <c r="GC36" s="290">
        <f>'címrend kötelező'!GC36+'címrend önként'!GC36+'címrend államig'!GC36</f>
        <v>0</v>
      </c>
      <c r="GD36" s="290">
        <f>'címrend kötelező'!GD36+'címrend önként'!GD36+'címrend államig'!GD36</f>
        <v>0</v>
      </c>
      <c r="GE36" s="290">
        <f>'címrend kötelező'!GE36+'címrend önként'!GE36+'címrend államig'!GE36</f>
        <v>0</v>
      </c>
      <c r="GF36" s="290">
        <f>'címrend kötelező'!GF36+'címrend önként'!GF36+'címrend államig'!GF36</f>
        <v>97009</v>
      </c>
      <c r="GG36" s="290">
        <f>'címrend kötelező'!GG36+'címrend önként'!GG36+'címrend államig'!GG36</f>
        <v>0</v>
      </c>
      <c r="GH36" s="290">
        <f>'címrend kötelező'!GH36+'címrend önként'!GH36+'címrend államig'!GH36</f>
        <v>97009</v>
      </c>
      <c r="GI36" s="290">
        <f>'címrend kötelező'!GI36+'címrend önként'!GI36+'címrend államig'!GI36</f>
        <v>0</v>
      </c>
      <c r="GJ36" s="290">
        <f>'címrend kötelező'!GJ36+'címrend önként'!GJ36+'címrend államig'!GJ36</f>
        <v>0</v>
      </c>
      <c r="GK36" s="290">
        <f>'címrend kötelező'!GK36+'címrend önként'!GK36+'címrend államig'!GK36</f>
        <v>0</v>
      </c>
      <c r="GL36" s="34">
        <f t="shared" si="659"/>
        <v>170128</v>
      </c>
      <c r="GM36" s="34">
        <f t="shared" si="660"/>
        <v>0</v>
      </c>
      <c r="GN36" s="34">
        <f t="shared" si="660"/>
        <v>170128</v>
      </c>
      <c r="GO36" s="290">
        <f>'címrend kötelező'!GO36+'címrend önként'!GO36+'címrend államig'!FL36</f>
        <v>42307</v>
      </c>
      <c r="GP36" s="290">
        <f>'címrend kötelező'!GP36+'címrend önként'!GP36+'címrend államig'!FM36</f>
        <v>0</v>
      </c>
      <c r="GQ36" s="290">
        <f>'címrend kötelező'!GQ36+'címrend önként'!GQ36+'címrend államig'!FN36</f>
        <v>42307</v>
      </c>
      <c r="GR36" s="290">
        <f>'címrend kötelező'!GR36+'címrend önként'!GR36+'címrend államig'!FO36</f>
        <v>29700</v>
      </c>
      <c r="GS36" s="290">
        <f>'címrend kötelező'!GS36+'címrend önként'!GS36+'címrend államig'!FP36</f>
        <v>0</v>
      </c>
      <c r="GT36" s="290">
        <f>'címrend kötelező'!GT36+'címrend önként'!GT36+'címrend államig'!FQ36</f>
        <v>29700</v>
      </c>
      <c r="GU36" s="290">
        <f>'címrend kötelező'!GU36+'címrend önként'!GU36+'címrend államig'!FR36</f>
        <v>0</v>
      </c>
      <c r="GV36" s="290">
        <f>'címrend kötelező'!GV36+'címrend önként'!GV36+'címrend államig'!FS36</f>
        <v>0</v>
      </c>
      <c r="GW36" s="290">
        <f>'címrend kötelező'!GW36+'címrend önként'!GW36+'címrend államig'!FT36</f>
        <v>0</v>
      </c>
      <c r="GX36" s="34">
        <f t="shared" si="661"/>
        <v>242135</v>
      </c>
      <c r="GY36" s="34">
        <f t="shared" si="662"/>
        <v>0</v>
      </c>
      <c r="GZ36" s="34">
        <f t="shared" si="662"/>
        <v>242135</v>
      </c>
      <c r="HA36" s="34">
        <f t="shared" si="663"/>
        <v>4280620</v>
      </c>
      <c r="HB36" s="34">
        <f t="shared" si="664"/>
        <v>334447</v>
      </c>
      <c r="HC36" s="133">
        <f t="shared" si="664"/>
        <v>4615067</v>
      </c>
      <c r="HD36" s="139"/>
    </row>
    <row r="37" spans="1:212" s="12" customFormat="1" ht="15" customHeight="1" x14ac:dyDescent="0.2">
      <c r="A37" s="124" t="s">
        <v>428</v>
      </c>
      <c r="B37" s="5">
        <f t="shared" ref="B37" si="665">B38+B39</f>
        <v>0</v>
      </c>
      <c r="C37" s="5">
        <f t="shared" ref="C37" si="666">C38+C39</f>
        <v>0</v>
      </c>
      <c r="D37" s="5">
        <f t="shared" ref="D37" si="667">D38+D39</f>
        <v>0</v>
      </c>
      <c r="E37" s="5">
        <f t="shared" ref="E37" si="668">E38+E39</f>
        <v>0</v>
      </c>
      <c r="F37" s="5">
        <f t="shared" ref="F37" si="669">F38+F39</f>
        <v>0</v>
      </c>
      <c r="G37" s="5">
        <f t="shared" ref="G37" si="670">G38+G39</f>
        <v>0</v>
      </c>
      <c r="H37" s="5">
        <f t="shared" ref="H37" si="671">H38+H39</f>
        <v>0</v>
      </c>
      <c r="I37" s="5">
        <f t="shared" ref="I37" si="672">I38+I39</f>
        <v>0</v>
      </c>
      <c r="J37" s="5">
        <f t="shared" ref="J37" si="673">J38+J39</f>
        <v>0</v>
      </c>
      <c r="K37" s="5">
        <f t="shared" ref="K37" si="674">K38+K39</f>
        <v>0</v>
      </c>
      <c r="L37" s="5">
        <f t="shared" ref="L37" si="675">L38+L39</f>
        <v>0</v>
      </c>
      <c r="M37" s="5">
        <f t="shared" ref="M37" si="676">M38+M39</f>
        <v>0</v>
      </c>
      <c r="N37" s="5">
        <f t="shared" ref="N37" si="677">N38+N39</f>
        <v>0</v>
      </c>
      <c r="O37" s="5">
        <f t="shared" ref="O37" si="678">O38+O39</f>
        <v>0</v>
      </c>
      <c r="P37" s="5">
        <f t="shared" ref="P37" si="679">P38+P39</f>
        <v>0</v>
      </c>
      <c r="Q37" s="5">
        <f t="shared" ref="Q37" si="680">Q38+Q39</f>
        <v>0</v>
      </c>
      <c r="R37" s="5">
        <f t="shared" ref="R37" si="681">R38+R39</f>
        <v>0</v>
      </c>
      <c r="S37" s="5">
        <f t="shared" ref="S37" si="682">S38+S39</f>
        <v>0</v>
      </c>
      <c r="T37" s="5">
        <f t="shared" ref="T37" si="683">T38+T39</f>
        <v>0</v>
      </c>
      <c r="U37" s="5">
        <f t="shared" ref="U37" si="684">U38+U39</f>
        <v>0</v>
      </c>
      <c r="V37" s="5">
        <f t="shared" ref="V37" si="685">V38+V39</f>
        <v>0</v>
      </c>
      <c r="W37" s="5">
        <f t="shared" ref="W37" si="686">W38+W39</f>
        <v>0</v>
      </c>
      <c r="X37" s="5">
        <f t="shared" ref="X37" si="687">X38+X39</f>
        <v>0</v>
      </c>
      <c r="Y37" s="5">
        <f t="shared" ref="Y37" si="688">Y38+Y39</f>
        <v>0</v>
      </c>
      <c r="Z37" s="5">
        <f t="shared" ref="Z37" si="689">Z38+Z39</f>
        <v>0</v>
      </c>
      <c r="AA37" s="5">
        <f t="shared" ref="AA37" si="690">AA38+AA39</f>
        <v>0</v>
      </c>
      <c r="AB37" s="5">
        <f t="shared" ref="AB37" si="691">AB38+AB39</f>
        <v>0</v>
      </c>
      <c r="AC37" s="5">
        <f t="shared" ref="AC37" si="692">AC38+AC39</f>
        <v>0</v>
      </c>
      <c r="AD37" s="5">
        <f t="shared" ref="AD37" si="693">AD38+AD39</f>
        <v>0</v>
      </c>
      <c r="AE37" s="5">
        <f t="shared" ref="AE37" si="694">AE38+AE39</f>
        <v>0</v>
      </c>
      <c r="AF37" s="5">
        <f t="shared" ref="AF37" si="695">AF38+AF39</f>
        <v>0</v>
      </c>
      <c r="AG37" s="5">
        <f t="shared" ref="AG37" si="696">AG38+AG39</f>
        <v>0</v>
      </c>
      <c r="AH37" s="5">
        <f t="shared" ref="AH37" si="697">AH38+AH39</f>
        <v>0</v>
      </c>
      <c r="AI37" s="5">
        <f t="shared" ref="AI37" si="698">AI38+AI39</f>
        <v>0</v>
      </c>
      <c r="AJ37" s="5">
        <f t="shared" ref="AJ37" si="699">AJ38+AJ39</f>
        <v>0</v>
      </c>
      <c r="AK37" s="5">
        <f t="shared" ref="AK37" si="700">AK38+AK39</f>
        <v>0</v>
      </c>
      <c r="AL37" s="5">
        <f t="shared" ref="AL37" si="701">AL38+AL39</f>
        <v>0</v>
      </c>
      <c r="AM37" s="5">
        <f t="shared" ref="AM37" si="702">AM38+AM39</f>
        <v>0</v>
      </c>
      <c r="AN37" s="5">
        <f t="shared" ref="AN37" si="703">AN38+AN39</f>
        <v>0</v>
      </c>
      <c r="AO37" s="5">
        <f t="shared" ref="AO37" si="704">AO38+AO39</f>
        <v>0</v>
      </c>
      <c r="AP37" s="5">
        <f t="shared" ref="AP37" si="705">AP38+AP39</f>
        <v>0</v>
      </c>
      <c r="AQ37" s="5">
        <f t="shared" ref="AQ37" si="706">AQ38+AQ39</f>
        <v>0</v>
      </c>
      <c r="AR37" s="5">
        <f t="shared" ref="AR37" si="707">AR38+AR39</f>
        <v>0</v>
      </c>
      <c r="AS37" s="5">
        <f t="shared" ref="AS37" si="708">AS38+AS39</f>
        <v>0</v>
      </c>
      <c r="AT37" s="5">
        <f t="shared" ref="AT37" si="709">AT38+AT39</f>
        <v>0</v>
      </c>
      <c r="AU37" s="5">
        <f t="shared" ref="AU37" si="710">AU38+AU39</f>
        <v>0</v>
      </c>
      <c r="AV37" s="5">
        <f t="shared" ref="AV37" si="711">AV38+AV39</f>
        <v>0</v>
      </c>
      <c r="AW37" s="5">
        <f t="shared" ref="AW37" si="712">AW38+AW39</f>
        <v>0</v>
      </c>
      <c r="AX37" s="5">
        <f t="shared" ref="AX37" si="713">AX38+AX39</f>
        <v>0</v>
      </c>
      <c r="AY37" s="5">
        <f t="shared" ref="AY37" si="714">AY38+AY39</f>
        <v>0</v>
      </c>
      <c r="AZ37" s="5">
        <f t="shared" ref="AZ37" si="715">AZ38+AZ39</f>
        <v>0</v>
      </c>
      <c r="BA37" s="5">
        <f t="shared" ref="BA37" si="716">BA38+BA39</f>
        <v>0</v>
      </c>
      <c r="BB37" s="5">
        <f t="shared" ref="BB37" si="717">BB38+BB39</f>
        <v>0</v>
      </c>
      <c r="BC37" s="5">
        <f t="shared" ref="BC37" si="718">BC38+BC39</f>
        <v>0</v>
      </c>
      <c r="BD37" s="5">
        <f t="shared" ref="BD37" si="719">BD38+BD39</f>
        <v>0</v>
      </c>
      <c r="BE37" s="5">
        <f t="shared" ref="BE37" si="720">BE38+BE39</f>
        <v>0</v>
      </c>
      <c r="BF37" s="5">
        <f t="shared" ref="BF37" si="721">BF38+BF39</f>
        <v>0</v>
      </c>
      <c r="BG37" s="5">
        <f t="shared" ref="BG37" si="722">BG38+BG39</f>
        <v>0</v>
      </c>
      <c r="BH37" s="5">
        <f t="shared" ref="BH37" si="723">BH38+BH39</f>
        <v>0</v>
      </c>
      <c r="BI37" s="5">
        <f t="shared" ref="BI37" si="724">BI38+BI39</f>
        <v>0</v>
      </c>
      <c r="BJ37" s="5">
        <f t="shared" ref="BJ37" si="725">BJ38+BJ39</f>
        <v>0</v>
      </c>
      <c r="BK37" s="5">
        <f t="shared" ref="BK37" si="726">BK38+BK39</f>
        <v>0</v>
      </c>
      <c r="BL37" s="5">
        <f t="shared" ref="BL37" si="727">BL38+BL39</f>
        <v>0</v>
      </c>
      <c r="BM37" s="5">
        <f t="shared" ref="BM37" si="728">BM38+BM39</f>
        <v>0</v>
      </c>
      <c r="BN37" s="5">
        <f t="shared" ref="BN37" si="729">BN38+BN39</f>
        <v>0</v>
      </c>
      <c r="BO37" s="5">
        <f t="shared" ref="BO37" si="730">BO38+BO39</f>
        <v>0</v>
      </c>
      <c r="BP37" s="5">
        <f t="shared" ref="BP37" si="731">BP38+BP39</f>
        <v>0</v>
      </c>
      <c r="BQ37" s="5">
        <f t="shared" ref="BQ37" si="732">BQ38+BQ39</f>
        <v>0</v>
      </c>
      <c r="BR37" s="5">
        <f t="shared" ref="BR37" si="733">BR38+BR39</f>
        <v>0</v>
      </c>
      <c r="BS37" s="5">
        <f t="shared" ref="BS37" si="734">BS38+BS39</f>
        <v>0</v>
      </c>
      <c r="BT37" s="5">
        <f t="shared" ref="BT37" si="735">BT38+BT39</f>
        <v>0</v>
      </c>
      <c r="BU37" s="5">
        <f t="shared" ref="BU37" si="736">BU38+BU39</f>
        <v>0</v>
      </c>
      <c r="BV37" s="5">
        <f t="shared" ref="BV37" si="737">BV38+BV39</f>
        <v>0</v>
      </c>
      <c r="BW37" s="5">
        <f t="shared" ref="BW37" si="738">BW38+BW39</f>
        <v>0</v>
      </c>
      <c r="BX37" s="5">
        <f t="shared" ref="BX37" si="739">BX38+BX39</f>
        <v>0</v>
      </c>
      <c r="BY37" s="5">
        <f t="shared" ref="BY37" si="740">BY38+BY39</f>
        <v>10000</v>
      </c>
      <c r="BZ37" s="5">
        <f t="shared" ref="BZ37" si="741">BZ38+BZ39</f>
        <v>0</v>
      </c>
      <c r="CA37" s="5">
        <f t="shared" ref="CA37" si="742">CA38+CA39</f>
        <v>10000</v>
      </c>
      <c r="CB37" s="5">
        <f t="shared" ref="CB37" si="743">CB38+CB39</f>
        <v>0</v>
      </c>
      <c r="CC37" s="5">
        <f t="shared" ref="CC37" si="744">CC38+CC39</f>
        <v>0</v>
      </c>
      <c r="CD37" s="5">
        <f t="shared" ref="CD37" si="745">CD38+CD39</f>
        <v>0</v>
      </c>
      <c r="CE37" s="5">
        <f t="shared" ref="CE37" si="746">CE38+CE39</f>
        <v>0</v>
      </c>
      <c r="CF37" s="5">
        <f t="shared" ref="CF37" si="747">CF38+CF39</f>
        <v>0</v>
      </c>
      <c r="CG37" s="5">
        <f t="shared" ref="CG37" si="748">CG38+CG39</f>
        <v>0</v>
      </c>
      <c r="CH37" s="5">
        <f t="shared" ref="CH37" si="749">CH38+CH39</f>
        <v>0</v>
      </c>
      <c r="CI37" s="5">
        <f t="shared" ref="CI37" si="750">CI38+CI39</f>
        <v>0</v>
      </c>
      <c r="CJ37" s="5">
        <f t="shared" ref="CJ37" si="751">CJ38+CJ39</f>
        <v>0</v>
      </c>
      <c r="CK37" s="5">
        <f t="shared" ref="CK37" si="752">CK38+CK39</f>
        <v>0</v>
      </c>
      <c r="CL37" s="5">
        <f t="shared" ref="CL37" si="753">CL38+CL39</f>
        <v>0</v>
      </c>
      <c r="CM37" s="5">
        <f t="shared" ref="CM37" si="754">CM38+CM39</f>
        <v>0</v>
      </c>
      <c r="CN37" s="5">
        <f t="shared" ref="CN37" si="755">CN38+CN39</f>
        <v>0</v>
      </c>
      <c r="CO37" s="5">
        <f t="shared" ref="CO37" si="756">CO38+CO39</f>
        <v>0</v>
      </c>
      <c r="CP37" s="5">
        <f t="shared" ref="CP37" si="757">CP38+CP39</f>
        <v>0</v>
      </c>
      <c r="CQ37" s="5">
        <f t="shared" ref="CQ37" si="758">CQ38+CQ39</f>
        <v>0</v>
      </c>
      <c r="CR37" s="5">
        <f t="shared" ref="CR37" si="759">CR38+CR39</f>
        <v>0</v>
      </c>
      <c r="CS37" s="5">
        <f t="shared" ref="CS37" si="760">CS38+CS39</f>
        <v>0</v>
      </c>
      <c r="CT37" s="5">
        <f t="shared" ref="CT37" si="761">CT38+CT39</f>
        <v>0</v>
      </c>
      <c r="CU37" s="5">
        <f t="shared" ref="CU37" si="762">CU38+CU39</f>
        <v>0</v>
      </c>
      <c r="CV37" s="5">
        <f t="shared" ref="CV37" si="763">CV38+CV39</f>
        <v>0</v>
      </c>
      <c r="CW37" s="5">
        <f t="shared" ref="CW37" si="764">CW38+CW39</f>
        <v>0</v>
      </c>
      <c r="CX37" s="5">
        <f t="shared" ref="CX37" si="765">CX38+CX39</f>
        <v>0</v>
      </c>
      <c r="CY37" s="5">
        <f t="shared" ref="CY37" si="766">CY38+CY39</f>
        <v>0</v>
      </c>
      <c r="CZ37" s="5">
        <f t="shared" ref="CZ37" si="767">CZ38+CZ39</f>
        <v>0</v>
      </c>
      <c r="DA37" s="5">
        <f t="shared" ref="DA37" si="768">DA38+DA39</f>
        <v>0</v>
      </c>
      <c r="DB37" s="5">
        <f t="shared" ref="DB37" si="769">DB38+DB39</f>
        <v>0</v>
      </c>
      <c r="DC37" s="5">
        <f t="shared" ref="DC37" si="770">DC38+DC39</f>
        <v>0</v>
      </c>
      <c r="DD37" s="5">
        <f t="shared" ref="DD37" si="771">DD38+DD39</f>
        <v>0</v>
      </c>
      <c r="DE37" s="5">
        <f t="shared" ref="DE37" si="772">DE38+DE39</f>
        <v>0</v>
      </c>
      <c r="DF37" s="5">
        <f t="shared" ref="DF37" si="773">DF38+DF39</f>
        <v>0</v>
      </c>
      <c r="DG37" s="5">
        <f t="shared" ref="DG37" si="774">DG38+DG39</f>
        <v>0</v>
      </c>
      <c r="DH37" s="5">
        <f t="shared" ref="DH37" si="775">DH38+DH39</f>
        <v>0</v>
      </c>
      <c r="DI37" s="5">
        <f t="shared" ref="DI37" si="776">DI38+DI39</f>
        <v>0</v>
      </c>
      <c r="DJ37" s="5">
        <f t="shared" ref="DJ37" si="777">DJ38+DJ39</f>
        <v>0</v>
      </c>
      <c r="DK37" s="5">
        <f t="shared" ref="DK37" si="778">DK38+DK39</f>
        <v>0</v>
      </c>
      <c r="DL37" s="5">
        <f t="shared" ref="DL37" si="779">DL38+DL39</f>
        <v>0</v>
      </c>
      <c r="DM37" s="5">
        <f t="shared" ref="DM37" si="780">DM38+DM39</f>
        <v>0</v>
      </c>
      <c r="DN37" s="5">
        <f t="shared" ref="DN37" si="781">DN38+DN39</f>
        <v>0</v>
      </c>
      <c r="DO37" s="5">
        <f t="shared" ref="DO37" si="782">DO38+DO39</f>
        <v>75000</v>
      </c>
      <c r="DP37" s="5">
        <f t="shared" ref="DP37" si="783">DP38+DP39</f>
        <v>0</v>
      </c>
      <c r="DQ37" s="5">
        <f t="shared" ref="DQ37" si="784">DQ38+DQ39</f>
        <v>75000</v>
      </c>
      <c r="DR37" s="106">
        <f t="shared" ref="DR37" si="785">DR38+DR39</f>
        <v>85000</v>
      </c>
      <c r="DS37" s="106">
        <f t="shared" ref="DS37" si="786">DS38+DS39</f>
        <v>0</v>
      </c>
      <c r="DT37" s="106">
        <f t="shared" ref="DT37" si="787">DT38+DT39</f>
        <v>85000</v>
      </c>
      <c r="DU37" s="5">
        <f>DU38+DU39</f>
        <v>0</v>
      </c>
      <c r="DV37" s="5">
        <f t="shared" ref="DV37:EU37" si="788">DV38+DV39</f>
        <v>0</v>
      </c>
      <c r="DW37" s="5">
        <f t="shared" si="788"/>
        <v>0</v>
      </c>
      <c r="DX37" s="5">
        <f t="shared" si="788"/>
        <v>0</v>
      </c>
      <c r="DY37" s="5">
        <f t="shared" si="788"/>
        <v>0</v>
      </c>
      <c r="DZ37" s="5">
        <f t="shared" si="788"/>
        <v>0</v>
      </c>
      <c r="EA37" s="5">
        <f t="shared" si="788"/>
        <v>0</v>
      </c>
      <c r="EB37" s="5">
        <f t="shared" si="788"/>
        <v>0</v>
      </c>
      <c r="EC37" s="5">
        <f t="shared" si="788"/>
        <v>0</v>
      </c>
      <c r="ED37" s="5">
        <f t="shared" si="788"/>
        <v>0</v>
      </c>
      <c r="EE37" s="5">
        <f t="shared" si="788"/>
        <v>0</v>
      </c>
      <c r="EF37" s="5">
        <f t="shared" si="788"/>
        <v>0</v>
      </c>
      <c r="EG37" s="5">
        <f t="shared" si="788"/>
        <v>0</v>
      </c>
      <c r="EH37" s="5">
        <f t="shared" si="788"/>
        <v>0</v>
      </c>
      <c r="EI37" s="5">
        <f t="shared" si="788"/>
        <v>0</v>
      </c>
      <c r="EJ37" s="5">
        <f t="shared" si="788"/>
        <v>0</v>
      </c>
      <c r="EK37" s="5">
        <f t="shared" si="788"/>
        <v>0</v>
      </c>
      <c r="EL37" s="5">
        <f t="shared" si="788"/>
        <v>0</v>
      </c>
      <c r="EM37" s="5">
        <f t="shared" si="788"/>
        <v>0</v>
      </c>
      <c r="EN37" s="5">
        <f t="shared" si="788"/>
        <v>0</v>
      </c>
      <c r="EO37" s="5">
        <f t="shared" si="788"/>
        <v>0</v>
      </c>
      <c r="EP37" s="5">
        <f t="shared" si="788"/>
        <v>0</v>
      </c>
      <c r="EQ37" s="5">
        <f t="shared" si="788"/>
        <v>0</v>
      </c>
      <c r="ER37" s="5">
        <f t="shared" si="788"/>
        <v>0</v>
      </c>
      <c r="ES37" s="5">
        <f t="shared" si="788"/>
        <v>0</v>
      </c>
      <c r="ET37" s="5">
        <f t="shared" si="788"/>
        <v>0</v>
      </c>
      <c r="EU37" s="5">
        <f t="shared" si="788"/>
        <v>0</v>
      </c>
      <c r="EV37" s="106">
        <f t="shared" ref="EV37" si="789">EV38+EV39</f>
        <v>0</v>
      </c>
      <c r="EW37" s="106">
        <f t="shared" ref="EW37" si="790">EW38+EW39</f>
        <v>0</v>
      </c>
      <c r="EX37" s="106">
        <f t="shared" ref="EX37" si="791">EX38+EX39</f>
        <v>0</v>
      </c>
      <c r="EY37" s="5">
        <f>EY38+EY39</f>
        <v>0</v>
      </c>
      <c r="EZ37" s="5">
        <f t="shared" ref="EZ37:GK37" si="792">EZ38+EZ39</f>
        <v>0</v>
      </c>
      <c r="FA37" s="5">
        <f t="shared" si="792"/>
        <v>0</v>
      </c>
      <c r="FB37" s="5">
        <f t="shared" si="792"/>
        <v>0</v>
      </c>
      <c r="FC37" s="5">
        <f t="shared" si="792"/>
        <v>0</v>
      </c>
      <c r="FD37" s="5">
        <f t="shared" si="792"/>
        <v>0</v>
      </c>
      <c r="FE37" s="5">
        <f t="shared" si="792"/>
        <v>0</v>
      </c>
      <c r="FF37" s="5">
        <f t="shared" si="792"/>
        <v>0</v>
      </c>
      <c r="FG37" s="5">
        <f t="shared" si="792"/>
        <v>0</v>
      </c>
      <c r="FH37" s="5">
        <f t="shared" si="792"/>
        <v>0</v>
      </c>
      <c r="FI37" s="5">
        <f t="shared" si="792"/>
        <v>0</v>
      </c>
      <c r="FJ37" s="5">
        <f t="shared" si="792"/>
        <v>0</v>
      </c>
      <c r="FK37" s="5">
        <f t="shared" si="792"/>
        <v>0</v>
      </c>
      <c r="FL37" s="5">
        <f t="shared" si="792"/>
        <v>0</v>
      </c>
      <c r="FM37" s="5">
        <f t="shared" si="792"/>
        <v>0</v>
      </c>
      <c r="FN37" s="5">
        <f t="shared" si="792"/>
        <v>0</v>
      </c>
      <c r="FO37" s="5">
        <f t="shared" si="792"/>
        <v>0</v>
      </c>
      <c r="FP37" s="5">
        <f t="shared" si="792"/>
        <v>0</v>
      </c>
      <c r="FQ37" s="5">
        <f t="shared" si="792"/>
        <v>0</v>
      </c>
      <c r="FR37" s="5">
        <f t="shared" si="792"/>
        <v>0</v>
      </c>
      <c r="FS37" s="5">
        <f t="shared" si="792"/>
        <v>0</v>
      </c>
      <c r="FT37" s="5">
        <f t="shared" si="792"/>
        <v>0</v>
      </c>
      <c r="FU37" s="5">
        <f t="shared" si="792"/>
        <v>0</v>
      </c>
      <c r="FV37" s="5">
        <f t="shared" si="792"/>
        <v>0</v>
      </c>
      <c r="FW37" s="5">
        <f t="shared" si="792"/>
        <v>0</v>
      </c>
      <c r="FX37" s="5">
        <f t="shared" si="792"/>
        <v>0</v>
      </c>
      <c r="FY37" s="5">
        <f t="shared" si="792"/>
        <v>0</v>
      </c>
      <c r="FZ37" s="5">
        <f t="shared" si="792"/>
        <v>0</v>
      </c>
      <c r="GA37" s="5">
        <f t="shared" si="792"/>
        <v>0</v>
      </c>
      <c r="GB37" s="5">
        <f t="shared" si="792"/>
        <v>0</v>
      </c>
      <c r="GC37" s="5">
        <f t="shared" si="792"/>
        <v>0</v>
      </c>
      <c r="GD37" s="5">
        <f t="shared" si="792"/>
        <v>0</v>
      </c>
      <c r="GE37" s="5">
        <f t="shared" si="792"/>
        <v>0</v>
      </c>
      <c r="GF37" s="5">
        <f t="shared" si="792"/>
        <v>0</v>
      </c>
      <c r="GG37" s="5">
        <f t="shared" si="792"/>
        <v>0</v>
      </c>
      <c r="GH37" s="5">
        <f t="shared" si="792"/>
        <v>0</v>
      </c>
      <c r="GI37" s="5">
        <f t="shared" si="792"/>
        <v>0</v>
      </c>
      <c r="GJ37" s="5">
        <f t="shared" si="792"/>
        <v>0</v>
      </c>
      <c r="GK37" s="5">
        <f t="shared" si="792"/>
        <v>0</v>
      </c>
      <c r="GL37" s="5">
        <f t="shared" ref="GL37" si="793">GL38+GL39</f>
        <v>0</v>
      </c>
      <c r="GM37" s="5">
        <f t="shared" ref="GM37" si="794">GM38+GM39</f>
        <v>0</v>
      </c>
      <c r="GN37" s="5">
        <f t="shared" ref="GN37" si="795">GN38+GN39</f>
        <v>0</v>
      </c>
      <c r="GO37" s="5">
        <f>GO38+GO39</f>
        <v>0</v>
      </c>
      <c r="GP37" s="5">
        <f t="shared" ref="GP37:GW37" si="796">GP38+GP39</f>
        <v>0</v>
      </c>
      <c r="GQ37" s="5">
        <f t="shared" si="796"/>
        <v>0</v>
      </c>
      <c r="GR37" s="5">
        <f t="shared" si="796"/>
        <v>0</v>
      </c>
      <c r="GS37" s="5">
        <f t="shared" si="796"/>
        <v>0</v>
      </c>
      <c r="GT37" s="5">
        <f t="shared" si="796"/>
        <v>0</v>
      </c>
      <c r="GU37" s="5">
        <f t="shared" si="796"/>
        <v>0</v>
      </c>
      <c r="GV37" s="5">
        <f t="shared" si="796"/>
        <v>0</v>
      </c>
      <c r="GW37" s="5">
        <f t="shared" si="796"/>
        <v>0</v>
      </c>
      <c r="GX37" s="5">
        <f t="shared" ref="GX37" si="797">GX38+GX39</f>
        <v>0</v>
      </c>
      <c r="GY37" s="5">
        <f t="shared" ref="GY37" si="798">GY38+GY39</f>
        <v>0</v>
      </c>
      <c r="GZ37" s="5">
        <f t="shared" ref="GZ37" si="799">GZ38+GZ39</f>
        <v>0</v>
      </c>
      <c r="HA37" s="5">
        <f t="shared" ref="HA37" si="800">HA38+HA39</f>
        <v>85000</v>
      </c>
      <c r="HB37" s="5">
        <f t="shared" ref="HB37" si="801">HB38+HB39</f>
        <v>0</v>
      </c>
      <c r="HC37" s="118">
        <f t="shared" ref="HC37" si="802">HC38+HC39</f>
        <v>85000</v>
      </c>
      <c r="HD37" s="139"/>
    </row>
    <row r="38" spans="1:212" ht="15" customHeight="1" x14ac:dyDescent="0.2">
      <c r="A38" s="123" t="s">
        <v>429</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597">
        <f t="shared" ref="DR38:DR69" si="803">SUM(B38+E38+H38+K38+N38+Q38+T38+W38+Z38+AC38+AF38+AI38+AL38+AO38+AR38+AU38+AX38+BA38+BD38+BG38+BJ38+BM38+BP38+BS38+BV38+BY38+CB38+CE38+CH38+CK38+CN38+CQ38+CT38+CW38+CZ38+DC38+DF38+DI38+DL38+DO38)</f>
        <v>0</v>
      </c>
      <c r="DS38" s="597">
        <f t="shared" ref="DS38:DS39" si="804">SUM(C38+F38+I38+L38+O38+R38+U38+X38+AA38+AD38+AG38+AJ38+AM38+AP38+AS38+AV38+AY38+BB38+BE38+BH38+BK38+BN38+BQ38+BT38+BW38+BZ38+CC38+CF38+CI38+CL38+CO38+CR38+CU38+CX38+DA38+DD38+DG38+DJ38+DM38+DP38)</f>
        <v>0</v>
      </c>
      <c r="DT38" s="597">
        <f t="shared" ref="DT38:DT39" si="805">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597">
        <f>DU38+DX38+EA38+ED38+EG38+EJ38+EM38+EP38+ES38</f>
        <v>0</v>
      </c>
      <c r="EW38" s="597">
        <f t="shared" ref="EW38:EX39" si="806">DV38+DY38+EB38+EE38+EH38+EK38+EN38+EQ38+ET38</f>
        <v>0</v>
      </c>
      <c r="EX38" s="597">
        <f t="shared" si="806"/>
        <v>0</v>
      </c>
      <c r="EY38" s="290">
        <f>'címrend kötelező'!EY38+'címrend önként'!EY38+'címrend államig'!EY38</f>
        <v>0</v>
      </c>
      <c r="EZ38" s="290">
        <f>'címrend kötelező'!EZ38+'címrend önként'!EZ38+'címrend államig'!EZ38</f>
        <v>0</v>
      </c>
      <c r="FA38" s="290">
        <f>'címrend kötelező'!FA38+'címrend önként'!FA38+'címrend államig'!FA38</f>
        <v>0</v>
      </c>
      <c r="FB38" s="290">
        <f>'címrend kötelező'!FB38+'címrend önként'!FB38+'címrend államig'!FB38</f>
        <v>0</v>
      </c>
      <c r="FC38" s="290">
        <f>'címrend kötelező'!FC38+'címrend önként'!FC38+'címrend államig'!FC38</f>
        <v>0</v>
      </c>
      <c r="FD38" s="290">
        <f>'címrend kötelező'!FD38+'címrend önként'!FD38+'címrend államig'!FD38</f>
        <v>0</v>
      </c>
      <c r="FE38" s="290">
        <f>'címrend kötelező'!FE38+'címrend önként'!FE38+'címrend államig'!FE38</f>
        <v>0</v>
      </c>
      <c r="FF38" s="290">
        <f>'címrend kötelező'!FF38+'címrend önként'!FF38+'címrend államig'!FF38</f>
        <v>0</v>
      </c>
      <c r="FG38" s="290">
        <f>'címrend kötelező'!FG38+'címrend önként'!FG38+'címrend államig'!FG38</f>
        <v>0</v>
      </c>
      <c r="FH38" s="290">
        <f>'címrend kötelező'!FH38+'címrend önként'!FH38+'címrend államig'!FH38</f>
        <v>0</v>
      </c>
      <c r="FI38" s="290">
        <f>'címrend kötelező'!FI38+'címrend önként'!FI38+'címrend államig'!FI38</f>
        <v>0</v>
      </c>
      <c r="FJ38" s="290">
        <f>'címrend kötelező'!FJ38+'címrend önként'!FJ38+'címrend államig'!FJ38</f>
        <v>0</v>
      </c>
      <c r="FK38" s="290">
        <f>'címrend kötelező'!FK38+'címrend önként'!FK38+'címrend államig'!FK38</f>
        <v>0</v>
      </c>
      <c r="FL38" s="290">
        <f>'címrend kötelező'!FL38+'címrend önként'!FL38+'címrend államig'!FL38</f>
        <v>0</v>
      </c>
      <c r="FM38" s="290">
        <f>'címrend kötelező'!FM38+'címrend önként'!FM38+'címrend államig'!FM38</f>
        <v>0</v>
      </c>
      <c r="FN38" s="290">
        <f>'címrend kötelező'!FN38+'címrend önként'!FN38+'címrend államig'!FN38</f>
        <v>0</v>
      </c>
      <c r="FO38" s="290">
        <f>'címrend kötelező'!FO38+'címrend önként'!FO38+'címrend államig'!FO38</f>
        <v>0</v>
      </c>
      <c r="FP38" s="290">
        <f>'címrend kötelező'!FP38+'címrend önként'!FP38+'címrend államig'!FP38</f>
        <v>0</v>
      </c>
      <c r="FQ38" s="290">
        <f>'címrend kötelező'!FQ38+'címrend önként'!FQ38+'címrend államig'!FQ38</f>
        <v>0</v>
      </c>
      <c r="FR38" s="290">
        <f>'címrend kötelező'!FR38+'címrend önként'!FR38+'címrend államig'!FR38</f>
        <v>0</v>
      </c>
      <c r="FS38" s="290">
        <f>'címrend kötelező'!FS38+'címrend önként'!FS38+'címrend államig'!FS38</f>
        <v>0</v>
      </c>
      <c r="FT38" s="290">
        <f>'címrend kötelező'!FT38+'címrend önként'!FT38+'címrend államig'!FT38</f>
        <v>0</v>
      </c>
      <c r="FU38" s="290">
        <f>'címrend kötelező'!FU38+'címrend önként'!FU38+'címrend államig'!FU38</f>
        <v>0</v>
      </c>
      <c r="FV38" s="290">
        <f>'címrend kötelező'!FV38+'címrend önként'!FV38+'címrend államig'!FV38</f>
        <v>0</v>
      </c>
      <c r="FW38" s="290">
        <f>'címrend kötelező'!FW38+'címrend önként'!FW38+'címrend államig'!FW38</f>
        <v>0</v>
      </c>
      <c r="FX38" s="290">
        <f>'címrend kötelező'!FX38+'címrend önként'!FX38+'címrend államig'!FX38</f>
        <v>0</v>
      </c>
      <c r="FY38" s="290">
        <f>'címrend kötelező'!FY38+'címrend önként'!FY38+'címrend államig'!FY38</f>
        <v>0</v>
      </c>
      <c r="FZ38" s="290">
        <f>'címrend kötelező'!FZ38+'címrend önként'!FZ38+'címrend államig'!FZ38</f>
        <v>0</v>
      </c>
      <c r="GA38" s="290">
        <f>'címrend kötelező'!GA38+'címrend önként'!GA38+'címrend államig'!GA38</f>
        <v>0</v>
      </c>
      <c r="GB38" s="290">
        <f>'címrend kötelező'!GB38+'címrend önként'!GB38+'címrend államig'!GB38</f>
        <v>0</v>
      </c>
      <c r="GC38" s="290">
        <f>'címrend kötelező'!GC38+'címrend önként'!GC38+'címrend államig'!GC38</f>
        <v>0</v>
      </c>
      <c r="GD38" s="290">
        <f>'címrend kötelező'!GD38+'címrend önként'!GD38+'címrend államig'!GD38</f>
        <v>0</v>
      </c>
      <c r="GE38" s="290">
        <f>'címrend kötelező'!GE38+'címrend önként'!GE38+'címrend államig'!GE38</f>
        <v>0</v>
      </c>
      <c r="GF38" s="290">
        <f>'címrend kötelező'!GF38+'címrend önként'!GF38+'címrend államig'!GF38</f>
        <v>0</v>
      </c>
      <c r="GG38" s="290">
        <f>'címrend kötelező'!GG38+'címrend önként'!GG38+'címrend államig'!GG38</f>
        <v>0</v>
      </c>
      <c r="GH38" s="290">
        <f>'címrend kötelező'!GH38+'címrend önként'!GH38+'címrend államig'!GH38</f>
        <v>0</v>
      </c>
      <c r="GI38" s="290">
        <f>'címrend kötelező'!GI38+'címrend önként'!GI38+'címrend államig'!GI38</f>
        <v>0</v>
      </c>
      <c r="GJ38" s="290">
        <f>'címrend kötelező'!GJ38+'címrend önként'!GJ38+'címrend államig'!GJ38</f>
        <v>0</v>
      </c>
      <c r="GK38" s="290">
        <f>'címrend kötelező'!GK38+'címrend önként'!GK38+'címrend államig'!GK38</f>
        <v>0</v>
      </c>
      <c r="GL38" s="34">
        <f>EY38+FB38+FE38+FH38+FK38+FN38+FQ38+FT38+FW38+FZ38+GC38+GF38+GI38</f>
        <v>0</v>
      </c>
      <c r="GM38" s="34">
        <f t="shared" ref="GM38:GN39" si="807">EZ38+FC38+FF38+FI38+FL38+FO38+FR38+FU38+FX38+GA38+GD38+GG38+GJ38</f>
        <v>0</v>
      </c>
      <c r="GN38" s="34">
        <f t="shared" si="807"/>
        <v>0</v>
      </c>
      <c r="GO38" s="290">
        <f>'címrend kötelező'!GO38+'címrend önként'!GO38+'címrend államig'!FL38</f>
        <v>0</v>
      </c>
      <c r="GP38" s="290">
        <f>'címrend kötelező'!GP38+'címrend önként'!GP38+'címrend államig'!FM38</f>
        <v>0</v>
      </c>
      <c r="GQ38" s="290">
        <f>'címrend kötelező'!GQ38+'címrend önként'!GQ38+'címrend államig'!FN38</f>
        <v>0</v>
      </c>
      <c r="GR38" s="290">
        <f>'címrend kötelező'!GR38+'címrend önként'!GR38+'címrend államig'!FO38</f>
        <v>0</v>
      </c>
      <c r="GS38" s="290">
        <f>'címrend kötelező'!GS38+'címrend önként'!GS38+'címrend államig'!FP38</f>
        <v>0</v>
      </c>
      <c r="GT38" s="290">
        <f>'címrend kötelező'!GT38+'címrend önként'!GT38+'címrend államig'!FQ38</f>
        <v>0</v>
      </c>
      <c r="GU38" s="290">
        <f>'címrend kötelező'!GU38+'címrend önként'!GU38+'címrend államig'!FR38</f>
        <v>0</v>
      </c>
      <c r="GV38" s="290">
        <f>'címrend kötelező'!GV38+'címrend önként'!GV38+'címrend államig'!FS38</f>
        <v>0</v>
      </c>
      <c r="GW38" s="290">
        <f>'címrend kötelező'!GW38+'címrend önként'!GW38+'címrend államig'!FT38</f>
        <v>0</v>
      </c>
      <c r="GX38" s="34">
        <f>GL38+GO38+GR38+GU38</f>
        <v>0</v>
      </c>
      <c r="GY38" s="34">
        <f t="shared" ref="GY38:GZ39" si="808">GM38+GP38+GS38+GV38</f>
        <v>0</v>
      </c>
      <c r="GZ38" s="34">
        <f t="shared" si="808"/>
        <v>0</v>
      </c>
      <c r="HA38" s="34">
        <f>DR38+EV38+GX38</f>
        <v>0</v>
      </c>
      <c r="HB38" s="34">
        <f t="shared" ref="HB38:HC39" si="809">DS38+EW38+GY38</f>
        <v>0</v>
      </c>
      <c r="HC38" s="133">
        <f t="shared" si="809"/>
        <v>0</v>
      </c>
      <c r="HD38" s="139"/>
    </row>
    <row r="39" spans="1:212" ht="15" customHeight="1" x14ac:dyDescent="0.2">
      <c r="A39" s="123" t="s">
        <v>430</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0</v>
      </c>
      <c r="BT39" s="6">
        <f>SUM('címrend kötelező'!BT39+'címrend önként'!BT39+'címrend államig'!BT39)</f>
        <v>0</v>
      </c>
      <c r="BU39" s="6">
        <f>SUM('címrend kötelező'!BU39+'címrend önként'!BU39+'címrend államig'!BU39)</f>
        <v>0</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10000</v>
      </c>
      <c r="BZ39" s="6">
        <f>SUM('címrend kötelező'!BZ39+'címrend önként'!BZ39+'címrend államig'!BZ39)</f>
        <v>0</v>
      </c>
      <c r="CA39" s="6">
        <f>SUM('címrend kötelező'!CA39+'címrend önként'!CA39+'címrend államig'!CA39)</f>
        <v>10000</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75000</v>
      </c>
      <c r="DP39" s="6">
        <f>SUM('címrend kötelező'!DP39+'címrend önként'!DP39+'címrend államig'!DP39)</f>
        <v>0</v>
      </c>
      <c r="DQ39" s="6">
        <f>SUM('címrend kötelező'!DQ39+'címrend önként'!DQ39+'címrend államig'!DQ39)</f>
        <v>75000</v>
      </c>
      <c r="DR39" s="597">
        <f t="shared" si="803"/>
        <v>85000</v>
      </c>
      <c r="DS39" s="597">
        <f t="shared" si="804"/>
        <v>0</v>
      </c>
      <c r="DT39" s="597">
        <f t="shared" si="805"/>
        <v>85000</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597">
        <f>DU39+DX39+EA39+ED39+EG39+EJ39+EM39+EP39+ES39</f>
        <v>0</v>
      </c>
      <c r="EW39" s="597">
        <f t="shared" si="806"/>
        <v>0</v>
      </c>
      <c r="EX39" s="597">
        <f t="shared" si="806"/>
        <v>0</v>
      </c>
      <c r="EY39" s="290">
        <f>'címrend kötelező'!EY39+'címrend önként'!EY39+'címrend államig'!EY39</f>
        <v>0</v>
      </c>
      <c r="EZ39" s="290">
        <f>'címrend kötelező'!EZ39+'címrend önként'!EZ39+'címrend államig'!EZ39</f>
        <v>0</v>
      </c>
      <c r="FA39" s="290">
        <f>'címrend kötelező'!FA39+'címrend önként'!FA39+'címrend államig'!FA39</f>
        <v>0</v>
      </c>
      <c r="FB39" s="290">
        <f>'címrend kötelező'!FB39+'címrend önként'!FB39+'címrend államig'!FB39</f>
        <v>0</v>
      </c>
      <c r="FC39" s="290">
        <f>'címrend kötelező'!FC39+'címrend önként'!FC39+'címrend államig'!FC39</f>
        <v>0</v>
      </c>
      <c r="FD39" s="290">
        <f>'címrend kötelező'!FD39+'címrend önként'!FD39+'címrend államig'!FD39</f>
        <v>0</v>
      </c>
      <c r="FE39" s="290">
        <f>'címrend kötelező'!FE39+'címrend önként'!FE39+'címrend államig'!FE39</f>
        <v>0</v>
      </c>
      <c r="FF39" s="290">
        <f>'címrend kötelező'!FF39+'címrend önként'!FF39+'címrend államig'!FF39</f>
        <v>0</v>
      </c>
      <c r="FG39" s="290">
        <f>'címrend kötelező'!FG39+'címrend önként'!FG39+'címrend államig'!FG39</f>
        <v>0</v>
      </c>
      <c r="FH39" s="290">
        <f>'címrend kötelező'!FH39+'címrend önként'!FH39+'címrend államig'!FH39</f>
        <v>0</v>
      </c>
      <c r="FI39" s="290">
        <f>'címrend kötelező'!FI39+'címrend önként'!FI39+'címrend államig'!FI39</f>
        <v>0</v>
      </c>
      <c r="FJ39" s="290">
        <f>'címrend kötelező'!FJ39+'címrend önként'!FJ39+'címrend államig'!FJ39</f>
        <v>0</v>
      </c>
      <c r="FK39" s="290">
        <f>'címrend kötelező'!FK39+'címrend önként'!FK39+'címrend államig'!FK39</f>
        <v>0</v>
      </c>
      <c r="FL39" s="290">
        <f>'címrend kötelező'!FL39+'címrend önként'!FL39+'címrend államig'!FL39</f>
        <v>0</v>
      </c>
      <c r="FM39" s="290">
        <f>'címrend kötelező'!FM39+'címrend önként'!FM39+'címrend államig'!FM39</f>
        <v>0</v>
      </c>
      <c r="FN39" s="290">
        <f>'címrend kötelező'!FN39+'címrend önként'!FN39+'címrend államig'!FN39</f>
        <v>0</v>
      </c>
      <c r="FO39" s="290">
        <f>'címrend kötelező'!FO39+'címrend önként'!FO39+'címrend államig'!FO39</f>
        <v>0</v>
      </c>
      <c r="FP39" s="290">
        <f>'címrend kötelező'!FP39+'címrend önként'!FP39+'címrend államig'!FP39</f>
        <v>0</v>
      </c>
      <c r="FQ39" s="290">
        <f>'címrend kötelező'!FQ39+'címrend önként'!FQ39+'címrend államig'!FQ39</f>
        <v>0</v>
      </c>
      <c r="FR39" s="290">
        <f>'címrend kötelező'!FR39+'címrend önként'!FR39+'címrend államig'!FR39</f>
        <v>0</v>
      </c>
      <c r="FS39" s="290">
        <f>'címrend kötelező'!FS39+'címrend önként'!FS39+'címrend államig'!FS39</f>
        <v>0</v>
      </c>
      <c r="FT39" s="290">
        <f>'címrend kötelező'!FT39+'címrend önként'!FT39+'címrend államig'!FT39</f>
        <v>0</v>
      </c>
      <c r="FU39" s="290">
        <f>'címrend kötelező'!FU39+'címrend önként'!FU39+'címrend államig'!FU39</f>
        <v>0</v>
      </c>
      <c r="FV39" s="290">
        <f>'címrend kötelező'!FV39+'címrend önként'!FV39+'címrend államig'!FV39</f>
        <v>0</v>
      </c>
      <c r="FW39" s="290">
        <f>'címrend kötelező'!FW39+'címrend önként'!FW39+'címrend államig'!FW39</f>
        <v>0</v>
      </c>
      <c r="FX39" s="290">
        <f>'címrend kötelező'!FX39+'címrend önként'!FX39+'címrend államig'!FX39</f>
        <v>0</v>
      </c>
      <c r="FY39" s="290">
        <f>'címrend kötelező'!FY39+'címrend önként'!FY39+'címrend államig'!FY39</f>
        <v>0</v>
      </c>
      <c r="FZ39" s="290">
        <f>'címrend kötelező'!FZ39+'címrend önként'!FZ39+'címrend államig'!FZ39</f>
        <v>0</v>
      </c>
      <c r="GA39" s="290">
        <f>'címrend kötelező'!GA39+'címrend önként'!GA39+'címrend államig'!GA39</f>
        <v>0</v>
      </c>
      <c r="GB39" s="290">
        <f>'címrend kötelező'!GB39+'címrend önként'!GB39+'címrend államig'!GB39</f>
        <v>0</v>
      </c>
      <c r="GC39" s="290">
        <f>'címrend kötelező'!GC39+'címrend önként'!GC39+'címrend államig'!GC39</f>
        <v>0</v>
      </c>
      <c r="GD39" s="290">
        <f>'címrend kötelező'!GD39+'címrend önként'!GD39+'címrend államig'!GD39</f>
        <v>0</v>
      </c>
      <c r="GE39" s="290">
        <f>'címrend kötelező'!GE39+'címrend önként'!GE39+'címrend államig'!GE39</f>
        <v>0</v>
      </c>
      <c r="GF39" s="290">
        <f>'címrend kötelező'!GF39+'címrend önként'!GF39+'címrend államig'!GF39</f>
        <v>0</v>
      </c>
      <c r="GG39" s="290">
        <f>'címrend kötelező'!GG39+'címrend önként'!GG39+'címrend államig'!GG39</f>
        <v>0</v>
      </c>
      <c r="GH39" s="290">
        <f>'címrend kötelező'!GH39+'címrend önként'!GH39+'címrend államig'!GH39</f>
        <v>0</v>
      </c>
      <c r="GI39" s="290">
        <f>'címrend kötelező'!GI39+'címrend önként'!GI39+'címrend államig'!GI39</f>
        <v>0</v>
      </c>
      <c r="GJ39" s="290">
        <f>'címrend kötelező'!GJ39+'címrend önként'!GJ39+'címrend államig'!GJ39</f>
        <v>0</v>
      </c>
      <c r="GK39" s="290">
        <f>'címrend kötelező'!GK39+'címrend önként'!GK39+'címrend államig'!GK39</f>
        <v>0</v>
      </c>
      <c r="GL39" s="34">
        <f>EY39+FB39+FE39+FH39+FK39+FN39+FQ39+FT39+FW39+FZ39+GC39+GF39+GI39</f>
        <v>0</v>
      </c>
      <c r="GM39" s="34">
        <f t="shared" si="807"/>
        <v>0</v>
      </c>
      <c r="GN39" s="34">
        <f t="shared" si="807"/>
        <v>0</v>
      </c>
      <c r="GO39" s="290">
        <f>'címrend kötelező'!GO39+'címrend önként'!GO39+'címrend államig'!FL39</f>
        <v>0</v>
      </c>
      <c r="GP39" s="290">
        <f>'címrend kötelező'!GP39+'címrend önként'!GP39+'címrend államig'!FM39</f>
        <v>0</v>
      </c>
      <c r="GQ39" s="290">
        <f>'címrend kötelező'!GQ39+'címrend önként'!GQ39+'címrend államig'!FN39</f>
        <v>0</v>
      </c>
      <c r="GR39" s="290">
        <f>'címrend kötelező'!GR39+'címrend önként'!GR39+'címrend államig'!FO39</f>
        <v>0</v>
      </c>
      <c r="GS39" s="290">
        <f>'címrend kötelező'!GS39+'címrend önként'!GS39+'címrend államig'!FP39</f>
        <v>0</v>
      </c>
      <c r="GT39" s="290">
        <f>'címrend kötelező'!GT39+'címrend önként'!GT39+'címrend államig'!FQ39</f>
        <v>0</v>
      </c>
      <c r="GU39" s="290">
        <f>'címrend kötelező'!GU39+'címrend önként'!GU39+'címrend államig'!FR39</f>
        <v>0</v>
      </c>
      <c r="GV39" s="290">
        <f>'címrend kötelező'!GV39+'címrend önként'!GV39+'címrend államig'!FS39</f>
        <v>0</v>
      </c>
      <c r="GW39" s="290">
        <f>'címrend kötelező'!GW39+'címrend önként'!GW39+'címrend államig'!FT39</f>
        <v>0</v>
      </c>
      <c r="GX39" s="34">
        <f>GL39+GO39+GR39+GU39</f>
        <v>0</v>
      </c>
      <c r="GY39" s="34">
        <f t="shared" si="808"/>
        <v>0</v>
      </c>
      <c r="GZ39" s="34">
        <f t="shared" si="808"/>
        <v>0</v>
      </c>
      <c r="HA39" s="34">
        <f>DR39+EV39+GX39</f>
        <v>85000</v>
      </c>
      <c r="HB39" s="34">
        <f t="shared" si="809"/>
        <v>0</v>
      </c>
      <c r="HC39" s="133">
        <f t="shared" si="809"/>
        <v>85000</v>
      </c>
      <c r="HD39" s="139"/>
    </row>
    <row r="40" spans="1:212" s="12" customFormat="1" ht="15" customHeight="1" x14ac:dyDescent="0.2">
      <c r="A40" s="124" t="s">
        <v>431</v>
      </c>
      <c r="B40" s="5">
        <f t="shared" ref="B40" si="810">B41+B46+B47+B48+B49</f>
        <v>0</v>
      </c>
      <c r="C40" s="5">
        <f t="shared" ref="C40" si="811">C41+C46+C47+C48+C49</f>
        <v>0</v>
      </c>
      <c r="D40" s="5">
        <f t="shared" ref="D40" si="812">D41+D46+D47+D48+D49</f>
        <v>0</v>
      </c>
      <c r="E40" s="5">
        <f t="shared" ref="E40" si="813">E41+E46+E47+E48+E49</f>
        <v>0</v>
      </c>
      <c r="F40" s="5">
        <f t="shared" ref="F40" si="814">F41+F46+F47+F48+F49</f>
        <v>0</v>
      </c>
      <c r="G40" s="5">
        <f t="shared" ref="G40" si="815">G41+G46+G47+G48+G49</f>
        <v>0</v>
      </c>
      <c r="H40" s="5">
        <f t="shared" ref="H40" si="816">H41+H46+H47+H48+H49</f>
        <v>0</v>
      </c>
      <c r="I40" s="5">
        <f t="shared" ref="I40" si="817">I41+I46+I47+I48+I49</f>
        <v>0</v>
      </c>
      <c r="J40" s="5">
        <f t="shared" ref="J40" si="818">J41+J46+J47+J48+J49</f>
        <v>0</v>
      </c>
      <c r="K40" s="5">
        <f t="shared" ref="K40" si="819">K41+K46+K47+K48+K49</f>
        <v>500</v>
      </c>
      <c r="L40" s="5">
        <f t="shared" ref="L40" si="820">L41+L46+L47+L48+L49</f>
        <v>0</v>
      </c>
      <c r="M40" s="5">
        <f t="shared" ref="M40" si="821">M41+M46+M47+M48+M49</f>
        <v>500</v>
      </c>
      <c r="N40" s="5">
        <f t="shared" ref="N40" si="822">N41+N46+N47+N48+N49</f>
        <v>0</v>
      </c>
      <c r="O40" s="5">
        <f t="shared" ref="O40" si="823">O41+O46+O47+O48+O49</f>
        <v>0</v>
      </c>
      <c r="P40" s="5">
        <f t="shared" ref="P40" si="824">P41+P46+P47+P48+P49</f>
        <v>0</v>
      </c>
      <c r="Q40" s="5">
        <f t="shared" ref="Q40" si="825">Q41+Q46+Q47+Q48+Q49</f>
        <v>0</v>
      </c>
      <c r="R40" s="5">
        <f t="shared" ref="R40" si="826">R41+R46+R47+R48+R49</f>
        <v>0</v>
      </c>
      <c r="S40" s="5">
        <f t="shared" ref="S40" si="827">S41+S46+S47+S48+S49</f>
        <v>0</v>
      </c>
      <c r="T40" s="5">
        <f t="shared" ref="T40" si="828">T41+T46+T47+T48+T49</f>
        <v>0</v>
      </c>
      <c r="U40" s="5">
        <f t="shared" ref="U40" si="829">U41+U46+U47+U48+U49</f>
        <v>0</v>
      </c>
      <c r="V40" s="5">
        <f t="shared" ref="V40" si="830">V41+V46+V47+V48+V49</f>
        <v>0</v>
      </c>
      <c r="W40" s="5">
        <f t="shared" ref="W40" si="831">W41+W46+W47+W48+W49</f>
        <v>0</v>
      </c>
      <c r="X40" s="5">
        <f t="shared" ref="X40" si="832">X41+X46+X47+X48+X49</f>
        <v>0</v>
      </c>
      <c r="Y40" s="5">
        <f t="shared" ref="Y40" si="833">Y41+Y46+Y47+Y48+Y49</f>
        <v>0</v>
      </c>
      <c r="Z40" s="5">
        <f t="shared" ref="Z40" si="834">Z41+Z46+Z47+Z48+Z49</f>
        <v>0</v>
      </c>
      <c r="AA40" s="5">
        <f t="shared" ref="AA40" si="835">AA41+AA46+AA47+AA48+AA49</f>
        <v>2200000</v>
      </c>
      <c r="AB40" s="5">
        <f t="shared" ref="AB40" si="836">AB41+AB46+AB47+AB48+AB49</f>
        <v>2200000</v>
      </c>
      <c r="AC40" s="5">
        <f t="shared" ref="AC40" si="837">AC41+AC46+AC47+AC48+AC49</f>
        <v>0</v>
      </c>
      <c r="AD40" s="5">
        <f t="shared" ref="AD40" si="838">AD41+AD46+AD47+AD48+AD49</f>
        <v>0</v>
      </c>
      <c r="AE40" s="5">
        <f t="shared" ref="AE40" si="839">AE41+AE46+AE47+AE48+AE49</f>
        <v>0</v>
      </c>
      <c r="AF40" s="5">
        <f t="shared" ref="AF40" si="840">AF41+AF46+AF47+AF48+AF49</f>
        <v>0</v>
      </c>
      <c r="AG40" s="5">
        <f t="shared" ref="AG40" si="841">AG41+AG46+AG47+AG48+AG49</f>
        <v>0</v>
      </c>
      <c r="AH40" s="5">
        <f t="shared" ref="AH40" si="842">AH41+AH46+AH47+AH48+AH49</f>
        <v>0</v>
      </c>
      <c r="AI40" s="5">
        <f t="shared" ref="AI40" si="843">AI41+AI46+AI47+AI48+AI49</f>
        <v>0</v>
      </c>
      <c r="AJ40" s="5">
        <f t="shared" ref="AJ40" si="844">AJ41+AJ46+AJ47+AJ48+AJ49</f>
        <v>0</v>
      </c>
      <c r="AK40" s="5">
        <f t="shared" ref="AK40" si="845">AK41+AK46+AK47+AK48+AK49</f>
        <v>0</v>
      </c>
      <c r="AL40" s="5">
        <f t="shared" ref="AL40" si="846">AL41+AL46+AL47+AL48+AL49</f>
        <v>0</v>
      </c>
      <c r="AM40" s="5">
        <f t="shared" ref="AM40" si="847">AM41+AM46+AM47+AM48+AM49</f>
        <v>0</v>
      </c>
      <c r="AN40" s="5">
        <f t="shared" ref="AN40" si="848">AN41+AN46+AN47+AN48+AN49</f>
        <v>0</v>
      </c>
      <c r="AO40" s="5">
        <f t="shared" ref="AO40" si="849">AO41+AO46+AO47+AO48+AO49</f>
        <v>0</v>
      </c>
      <c r="AP40" s="5">
        <f t="shared" ref="AP40" si="850">AP41+AP46+AP47+AP48+AP49</f>
        <v>0</v>
      </c>
      <c r="AQ40" s="5">
        <f t="shared" ref="AQ40" si="851">AQ41+AQ46+AQ47+AQ48+AQ49</f>
        <v>0</v>
      </c>
      <c r="AR40" s="5">
        <f t="shared" ref="AR40" si="852">AR41+AR46+AR47+AR48+AR49</f>
        <v>0</v>
      </c>
      <c r="AS40" s="5">
        <f t="shared" ref="AS40" si="853">AS41+AS46+AS47+AS48+AS49</f>
        <v>0</v>
      </c>
      <c r="AT40" s="5">
        <f t="shared" ref="AT40" si="854">AT41+AT46+AT47+AT48+AT49</f>
        <v>0</v>
      </c>
      <c r="AU40" s="5">
        <f t="shared" ref="AU40" si="855">AU41+AU46+AU47+AU48+AU49</f>
        <v>0</v>
      </c>
      <c r="AV40" s="5">
        <f t="shared" ref="AV40" si="856">AV41+AV46+AV47+AV48+AV49</f>
        <v>0</v>
      </c>
      <c r="AW40" s="5">
        <f t="shared" ref="AW40" si="857">AW41+AW46+AW47+AW48+AW49</f>
        <v>0</v>
      </c>
      <c r="AX40" s="5">
        <f t="shared" ref="AX40" si="858">AX41+AX46+AX47+AX48+AX49</f>
        <v>0</v>
      </c>
      <c r="AY40" s="5">
        <f t="shared" ref="AY40" si="859">AY41+AY46+AY47+AY48+AY49</f>
        <v>0</v>
      </c>
      <c r="AZ40" s="5">
        <f t="shared" ref="AZ40" si="860">AZ41+AZ46+AZ47+AZ48+AZ49</f>
        <v>0</v>
      </c>
      <c r="BA40" s="5">
        <f t="shared" ref="BA40" si="861">BA41+BA46+BA47+BA48+BA49</f>
        <v>0</v>
      </c>
      <c r="BB40" s="5">
        <f t="shared" ref="BB40" si="862">BB41+BB46+BB47+BB48+BB49</f>
        <v>0</v>
      </c>
      <c r="BC40" s="5">
        <f t="shared" ref="BC40" si="863">BC41+BC46+BC47+BC48+BC49</f>
        <v>0</v>
      </c>
      <c r="BD40" s="5">
        <f t="shared" ref="BD40" si="864">BD41+BD46+BD47+BD48+BD49</f>
        <v>0</v>
      </c>
      <c r="BE40" s="5">
        <f t="shared" ref="BE40" si="865">BE41+BE46+BE47+BE48+BE49</f>
        <v>0</v>
      </c>
      <c r="BF40" s="5">
        <f t="shared" ref="BF40" si="866">BF41+BF46+BF47+BF48+BF49</f>
        <v>0</v>
      </c>
      <c r="BG40" s="5">
        <f t="shared" ref="BG40" si="867">BG41+BG46+BG47+BG48+BG49</f>
        <v>0</v>
      </c>
      <c r="BH40" s="5">
        <f t="shared" ref="BH40" si="868">BH41+BH46+BH47+BH48+BH49</f>
        <v>0</v>
      </c>
      <c r="BI40" s="5">
        <f t="shared" ref="BI40" si="869">BI41+BI46+BI47+BI48+BI49</f>
        <v>0</v>
      </c>
      <c r="BJ40" s="5">
        <f t="shared" ref="BJ40" si="870">BJ41+BJ46+BJ47+BJ48+BJ49</f>
        <v>0</v>
      </c>
      <c r="BK40" s="5">
        <f t="shared" ref="BK40" si="871">BK41+BK46+BK47+BK48+BK49</f>
        <v>0</v>
      </c>
      <c r="BL40" s="5">
        <f t="shared" ref="BL40" si="872">BL41+BL46+BL47+BL48+BL49</f>
        <v>0</v>
      </c>
      <c r="BM40" s="5">
        <f t="shared" ref="BM40" si="873">BM41+BM46+BM47+BM48+BM49</f>
        <v>0</v>
      </c>
      <c r="BN40" s="5">
        <f t="shared" ref="BN40" si="874">BN41+BN46+BN47+BN48+BN49</f>
        <v>0</v>
      </c>
      <c r="BO40" s="5">
        <f t="shared" ref="BO40" si="875">BO41+BO46+BO47+BO48+BO49</f>
        <v>0</v>
      </c>
      <c r="BP40" s="5">
        <f t="shared" ref="BP40" si="876">BP41+BP46+BP47+BP48+BP49</f>
        <v>10000</v>
      </c>
      <c r="BQ40" s="5">
        <f t="shared" ref="BQ40" si="877">BQ41+BQ46+BQ47+BQ48+BQ49</f>
        <v>0</v>
      </c>
      <c r="BR40" s="5">
        <f t="shared" ref="BR40" si="878">BR41+BR46+BR47+BR48+BR49</f>
        <v>10000</v>
      </c>
      <c r="BS40" s="5">
        <f t="shared" ref="BS40" si="879">BS41+BS46+BS47+BS48+BS49</f>
        <v>0</v>
      </c>
      <c r="BT40" s="5">
        <f t="shared" ref="BT40" si="880">BT41+BT46+BT47+BT48+BT49</f>
        <v>0</v>
      </c>
      <c r="BU40" s="5">
        <f t="shared" ref="BU40" si="881">BU41+BU46+BU47+BU48+BU49</f>
        <v>0</v>
      </c>
      <c r="BV40" s="5">
        <f t="shared" ref="BV40" si="882">BV41+BV46+BV47+BV48+BV49</f>
        <v>0</v>
      </c>
      <c r="BW40" s="5">
        <f t="shared" ref="BW40" si="883">BW41+BW46+BW47+BW48+BW49</f>
        <v>0</v>
      </c>
      <c r="BX40" s="5">
        <f t="shared" ref="BX40" si="884">BX41+BX46+BX47+BX48+BX49</f>
        <v>0</v>
      </c>
      <c r="BY40" s="5">
        <f t="shared" ref="BY40" si="885">BY41+BY46+BY47+BY48+BY49</f>
        <v>0</v>
      </c>
      <c r="BZ40" s="5">
        <f t="shared" ref="BZ40" si="886">BZ41+BZ46+BZ47+BZ48+BZ49</f>
        <v>0</v>
      </c>
      <c r="CA40" s="5">
        <f t="shared" ref="CA40" si="887">CA41+CA46+CA47+CA48+CA49</f>
        <v>0</v>
      </c>
      <c r="CB40" s="5">
        <f t="shared" ref="CB40" si="888">CB41+CB46+CB47+CB48+CB49</f>
        <v>0</v>
      </c>
      <c r="CC40" s="5">
        <f t="shared" ref="CC40" si="889">CC41+CC46+CC47+CC48+CC49</f>
        <v>0</v>
      </c>
      <c r="CD40" s="5">
        <f t="shared" ref="CD40" si="890">CD41+CD46+CD47+CD48+CD49</f>
        <v>0</v>
      </c>
      <c r="CE40" s="5">
        <f t="shared" ref="CE40" si="891">CE41+CE46+CE47+CE48+CE49</f>
        <v>2498870</v>
      </c>
      <c r="CF40" s="5">
        <f t="shared" ref="CF40" si="892">CF41+CF46+CF47+CF48+CF49</f>
        <v>193944</v>
      </c>
      <c r="CG40" s="5">
        <f t="shared" ref="CG40" si="893">CG41+CG46+CG47+CG48+CG49</f>
        <v>2692814</v>
      </c>
      <c r="CH40" s="5">
        <f t="shared" ref="CH40" si="894">CH41+CH46+CH47+CH48+CH49</f>
        <v>0</v>
      </c>
      <c r="CI40" s="5">
        <f t="shared" ref="CI40" si="895">CI41+CI46+CI47+CI48+CI49</f>
        <v>0</v>
      </c>
      <c r="CJ40" s="5">
        <f t="shared" ref="CJ40" si="896">CJ41+CJ46+CJ47+CJ48+CJ49</f>
        <v>0</v>
      </c>
      <c r="CK40" s="5">
        <f t="shared" ref="CK40" si="897">CK41+CK46+CK47+CK48+CK49</f>
        <v>36100</v>
      </c>
      <c r="CL40" s="5">
        <f t="shared" ref="CL40" si="898">CL41+CL46+CL47+CL48+CL49</f>
        <v>0</v>
      </c>
      <c r="CM40" s="5">
        <f t="shared" ref="CM40" si="899">CM41+CM46+CM47+CM48+CM49</f>
        <v>36100</v>
      </c>
      <c r="CN40" s="5">
        <f t="shared" ref="CN40" si="900">CN41+CN46+CN47+CN48+CN49</f>
        <v>378325</v>
      </c>
      <c r="CO40" s="5">
        <f t="shared" ref="CO40" si="901">CO41+CO46+CO47+CO48+CO49</f>
        <v>0</v>
      </c>
      <c r="CP40" s="5">
        <f t="shared" ref="CP40" si="902">CP41+CP46+CP47+CP48+CP49</f>
        <v>378325</v>
      </c>
      <c r="CQ40" s="5">
        <f t="shared" ref="CQ40" si="903">CQ41+CQ46+CQ47+CQ48+CQ49</f>
        <v>0</v>
      </c>
      <c r="CR40" s="5">
        <f t="shared" ref="CR40" si="904">CR41+CR46+CR47+CR48+CR49</f>
        <v>0</v>
      </c>
      <c r="CS40" s="5">
        <f t="shared" ref="CS40" si="905">CS41+CS46+CS47+CS48+CS49</f>
        <v>0</v>
      </c>
      <c r="CT40" s="5">
        <f t="shared" ref="CT40" si="906">CT41+CT46+CT47+CT48+CT49</f>
        <v>0</v>
      </c>
      <c r="CU40" s="5">
        <f t="shared" ref="CU40" si="907">CU41+CU46+CU47+CU48+CU49</f>
        <v>0</v>
      </c>
      <c r="CV40" s="5">
        <f t="shared" ref="CV40" si="908">CV41+CV46+CV47+CV48+CV49</f>
        <v>0</v>
      </c>
      <c r="CW40" s="5">
        <f t="shared" ref="CW40" si="909">CW41+CW46+CW47+CW48+CW49</f>
        <v>0</v>
      </c>
      <c r="CX40" s="5">
        <f t="shared" ref="CX40" si="910">CX41+CX46+CX47+CX48+CX49</f>
        <v>0</v>
      </c>
      <c r="CY40" s="5">
        <f t="shared" ref="CY40" si="911">CY41+CY46+CY47+CY48+CY49</f>
        <v>0</v>
      </c>
      <c r="CZ40" s="5">
        <f t="shared" ref="CZ40" si="912">CZ41+CZ46+CZ47+CZ48+CZ49</f>
        <v>0</v>
      </c>
      <c r="DA40" s="5">
        <f t="shared" ref="DA40" si="913">DA41+DA46+DA47+DA48+DA49</f>
        <v>0</v>
      </c>
      <c r="DB40" s="5">
        <f t="shared" ref="DB40" si="914">DB41+DB46+DB47+DB48+DB49</f>
        <v>0</v>
      </c>
      <c r="DC40" s="5">
        <f t="shared" ref="DC40" si="915">DC41+DC46+DC47+DC48+DC49</f>
        <v>140000</v>
      </c>
      <c r="DD40" s="5">
        <f t="shared" ref="DD40" si="916">DD41+DD46+DD47+DD48+DD49</f>
        <v>0</v>
      </c>
      <c r="DE40" s="5">
        <f t="shared" ref="DE40" si="917">DE41+DE46+DE47+DE48+DE49</f>
        <v>140000</v>
      </c>
      <c r="DF40" s="5">
        <f t="shared" ref="DF40" si="918">DF41+DF46+DF47+DF48+DF49</f>
        <v>0</v>
      </c>
      <c r="DG40" s="5">
        <f t="shared" ref="DG40" si="919">DG41+DG46+DG47+DG48+DG49</f>
        <v>0</v>
      </c>
      <c r="DH40" s="5">
        <f t="shared" ref="DH40" si="920">DH41+DH46+DH47+DH48+DH49</f>
        <v>0</v>
      </c>
      <c r="DI40" s="5">
        <f t="shared" ref="DI40" si="921">DI41+DI46+DI47+DI48+DI49</f>
        <v>0</v>
      </c>
      <c r="DJ40" s="5">
        <f t="shared" ref="DJ40" si="922">DJ41+DJ46+DJ47+DJ48+DJ49</f>
        <v>0</v>
      </c>
      <c r="DK40" s="5">
        <f t="shared" ref="DK40" si="923">DK41+DK46+DK47+DK48+DK49</f>
        <v>0</v>
      </c>
      <c r="DL40" s="5">
        <f t="shared" ref="DL40" si="924">DL41+DL46+DL47+DL48+DL49</f>
        <v>0</v>
      </c>
      <c r="DM40" s="5">
        <f t="shared" ref="DM40" si="925">DM41+DM46+DM47+DM48+DM49</f>
        <v>0</v>
      </c>
      <c r="DN40" s="5">
        <f t="shared" ref="DN40" si="926">DN41+DN46+DN47+DN48+DN49</f>
        <v>0</v>
      </c>
      <c r="DO40" s="5">
        <f t="shared" ref="DO40" si="927">DO41+DO46+DO47+DO48+DO49</f>
        <v>0</v>
      </c>
      <c r="DP40" s="5">
        <f t="shared" ref="DP40" si="928">DP41+DP46+DP47+DP48+DP49</f>
        <v>0</v>
      </c>
      <c r="DQ40" s="5">
        <f t="shared" ref="DQ40" si="929">DQ41+DQ46+DQ47+DQ48+DQ49</f>
        <v>0</v>
      </c>
      <c r="DR40" s="106">
        <f t="shared" ref="DR40" si="930">DR41+DR46+DR47+DR48+DR49</f>
        <v>3063795</v>
      </c>
      <c r="DS40" s="106">
        <f t="shared" ref="DS40" si="931">DS41+DS46+DS47+DS48+DS49</f>
        <v>2393944</v>
      </c>
      <c r="DT40" s="106">
        <f t="shared" ref="DT40" si="932">DT41+DT46+DT47+DT48+DT49</f>
        <v>5457739</v>
      </c>
      <c r="DU40" s="5">
        <f>DU41+DU46+DU47+DU48+DU49</f>
        <v>0</v>
      </c>
      <c r="DV40" s="5">
        <f t="shared" ref="DV40:EU40" si="933">DV41+DV46+DV47+DV48+DV49</f>
        <v>0</v>
      </c>
      <c r="DW40" s="5">
        <f t="shared" si="933"/>
        <v>0</v>
      </c>
      <c r="DX40" s="5">
        <f t="shared" si="933"/>
        <v>0</v>
      </c>
      <c r="DY40" s="5">
        <f t="shared" si="933"/>
        <v>0</v>
      </c>
      <c r="DZ40" s="5">
        <f t="shared" si="933"/>
        <v>0</v>
      </c>
      <c r="EA40" s="5">
        <f t="shared" si="933"/>
        <v>0</v>
      </c>
      <c r="EB40" s="5">
        <f t="shared" si="933"/>
        <v>0</v>
      </c>
      <c r="EC40" s="5">
        <f t="shared" si="933"/>
        <v>0</v>
      </c>
      <c r="ED40" s="5">
        <f t="shared" si="933"/>
        <v>0</v>
      </c>
      <c r="EE40" s="5">
        <f t="shared" si="933"/>
        <v>0</v>
      </c>
      <c r="EF40" s="5">
        <f t="shared" si="933"/>
        <v>0</v>
      </c>
      <c r="EG40" s="5">
        <f t="shared" si="933"/>
        <v>0</v>
      </c>
      <c r="EH40" s="5">
        <f t="shared" si="933"/>
        <v>0</v>
      </c>
      <c r="EI40" s="5">
        <f t="shared" si="933"/>
        <v>0</v>
      </c>
      <c r="EJ40" s="5">
        <f t="shared" si="933"/>
        <v>0</v>
      </c>
      <c r="EK40" s="5">
        <f t="shared" si="933"/>
        <v>0</v>
      </c>
      <c r="EL40" s="5">
        <f t="shared" si="933"/>
        <v>0</v>
      </c>
      <c r="EM40" s="5">
        <f t="shared" si="933"/>
        <v>0</v>
      </c>
      <c r="EN40" s="5">
        <f t="shared" si="933"/>
        <v>0</v>
      </c>
      <c r="EO40" s="5">
        <f t="shared" si="933"/>
        <v>0</v>
      </c>
      <c r="EP40" s="5">
        <f t="shared" si="933"/>
        <v>0</v>
      </c>
      <c r="EQ40" s="5">
        <f t="shared" si="933"/>
        <v>0</v>
      </c>
      <c r="ER40" s="5">
        <f t="shared" si="933"/>
        <v>0</v>
      </c>
      <c r="ES40" s="5">
        <f t="shared" si="933"/>
        <v>0</v>
      </c>
      <c r="ET40" s="5">
        <f t="shared" si="933"/>
        <v>0</v>
      </c>
      <c r="EU40" s="5">
        <f t="shared" si="933"/>
        <v>0</v>
      </c>
      <c r="EV40" s="106">
        <f t="shared" ref="EV40" si="934">EV41+EV46+EV47+EV48+EV49</f>
        <v>0</v>
      </c>
      <c r="EW40" s="106">
        <f t="shared" ref="EW40" si="935">EW41+EW46+EW47+EW48+EW49</f>
        <v>0</v>
      </c>
      <c r="EX40" s="106">
        <f t="shared" ref="EX40" si="936">EX41+EX46+EX47+EX48+EX49</f>
        <v>0</v>
      </c>
      <c r="EY40" s="5">
        <f>EY41+EY46+EY47+EY48+EY49</f>
        <v>0</v>
      </c>
      <c r="EZ40" s="5">
        <f t="shared" ref="EZ40:GK40" si="937">EZ41+EZ46+EZ47+EZ48+EZ49</f>
        <v>0</v>
      </c>
      <c r="FA40" s="5">
        <f t="shared" si="937"/>
        <v>0</v>
      </c>
      <c r="FB40" s="5">
        <f t="shared" si="937"/>
        <v>0</v>
      </c>
      <c r="FC40" s="5">
        <f t="shared" si="937"/>
        <v>0</v>
      </c>
      <c r="FD40" s="5">
        <f t="shared" si="937"/>
        <v>0</v>
      </c>
      <c r="FE40" s="5">
        <f t="shared" si="937"/>
        <v>0</v>
      </c>
      <c r="FF40" s="5">
        <f t="shared" si="937"/>
        <v>0</v>
      </c>
      <c r="FG40" s="5">
        <f t="shared" si="937"/>
        <v>0</v>
      </c>
      <c r="FH40" s="5">
        <f t="shared" si="937"/>
        <v>14686</v>
      </c>
      <c r="FI40" s="5">
        <f t="shared" si="937"/>
        <v>0</v>
      </c>
      <c r="FJ40" s="5">
        <f t="shared" si="937"/>
        <v>14686</v>
      </c>
      <c r="FK40" s="5">
        <f t="shared" si="937"/>
        <v>0</v>
      </c>
      <c r="FL40" s="5">
        <f t="shared" si="937"/>
        <v>0</v>
      </c>
      <c r="FM40" s="5">
        <f t="shared" si="937"/>
        <v>0</v>
      </c>
      <c r="FN40" s="5">
        <f t="shared" si="937"/>
        <v>0</v>
      </c>
      <c r="FO40" s="5">
        <f t="shared" si="937"/>
        <v>0</v>
      </c>
      <c r="FP40" s="5">
        <f t="shared" si="937"/>
        <v>0</v>
      </c>
      <c r="FQ40" s="5">
        <f t="shared" si="937"/>
        <v>0</v>
      </c>
      <c r="FR40" s="5">
        <f t="shared" si="937"/>
        <v>0</v>
      </c>
      <c r="FS40" s="5">
        <f t="shared" si="937"/>
        <v>0</v>
      </c>
      <c r="FT40" s="5">
        <f t="shared" si="937"/>
        <v>0</v>
      </c>
      <c r="FU40" s="5">
        <f t="shared" si="937"/>
        <v>0</v>
      </c>
      <c r="FV40" s="5">
        <f t="shared" si="937"/>
        <v>0</v>
      </c>
      <c r="FW40" s="5">
        <f t="shared" si="937"/>
        <v>0</v>
      </c>
      <c r="FX40" s="5">
        <f t="shared" si="937"/>
        <v>0</v>
      </c>
      <c r="FY40" s="5">
        <f t="shared" si="937"/>
        <v>0</v>
      </c>
      <c r="FZ40" s="5">
        <f t="shared" si="937"/>
        <v>0</v>
      </c>
      <c r="GA40" s="5">
        <f t="shared" si="937"/>
        <v>0</v>
      </c>
      <c r="GB40" s="5">
        <f t="shared" si="937"/>
        <v>0</v>
      </c>
      <c r="GC40" s="5">
        <f t="shared" si="937"/>
        <v>0</v>
      </c>
      <c r="GD40" s="5">
        <f t="shared" si="937"/>
        <v>0</v>
      </c>
      <c r="GE40" s="5">
        <f t="shared" si="937"/>
        <v>0</v>
      </c>
      <c r="GF40" s="5">
        <f t="shared" si="937"/>
        <v>0</v>
      </c>
      <c r="GG40" s="5">
        <f t="shared" si="937"/>
        <v>0</v>
      </c>
      <c r="GH40" s="5">
        <f t="shared" si="937"/>
        <v>0</v>
      </c>
      <c r="GI40" s="5">
        <f t="shared" si="937"/>
        <v>0</v>
      </c>
      <c r="GJ40" s="5">
        <f t="shared" si="937"/>
        <v>0</v>
      </c>
      <c r="GK40" s="5">
        <f t="shared" si="937"/>
        <v>0</v>
      </c>
      <c r="GL40" s="5">
        <f t="shared" ref="GL40" si="938">GL41+GL46+GL47+GL48+GL49</f>
        <v>14686</v>
      </c>
      <c r="GM40" s="5">
        <f t="shared" ref="GM40" si="939">GM41+GM46+GM47+GM48+GM49</f>
        <v>0</v>
      </c>
      <c r="GN40" s="5">
        <f t="shared" ref="GN40" si="940">GN41+GN46+GN47+GN48+GN49</f>
        <v>14686</v>
      </c>
      <c r="GO40" s="5">
        <f>GO41+GO46+GO47+GO48+GO49</f>
        <v>2419</v>
      </c>
      <c r="GP40" s="5">
        <f t="shared" ref="GP40:GW40" si="941">GP41+GP46+GP47+GP48+GP49</f>
        <v>0</v>
      </c>
      <c r="GQ40" s="5">
        <f t="shared" si="941"/>
        <v>2419</v>
      </c>
      <c r="GR40" s="5">
        <f t="shared" si="941"/>
        <v>0</v>
      </c>
      <c r="GS40" s="5">
        <f t="shared" si="941"/>
        <v>0</v>
      </c>
      <c r="GT40" s="5">
        <f t="shared" si="941"/>
        <v>0</v>
      </c>
      <c r="GU40" s="5">
        <f t="shared" si="941"/>
        <v>0</v>
      </c>
      <c r="GV40" s="5">
        <f t="shared" si="941"/>
        <v>0</v>
      </c>
      <c r="GW40" s="5">
        <f t="shared" si="941"/>
        <v>0</v>
      </c>
      <c r="GX40" s="5">
        <f t="shared" ref="GX40" si="942">GX41+GX46+GX47+GX48+GX49</f>
        <v>17105</v>
      </c>
      <c r="GY40" s="5">
        <f t="shared" ref="GY40" si="943">GY41+GY46+GY47+GY48+GY49</f>
        <v>0</v>
      </c>
      <c r="GZ40" s="5">
        <f t="shared" ref="GZ40" si="944">GZ41+GZ46+GZ47+GZ48+GZ49</f>
        <v>17105</v>
      </c>
      <c r="HA40" s="5">
        <f t="shared" ref="HA40" si="945">HA41+HA46+HA47+HA48+HA49</f>
        <v>3080900</v>
      </c>
      <c r="HB40" s="5">
        <f t="shared" ref="HB40" si="946">HB41+HB46+HB47+HB48+HB49</f>
        <v>2393944</v>
      </c>
      <c r="HC40" s="118">
        <f t="shared" ref="HC40" si="947">HC41+HC46+HC47+HC48+HC49</f>
        <v>5474844</v>
      </c>
      <c r="HD40" s="139"/>
    </row>
    <row r="41" spans="1:212" s="12" customFormat="1" ht="30" customHeight="1" x14ac:dyDescent="0.2">
      <c r="A41" s="124" t="s">
        <v>432</v>
      </c>
      <c r="B41" s="5">
        <f t="shared" ref="B41" si="948">B42+B43+B44+B45</f>
        <v>0</v>
      </c>
      <c r="C41" s="5">
        <f t="shared" ref="C41" si="949">C42+C43+C44+C45</f>
        <v>0</v>
      </c>
      <c r="D41" s="5">
        <f t="shared" ref="D41" si="950">D42+D43+D44+D45</f>
        <v>0</v>
      </c>
      <c r="E41" s="5">
        <f t="shared" ref="E41" si="951">E42+E43+E44+E45</f>
        <v>0</v>
      </c>
      <c r="F41" s="5">
        <f t="shared" ref="F41" si="952">F42+F43+F44+F45</f>
        <v>0</v>
      </c>
      <c r="G41" s="5">
        <f t="shared" ref="G41" si="953">G42+G43+G44+G45</f>
        <v>0</v>
      </c>
      <c r="H41" s="5">
        <f t="shared" ref="H41" si="954">H42+H43+H44+H45</f>
        <v>0</v>
      </c>
      <c r="I41" s="5">
        <f t="shared" ref="I41" si="955">I42+I43+I44+I45</f>
        <v>0</v>
      </c>
      <c r="J41" s="5">
        <f t="shared" ref="J41" si="956">J42+J43+J44+J45</f>
        <v>0</v>
      </c>
      <c r="K41" s="5">
        <f t="shared" ref="K41" si="957">K42+K43+K44+K45</f>
        <v>0</v>
      </c>
      <c r="L41" s="5">
        <f t="shared" ref="L41" si="958">L42+L43+L44+L45</f>
        <v>0</v>
      </c>
      <c r="M41" s="5">
        <f t="shared" ref="M41" si="959">M42+M43+M44+M45</f>
        <v>0</v>
      </c>
      <c r="N41" s="5">
        <f t="shared" ref="N41" si="960">N42+N43+N44+N45</f>
        <v>0</v>
      </c>
      <c r="O41" s="5">
        <f t="shared" ref="O41" si="961">O42+O43+O44+O45</f>
        <v>0</v>
      </c>
      <c r="P41" s="5">
        <f t="shared" ref="P41" si="962">P42+P43+P44+P45</f>
        <v>0</v>
      </c>
      <c r="Q41" s="5">
        <f t="shared" ref="Q41" si="963">Q42+Q43+Q44+Q45</f>
        <v>0</v>
      </c>
      <c r="R41" s="5">
        <f t="shared" ref="R41" si="964">R42+R43+R44+R45</f>
        <v>0</v>
      </c>
      <c r="S41" s="5">
        <f t="shared" ref="S41" si="965">S42+S43+S44+S45</f>
        <v>0</v>
      </c>
      <c r="T41" s="5">
        <f t="shared" ref="T41" si="966">T42+T43+T44+T45</f>
        <v>0</v>
      </c>
      <c r="U41" s="5">
        <f t="shared" ref="U41" si="967">U42+U43+U44+U45</f>
        <v>0</v>
      </c>
      <c r="V41" s="5">
        <f t="shared" ref="V41" si="968">V42+V43+V44+V45</f>
        <v>0</v>
      </c>
      <c r="W41" s="5">
        <f t="shared" ref="W41" si="969">W42+W43+W44+W45</f>
        <v>0</v>
      </c>
      <c r="X41" s="5">
        <f t="shared" ref="X41" si="970">X42+X43+X44+X45</f>
        <v>0</v>
      </c>
      <c r="Y41" s="5">
        <f t="shared" ref="Y41" si="971">Y42+Y43+Y44+Y45</f>
        <v>0</v>
      </c>
      <c r="Z41" s="5">
        <f t="shared" ref="Z41" si="972">Z42+Z43+Z44+Z45</f>
        <v>0</v>
      </c>
      <c r="AA41" s="5">
        <f t="shared" ref="AA41" si="973">AA42+AA43+AA44+AA45</f>
        <v>2200000</v>
      </c>
      <c r="AB41" s="5">
        <f t="shared" ref="AB41" si="974">AB42+AB43+AB44+AB45</f>
        <v>2200000</v>
      </c>
      <c r="AC41" s="5">
        <f t="shared" ref="AC41" si="975">AC42+AC43+AC44+AC45</f>
        <v>0</v>
      </c>
      <c r="AD41" s="5">
        <f t="shared" ref="AD41" si="976">AD42+AD43+AD44+AD45</f>
        <v>0</v>
      </c>
      <c r="AE41" s="5">
        <f t="shared" ref="AE41" si="977">AE42+AE43+AE44+AE45</f>
        <v>0</v>
      </c>
      <c r="AF41" s="5">
        <f t="shared" ref="AF41" si="978">AF42+AF43+AF44+AF45</f>
        <v>0</v>
      </c>
      <c r="AG41" s="5">
        <f t="shared" ref="AG41" si="979">AG42+AG43+AG44+AG45</f>
        <v>0</v>
      </c>
      <c r="AH41" s="5">
        <f t="shared" ref="AH41" si="980">AH42+AH43+AH44+AH45</f>
        <v>0</v>
      </c>
      <c r="AI41" s="5">
        <f t="shared" ref="AI41" si="981">AI42+AI43+AI44+AI45</f>
        <v>0</v>
      </c>
      <c r="AJ41" s="5">
        <f t="shared" ref="AJ41" si="982">AJ42+AJ43+AJ44+AJ45</f>
        <v>0</v>
      </c>
      <c r="AK41" s="5">
        <f t="shared" ref="AK41" si="983">AK42+AK43+AK44+AK45</f>
        <v>0</v>
      </c>
      <c r="AL41" s="5">
        <f t="shared" ref="AL41" si="984">AL42+AL43+AL44+AL45</f>
        <v>0</v>
      </c>
      <c r="AM41" s="5">
        <f t="shared" ref="AM41" si="985">AM42+AM43+AM44+AM45</f>
        <v>0</v>
      </c>
      <c r="AN41" s="5">
        <f t="shared" ref="AN41" si="986">AN42+AN43+AN44+AN45</f>
        <v>0</v>
      </c>
      <c r="AO41" s="5">
        <f t="shared" ref="AO41" si="987">AO42+AO43+AO44+AO45</f>
        <v>0</v>
      </c>
      <c r="AP41" s="5">
        <f t="shared" ref="AP41" si="988">AP42+AP43+AP44+AP45</f>
        <v>0</v>
      </c>
      <c r="AQ41" s="5">
        <f t="shared" ref="AQ41" si="989">AQ42+AQ43+AQ44+AQ45</f>
        <v>0</v>
      </c>
      <c r="AR41" s="5">
        <f t="shared" ref="AR41" si="990">AR42+AR43+AR44+AR45</f>
        <v>0</v>
      </c>
      <c r="AS41" s="5">
        <f t="shared" ref="AS41" si="991">AS42+AS43+AS44+AS45</f>
        <v>0</v>
      </c>
      <c r="AT41" s="5">
        <f t="shared" ref="AT41" si="992">AT42+AT43+AT44+AT45</f>
        <v>0</v>
      </c>
      <c r="AU41" s="5">
        <f t="shared" ref="AU41" si="993">AU42+AU43+AU44+AU45</f>
        <v>0</v>
      </c>
      <c r="AV41" s="5">
        <f t="shared" ref="AV41" si="994">AV42+AV43+AV44+AV45</f>
        <v>0</v>
      </c>
      <c r="AW41" s="5">
        <f t="shared" ref="AW41" si="995">AW42+AW43+AW44+AW45</f>
        <v>0</v>
      </c>
      <c r="AX41" s="5">
        <f t="shared" ref="AX41" si="996">AX42+AX43+AX44+AX45</f>
        <v>0</v>
      </c>
      <c r="AY41" s="5">
        <f t="shared" ref="AY41" si="997">AY42+AY43+AY44+AY45</f>
        <v>0</v>
      </c>
      <c r="AZ41" s="5">
        <f t="shared" ref="AZ41" si="998">AZ42+AZ43+AZ44+AZ45</f>
        <v>0</v>
      </c>
      <c r="BA41" s="5">
        <f t="shared" ref="BA41" si="999">BA42+BA43+BA44+BA45</f>
        <v>0</v>
      </c>
      <c r="BB41" s="5">
        <f t="shared" ref="BB41" si="1000">BB42+BB43+BB44+BB45</f>
        <v>0</v>
      </c>
      <c r="BC41" s="5">
        <f t="shared" ref="BC41" si="1001">BC42+BC43+BC44+BC45</f>
        <v>0</v>
      </c>
      <c r="BD41" s="5">
        <f t="shared" ref="BD41" si="1002">BD42+BD43+BD44+BD45</f>
        <v>0</v>
      </c>
      <c r="BE41" s="5">
        <f t="shared" ref="BE41" si="1003">BE42+BE43+BE44+BE45</f>
        <v>0</v>
      </c>
      <c r="BF41" s="5">
        <f t="shared" ref="BF41" si="1004">BF42+BF43+BF44+BF45</f>
        <v>0</v>
      </c>
      <c r="BG41" s="5">
        <f t="shared" ref="BG41" si="1005">BG42+BG43+BG44+BG45</f>
        <v>0</v>
      </c>
      <c r="BH41" s="5">
        <f t="shared" ref="BH41" si="1006">BH42+BH43+BH44+BH45</f>
        <v>0</v>
      </c>
      <c r="BI41" s="5">
        <f t="shared" ref="BI41" si="1007">BI42+BI43+BI44+BI45</f>
        <v>0</v>
      </c>
      <c r="BJ41" s="5">
        <f t="shared" ref="BJ41" si="1008">BJ42+BJ43+BJ44+BJ45</f>
        <v>0</v>
      </c>
      <c r="BK41" s="5">
        <f t="shared" ref="BK41" si="1009">BK42+BK43+BK44+BK45</f>
        <v>0</v>
      </c>
      <c r="BL41" s="5">
        <f t="shared" ref="BL41" si="1010">BL42+BL43+BL44+BL45</f>
        <v>0</v>
      </c>
      <c r="BM41" s="5">
        <f t="shared" ref="BM41" si="1011">BM42+BM43+BM44+BM45</f>
        <v>0</v>
      </c>
      <c r="BN41" s="5">
        <f t="shared" ref="BN41" si="1012">BN42+BN43+BN44+BN45</f>
        <v>0</v>
      </c>
      <c r="BO41" s="5">
        <f t="shared" ref="BO41" si="1013">BO42+BO43+BO44+BO45</f>
        <v>0</v>
      </c>
      <c r="BP41" s="5">
        <f t="shared" ref="BP41" si="1014">BP42+BP43+BP44+BP45</f>
        <v>0</v>
      </c>
      <c r="BQ41" s="5">
        <f t="shared" ref="BQ41" si="1015">BQ42+BQ43+BQ44+BQ45</f>
        <v>0</v>
      </c>
      <c r="BR41" s="5">
        <f t="shared" ref="BR41" si="1016">BR42+BR43+BR44+BR45</f>
        <v>0</v>
      </c>
      <c r="BS41" s="5">
        <f t="shared" ref="BS41" si="1017">BS42+BS43+BS44+BS45</f>
        <v>0</v>
      </c>
      <c r="BT41" s="5">
        <f t="shared" ref="BT41" si="1018">BT42+BT43+BT44+BT45</f>
        <v>0</v>
      </c>
      <c r="BU41" s="5">
        <f t="shared" ref="BU41" si="1019">BU42+BU43+BU44+BU45</f>
        <v>0</v>
      </c>
      <c r="BV41" s="5">
        <f t="shared" ref="BV41" si="1020">BV42+BV43+BV44+BV45</f>
        <v>0</v>
      </c>
      <c r="BW41" s="5">
        <f t="shared" ref="BW41" si="1021">BW42+BW43+BW44+BW45</f>
        <v>0</v>
      </c>
      <c r="BX41" s="5">
        <f t="shared" ref="BX41" si="1022">BX42+BX43+BX44+BX45</f>
        <v>0</v>
      </c>
      <c r="BY41" s="5">
        <f t="shared" ref="BY41" si="1023">BY42+BY43+BY44+BY45</f>
        <v>0</v>
      </c>
      <c r="BZ41" s="5">
        <f t="shared" ref="BZ41" si="1024">BZ42+BZ43+BZ44+BZ45</f>
        <v>0</v>
      </c>
      <c r="CA41" s="5">
        <f t="shared" ref="CA41" si="1025">CA42+CA43+CA44+CA45</f>
        <v>0</v>
      </c>
      <c r="CB41" s="5">
        <f t="shared" ref="CB41" si="1026">CB42+CB43+CB44+CB45</f>
        <v>0</v>
      </c>
      <c r="CC41" s="5">
        <f t="shared" ref="CC41" si="1027">CC42+CC43+CC44+CC45</f>
        <v>0</v>
      </c>
      <c r="CD41" s="5">
        <f t="shared" ref="CD41" si="1028">CD42+CD43+CD44+CD45</f>
        <v>0</v>
      </c>
      <c r="CE41" s="5">
        <f t="shared" ref="CE41" si="1029">CE42+CE43+CE44+CE45</f>
        <v>0</v>
      </c>
      <c r="CF41" s="5">
        <f t="shared" ref="CF41" si="1030">CF42+CF43+CF44+CF45</f>
        <v>0</v>
      </c>
      <c r="CG41" s="5">
        <f t="shared" ref="CG41" si="1031">CG42+CG43+CG44+CG45</f>
        <v>0</v>
      </c>
      <c r="CH41" s="5">
        <f t="shared" ref="CH41" si="1032">CH42+CH43+CH44+CH45</f>
        <v>0</v>
      </c>
      <c r="CI41" s="5">
        <f t="shared" ref="CI41" si="1033">CI42+CI43+CI44+CI45</f>
        <v>0</v>
      </c>
      <c r="CJ41" s="5">
        <f t="shared" ref="CJ41" si="1034">CJ42+CJ43+CJ44+CJ45</f>
        <v>0</v>
      </c>
      <c r="CK41" s="5">
        <f t="shared" ref="CK41" si="1035">CK42+CK43+CK44+CK45</f>
        <v>36100</v>
      </c>
      <c r="CL41" s="5">
        <f t="shared" ref="CL41" si="1036">CL42+CL43+CL44+CL45</f>
        <v>0</v>
      </c>
      <c r="CM41" s="5">
        <f t="shared" ref="CM41" si="1037">CM42+CM43+CM44+CM45</f>
        <v>36100</v>
      </c>
      <c r="CN41" s="5">
        <f t="shared" ref="CN41" si="1038">CN42+CN43+CN44+CN45</f>
        <v>378325</v>
      </c>
      <c r="CO41" s="5">
        <f t="shared" ref="CO41" si="1039">CO42+CO43+CO44+CO45</f>
        <v>0</v>
      </c>
      <c r="CP41" s="5">
        <f t="shared" ref="CP41" si="1040">CP42+CP43+CP44+CP45</f>
        <v>378325</v>
      </c>
      <c r="CQ41" s="5">
        <f t="shared" ref="CQ41" si="1041">CQ42+CQ43+CQ44+CQ45</f>
        <v>0</v>
      </c>
      <c r="CR41" s="5">
        <f t="shared" ref="CR41" si="1042">CR42+CR43+CR44+CR45</f>
        <v>0</v>
      </c>
      <c r="CS41" s="5">
        <f t="shared" ref="CS41" si="1043">CS42+CS43+CS44+CS45</f>
        <v>0</v>
      </c>
      <c r="CT41" s="5">
        <f t="shared" ref="CT41" si="1044">CT42+CT43+CT44+CT45</f>
        <v>0</v>
      </c>
      <c r="CU41" s="5">
        <f t="shared" ref="CU41" si="1045">CU42+CU43+CU44+CU45</f>
        <v>0</v>
      </c>
      <c r="CV41" s="5">
        <f t="shared" ref="CV41" si="1046">CV42+CV43+CV44+CV45</f>
        <v>0</v>
      </c>
      <c r="CW41" s="5">
        <f t="shared" ref="CW41" si="1047">CW42+CW43+CW44+CW45</f>
        <v>0</v>
      </c>
      <c r="CX41" s="5">
        <f t="shared" ref="CX41" si="1048">CX42+CX43+CX44+CX45</f>
        <v>0</v>
      </c>
      <c r="CY41" s="5">
        <f t="shared" ref="CY41" si="1049">CY42+CY43+CY44+CY45</f>
        <v>0</v>
      </c>
      <c r="CZ41" s="5">
        <f t="shared" ref="CZ41" si="1050">CZ42+CZ43+CZ44+CZ45</f>
        <v>0</v>
      </c>
      <c r="DA41" s="5">
        <f t="shared" ref="DA41" si="1051">DA42+DA43+DA44+DA45</f>
        <v>0</v>
      </c>
      <c r="DB41" s="5">
        <f t="shared" ref="DB41" si="1052">DB42+DB43+DB44+DB45</f>
        <v>0</v>
      </c>
      <c r="DC41" s="5">
        <f t="shared" ref="DC41" si="1053">DC42+DC43+DC44+DC45</f>
        <v>0</v>
      </c>
      <c r="DD41" s="5">
        <f t="shared" ref="DD41" si="1054">DD42+DD43+DD44+DD45</f>
        <v>0</v>
      </c>
      <c r="DE41" s="5">
        <f t="shared" ref="DE41" si="1055">DE42+DE43+DE44+DE45</f>
        <v>0</v>
      </c>
      <c r="DF41" s="5">
        <f t="shared" ref="DF41" si="1056">DF42+DF43+DF44+DF45</f>
        <v>0</v>
      </c>
      <c r="DG41" s="5">
        <f t="shared" ref="DG41" si="1057">DG42+DG43+DG44+DG45</f>
        <v>0</v>
      </c>
      <c r="DH41" s="5">
        <f t="shared" ref="DH41" si="1058">DH42+DH43+DH44+DH45</f>
        <v>0</v>
      </c>
      <c r="DI41" s="5">
        <f t="shared" ref="DI41" si="1059">DI42+DI43+DI44+DI45</f>
        <v>0</v>
      </c>
      <c r="DJ41" s="5">
        <f t="shared" ref="DJ41" si="1060">DJ42+DJ43+DJ44+DJ45</f>
        <v>0</v>
      </c>
      <c r="DK41" s="5">
        <f t="shared" ref="DK41" si="1061">DK42+DK43+DK44+DK45</f>
        <v>0</v>
      </c>
      <c r="DL41" s="5">
        <f t="shared" ref="DL41" si="1062">DL42+DL43+DL44+DL45</f>
        <v>0</v>
      </c>
      <c r="DM41" s="5">
        <f t="shared" ref="DM41" si="1063">DM42+DM43+DM44+DM45</f>
        <v>0</v>
      </c>
      <c r="DN41" s="5">
        <f t="shared" ref="DN41" si="1064">DN42+DN43+DN44+DN45</f>
        <v>0</v>
      </c>
      <c r="DO41" s="5">
        <f t="shared" ref="DO41" si="1065">DO42+DO43+DO44+DO45</f>
        <v>0</v>
      </c>
      <c r="DP41" s="5">
        <f t="shared" ref="DP41" si="1066">DP42+DP43+DP44+DP45</f>
        <v>0</v>
      </c>
      <c r="DQ41" s="5">
        <f t="shared" ref="DQ41" si="1067">DQ42+DQ43+DQ44+DQ45</f>
        <v>0</v>
      </c>
      <c r="DR41" s="106">
        <f t="shared" ref="DR41" si="1068">DR42+DR43+DR44+DR45</f>
        <v>414425</v>
      </c>
      <c r="DS41" s="106">
        <f t="shared" ref="DS41" si="1069">DS42+DS43+DS44+DS45</f>
        <v>2200000</v>
      </c>
      <c r="DT41" s="106">
        <f t="shared" ref="DT41" si="1070">DT42+DT43+DT44+DT45</f>
        <v>2614425</v>
      </c>
      <c r="DU41" s="5">
        <f>DU42+DU43+DU44+DU45</f>
        <v>0</v>
      </c>
      <c r="DV41" s="5">
        <f t="shared" ref="DV41:EU41" si="1071">DV42+DV43+DV44+DV45</f>
        <v>0</v>
      </c>
      <c r="DW41" s="5">
        <f t="shared" si="1071"/>
        <v>0</v>
      </c>
      <c r="DX41" s="5">
        <f t="shared" si="1071"/>
        <v>0</v>
      </c>
      <c r="DY41" s="5">
        <f t="shared" si="1071"/>
        <v>0</v>
      </c>
      <c r="DZ41" s="5">
        <f t="shared" si="1071"/>
        <v>0</v>
      </c>
      <c r="EA41" s="5">
        <f t="shared" si="1071"/>
        <v>0</v>
      </c>
      <c r="EB41" s="5">
        <f t="shared" si="1071"/>
        <v>0</v>
      </c>
      <c r="EC41" s="5">
        <f t="shared" si="1071"/>
        <v>0</v>
      </c>
      <c r="ED41" s="5">
        <f t="shared" si="1071"/>
        <v>0</v>
      </c>
      <c r="EE41" s="5">
        <f t="shared" si="1071"/>
        <v>0</v>
      </c>
      <c r="EF41" s="5">
        <f t="shared" si="1071"/>
        <v>0</v>
      </c>
      <c r="EG41" s="5">
        <f t="shared" si="1071"/>
        <v>0</v>
      </c>
      <c r="EH41" s="5">
        <f t="shared" si="1071"/>
        <v>0</v>
      </c>
      <c r="EI41" s="5">
        <f t="shared" si="1071"/>
        <v>0</v>
      </c>
      <c r="EJ41" s="5">
        <f t="shared" si="1071"/>
        <v>0</v>
      </c>
      <c r="EK41" s="5">
        <f t="shared" si="1071"/>
        <v>0</v>
      </c>
      <c r="EL41" s="5">
        <f t="shared" si="1071"/>
        <v>0</v>
      </c>
      <c r="EM41" s="5">
        <f t="shared" si="1071"/>
        <v>0</v>
      </c>
      <c r="EN41" s="5">
        <f t="shared" si="1071"/>
        <v>0</v>
      </c>
      <c r="EO41" s="5">
        <f t="shared" si="1071"/>
        <v>0</v>
      </c>
      <c r="EP41" s="5">
        <f t="shared" si="1071"/>
        <v>0</v>
      </c>
      <c r="EQ41" s="5">
        <f t="shared" si="1071"/>
        <v>0</v>
      </c>
      <c r="ER41" s="5">
        <f t="shared" si="1071"/>
        <v>0</v>
      </c>
      <c r="ES41" s="5">
        <f t="shared" si="1071"/>
        <v>0</v>
      </c>
      <c r="ET41" s="5">
        <f t="shared" si="1071"/>
        <v>0</v>
      </c>
      <c r="EU41" s="5">
        <f t="shared" si="1071"/>
        <v>0</v>
      </c>
      <c r="EV41" s="106">
        <f t="shared" ref="EV41" si="1072">EV42+EV43+EV44+EV45</f>
        <v>0</v>
      </c>
      <c r="EW41" s="106">
        <f t="shared" ref="EW41" si="1073">EW42+EW43+EW44+EW45</f>
        <v>0</v>
      </c>
      <c r="EX41" s="106">
        <f t="shared" ref="EX41" si="1074">EX42+EX43+EX44+EX45</f>
        <v>0</v>
      </c>
      <c r="EY41" s="5">
        <f>EY42+EY43+EY44+EY45</f>
        <v>0</v>
      </c>
      <c r="EZ41" s="5">
        <f t="shared" ref="EZ41:GK41" si="1075">EZ42+EZ43+EZ44+EZ45</f>
        <v>0</v>
      </c>
      <c r="FA41" s="5">
        <f t="shared" si="1075"/>
        <v>0</v>
      </c>
      <c r="FB41" s="5">
        <f t="shared" si="1075"/>
        <v>0</v>
      </c>
      <c r="FC41" s="5">
        <f t="shared" si="1075"/>
        <v>0</v>
      </c>
      <c r="FD41" s="5">
        <f t="shared" si="1075"/>
        <v>0</v>
      </c>
      <c r="FE41" s="5">
        <f t="shared" si="1075"/>
        <v>0</v>
      </c>
      <c r="FF41" s="5">
        <f t="shared" si="1075"/>
        <v>0</v>
      </c>
      <c r="FG41" s="5">
        <f t="shared" si="1075"/>
        <v>0</v>
      </c>
      <c r="FH41" s="5">
        <f t="shared" si="1075"/>
        <v>14686</v>
      </c>
      <c r="FI41" s="5">
        <f t="shared" si="1075"/>
        <v>0</v>
      </c>
      <c r="FJ41" s="5">
        <f t="shared" si="1075"/>
        <v>14686</v>
      </c>
      <c r="FK41" s="5">
        <f t="shared" si="1075"/>
        <v>0</v>
      </c>
      <c r="FL41" s="5">
        <f t="shared" si="1075"/>
        <v>0</v>
      </c>
      <c r="FM41" s="5">
        <f t="shared" si="1075"/>
        <v>0</v>
      </c>
      <c r="FN41" s="5">
        <f t="shared" si="1075"/>
        <v>0</v>
      </c>
      <c r="FO41" s="5">
        <f t="shared" si="1075"/>
        <v>0</v>
      </c>
      <c r="FP41" s="5">
        <f t="shared" si="1075"/>
        <v>0</v>
      </c>
      <c r="FQ41" s="5">
        <f t="shared" si="1075"/>
        <v>0</v>
      </c>
      <c r="FR41" s="5">
        <f t="shared" si="1075"/>
        <v>0</v>
      </c>
      <c r="FS41" s="5">
        <f t="shared" si="1075"/>
        <v>0</v>
      </c>
      <c r="FT41" s="5">
        <f t="shared" si="1075"/>
        <v>0</v>
      </c>
      <c r="FU41" s="5">
        <f t="shared" si="1075"/>
        <v>0</v>
      </c>
      <c r="FV41" s="5">
        <f t="shared" si="1075"/>
        <v>0</v>
      </c>
      <c r="FW41" s="5">
        <f t="shared" si="1075"/>
        <v>0</v>
      </c>
      <c r="FX41" s="5">
        <f t="shared" si="1075"/>
        <v>0</v>
      </c>
      <c r="FY41" s="5">
        <f t="shared" si="1075"/>
        <v>0</v>
      </c>
      <c r="FZ41" s="5">
        <f t="shared" si="1075"/>
        <v>0</v>
      </c>
      <c r="GA41" s="5">
        <f t="shared" si="1075"/>
        <v>0</v>
      </c>
      <c r="GB41" s="5">
        <f t="shared" si="1075"/>
        <v>0</v>
      </c>
      <c r="GC41" s="5">
        <f t="shared" si="1075"/>
        <v>0</v>
      </c>
      <c r="GD41" s="5">
        <f t="shared" si="1075"/>
        <v>0</v>
      </c>
      <c r="GE41" s="5">
        <f t="shared" si="1075"/>
        <v>0</v>
      </c>
      <c r="GF41" s="5">
        <f t="shared" si="1075"/>
        <v>0</v>
      </c>
      <c r="GG41" s="5">
        <f t="shared" si="1075"/>
        <v>0</v>
      </c>
      <c r="GH41" s="5">
        <f t="shared" si="1075"/>
        <v>0</v>
      </c>
      <c r="GI41" s="5">
        <f t="shared" si="1075"/>
        <v>0</v>
      </c>
      <c r="GJ41" s="5">
        <f t="shared" si="1075"/>
        <v>0</v>
      </c>
      <c r="GK41" s="5">
        <f t="shared" si="1075"/>
        <v>0</v>
      </c>
      <c r="GL41" s="5">
        <f t="shared" ref="GL41" si="1076">GL42+GL43+GL44+GL45</f>
        <v>14686</v>
      </c>
      <c r="GM41" s="5">
        <f t="shared" ref="GM41" si="1077">GM42+GM43+GM44+GM45</f>
        <v>0</v>
      </c>
      <c r="GN41" s="5">
        <f t="shared" ref="GN41" si="1078">GN42+GN43+GN44+GN45</f>
        <v>14686</v>
      </c>
      <c r="GO41" s="5">
        <f>GO42+GO43+GO44+GO45</f>
        <v>2419</v>
      </c>
      <c r="GP41" s="5">
        <f t="shared" ref="GP41:GW41" si="1079">GP42+GP43+GP44+GP45</f>
        <v>0</v>
      </c>
      <c r="GQ41" s="5">
        <f t="shared" si="1079"/>
        <v>2419</v>
      </c>
      <c r="GR41" s="5">
        <f t="shared" si="1079"/>
        <v>0</v>
      </c>
      <c r="GS41" s="5">
        <f t="shared" si="1079"/>
        <v>0</v>
      </c>
      <c r="GT41" s="5">
        <f t="shared" si="1079"/>
        <v>0</v>
      </c>
      <c r="GU41" s="5">
        <f t="shared" si="1079"/>
        <v>0</v>
      </c>
      <c r="GV41" s="5">
        <f t="shared" si="1079"/>
        <v>0</v>
      </c>
      <c r="GW41" s="5">
        <f t="shared" si="1079"/>
        <v>0</v>
      </c>
      <c r="GX41" s="5">
        <f t="shared" ref="GX41" si="1080">GX42+GX43+GX44+GX45</f>
        <v>17105</v>
      </c>
      <c r="GY41" s="5">
        <f t="shared" ref="GY41" si="1081">GY42+GY43+GY44+GY45</f>
        <v>0</v>
      </c>
      <c r="GZ41" s="5">
        <f t="shared" ref="GZ41" si="1082">GZ42+GZ43+GZ44+GZ45</f>
        <v>17105</v>
      </c>
      <c r="HA41" s="5">
        <f t="shared" ref="HA41" si="1083">HA42+HA43+HA44+HA45</f>
        <v>431530</v>
      </c>
      <c r="HB41" s="5">
        <f t="shared" ref="HB41" si="1084">HB42+HB43+HB44+HB45</f>
        <v>2200000</v>
      </c>
      <c r="HC41" s="118">
        <f t="shared" ref="HC41" si="1085">HC42+HC43+HC44+HC45</f>
        <v>2631530</v>
      </c>
      <c r="HD41" s="139"/>
    </row>
    <row r="42" spans="1:212" ht="15" customHeight="1" x14ac:dyDescent="0.2">
      <c r="A42" s="123" t="s">
        <v>433</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0</v>
      </c>
      <c r="AA42" s="6">
        <f>SUM('címrend kötelező'!AA42+'címrend önként'!AA42+'címrend államig'!AA42)</f>
        <v>2200000</v>
      </c>
      <c r="AB42" s="6">
        <f>SUM('címrend kötelező'!AB42+'címrend önként'!AB42+'címrend államig'!AB42)</f>
        <v>2200000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597">
        <f t="shared" si="803"/>
        <v>0</v>
      </c>
      <c r="DS42" s="597">
        <f t="shared" ref="DS42:DS48" si="1086">SUM(C42+F42+I42+L42+O42+R42+U42+X42+AA42+AD42+AG42+AJ42+AM42+AP42+AS42+AV42+AY42+BB42+BE42+BH42+BK42+BN42+BQ42+BT42+BW42+BZ42+CC42+CF42+CI42+CL42+CO42+CR42+CU42+CX42+DA42+DD42+DG42+DJ42+DM42+DP42)</f>
        <v>2200000</v>
      </c>
      <c r="DT42" s="597">
        <f t="shared" ref="DT42:DT48" si="1087">SUM(D42+G42+J42+M42+P42+S42+V42+Y42+AB42+AE42+AH42+AK42+AN42+AQ42+AT42+AW42+AZ42+BC42+BF42+BI42+BL42+BO42+BR42+BU42+BX42+CA42+CD42+CG42+CJ42+CM42+CP42+CS42+CV42+CY42+DB42+DE42+DH42+DK42+DN42+DQ42)</f>
        <v>2200000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597">
        <f t="shared" ref="EV42:EV51" si="1088">DU42+DX42+EA42+ED42+EG42+EJ42+EM42+EP42+ES42</f>
        <v>0</v>
      </c>
      <c r="EW42" s="597">
        <f t="shared" ref="EW42:EX51" si="1089">DV42+DY42+EB42+EE42+EH42+EK42+EN42+EQ42+ET42</f>
        <v>0</v>
      </c>
      <c r="EX42" s="597">
        <f t="shared" si="1089"/>
        <v>0</v>
      </c>
      <c r="EY42" s="290">
        <f>'címrend kötelező'!EY42+'címrend önként'!EY42+'címrend államig'!EY42</f>
        <v>0</v>
      </c>
      <c r="EZ42" s="290">
        <f>'címrend kötelező'!EZ42+'címrend önként'!EZ42+'címrend államig'!EZ42</f>
        <v>0</v>
      </c>
      <c r="FA42" s="290">
        <f>'címrend kötelező'!FA42+'címrend önként'!FA42+'címrend államig'!FA42</f>
        <v>0</v>
      </c>
      <c r="FB42" s="290">
        <f>'címrend kötelező'!FB42+'címrend önként'!FB42+'címrend államig'!FB42</f>
        <v>0</v>
      </c>
      <c r="FC42" s="290">
        <f>'címrend kötelező'!FC42+'címrend önként'!FC42+'címrend államig'!FC42</f>
        <v>0</v>
      </c>
      <c r="FD42" s="290">
        <f>'címrend kötelező'!FD42+'címrend önként'!FD42+'címrend államig'!FD42</f>
        <v>0</v>
      </c>
      <c r="FE42" s="290">
        <f>'címrend kötelező'!FE42+'címrend önként'!FE42+'címrend államig'!FE42</f>
        <v>0</v>
      </c>
      <c r="FF42" s="290">
        <f>'címrend kötelező'!FF42+'címrend önként'!FF42+'címrend államig'!FF42</f>
        <v>0</v>
      </c>
      <c r="FG42" s="290">
        <f>'címrend kötelező'!FG42+'címrend önként'!FG42+'címrend államig'!FG42</f>
        <v>0</v>
      </c>
      <c r="FH42" s="290">
        <f>'címrend kötelező'!FH42+'címrend önként'!FH42+'címrend államig'!FH42</f>
        <v>0</v>
      </c>
      <c r="FI42" s="290">
        <f>'címrend kötelező'!FI42+'címrend önként'!FI42+'címrend államig'!FI42</f>
        <v>0</v>
      </c>
      <c r="FJ42" s="290">
        <f>'címrend kötelező'!FJ42+'címrend önként'!FJ42+'címrend államig'!FJ42</f>
        <v>0</v>
      </c>
      <c r="FK42" s="290">
        <f>'címrend kötelező'!FK42+'címrend önként'!FK42+'címrend államig'!FK42</f>
        <v>0</v>
      </c>
      <c r="FL42" s="290">
        <f>'címrend kötelező'!FL42+'címrend önként'!FL42+'címrend államig'!FL42</f>
        <v>0</v>
      </c>
      <c r="FM42" s="290">
        <f>'címrend kötelező'!FM42+'címrend önként'!FM42+'címrend államig'!FM42</f>
        <v>0</v>
      </c>
      <c r="FN42" s="290">
        <f>'címrend kötelező'!FN42+'címrend önként'!FN42+'címrend államig'!FN42</f>
        <v>0</v>
      </c>
      <c r="FO42" s="290">
        <f>'címrend kötelező'!FO42+'címrend önként'!FO42+'címrend államig'!FO42</f>
        <v>0</v>
      </c>
      <c r="FP42" s="290">
        <f>'címrend kötelező'!FP42+'címrend önként'!FP42+'címrend államig'!FP42</f>
        <v>0</v>
      </c>
      <c r="FQ42" s="290">
        <f>'címrend kötelező'!FQ42+'címrend önként'!FQ42+'címrend államig'!FQ42</f>
        <v>0</v>
      </c>
      <c r="FR42" s="290">
        <f>'címrend kötelező'!FR42+'címrend önként'!FR42+'címrend államig'!FR42</f>
        <v>0</v>
      </c>
      <c r="FS42" s="290">
        <f>'címrend kötelező'!FS42+'címrend önként'!FS42+'címrend államig'!FS42</f>
        <v>0</v>
      </c>
      <c r="FT42" s="290">
        <f>'címrend kötelező'!FT42+'címrend önként'!FT42+'címrend államig'!FT42</f>
        <v>0</v>
      </c>
      <c r="FU42" s="290">
        <f>'címrend kötelező'!FU42+'címrend önként'!FU42+'címrend államig'!FU42</f>
        <v>0</v>
      </c>
      <c r="FV42" s="290">
        <f>'címrend kötelező'!FV42+'címrend önként'!FV42+'címrend államig'!FV42</f>
        <v>0</v>
      </c>
      <c r="FW42" s="290">
        <f>'címrend kötelező'!FW42+'címrend önként'!FW42+'címrend államig'!FW42</f>
        <v>0</v>
      </c>
      <c r="FX42" s="290">
        <f>'címrend kötelező'!FX42+'címrend önként'!FX42+'címrend államig'!FX42</f>
        <v>0</v>
      </c>
      <c r="FY42" s="290">
        <f>'címrend kötelező'!FY42+'címrend önként'!FY42+'címrend államig'!FY42</f>
        <v>0</v>
      </c>
      <c r="FZ42" s="290">
        <f>'címrend kötelező'!FZ42+'címrend önként'!FZ42+'címrend államig'!FZ42</f>
        <v>0</v>
      </c>
      <c r="GA42" s="290">
        <f>'címrend kötelező'!GA42+'címrend önként'!GA42+'címrend államig'!GA42</f>
        <v>0</v>
      </c>
      <c r="GB42" s="290">
        <f>'címrend kötelező'!GB42+'címrend önként'!GB42+'címrend államig'!GB42</f>
        <v>0</v>
      </c>
      <c r="GC42" s="290">
        <f>'címrend kötelező'!GC42+'címrend önként'!GC42+'címrend államig'!GC42</f>
        <v>0</v>
      </c>
      <c r="GD42" s="290">
        <f>'címrend kötelező'!GD42+'címrend önként'!GD42+'címrend államig'!GD42</f>
        <v>0</v>
      </c>
      <c r="GE42" s="290">
        <f>'címrend kötelező'!GE42+'címrend önként'!GE42+'címrend államig'!GE42</f>
        <v>0</v>
      </c>
      <c r="GF42" s="290">
        <f>'címrend kötelező'!GF42+'címrend önként'!GF42+'címrend államig'!GF42</f>
        <v>0</v>
      </c>
      <c r="GG42" s="290">
        <f>'címrend kötelező'!GG42+'címrend önként'!GG42+'címrend államig'!GG42</f>
        <v>0</v>
      </c>
      <c r="GH42" s="290">
        <f>'címrend kötelező'!GH42+'címrend önként'!GH42+'címrend államig'!GH42</f>
        <v>0</v>
      </c>
      <c r="GI42" s="290">
        <f>'címrend kötelező'!GI42+'címrend önként'!GI42+'címrend államig'!GI42</f>
        <v>0</v>
      </c>
      <c r="GJ42" s="290">
        <f>'címrend kötelező'!GJ42+'címrend önként'!GJ42+'címrend államig'!GJ42</f>
        <v>0</v>
      </c>
      <c r="GK42" s="290">
        <f>'címrend kötelező'!GK42+'címrend önként'!GK42+'címrend államig'!GK42</f>
        <v>0</v>
      </c>
      <c r="GL42" s="34">
        <f t="shared" ref="GL42:GL48" si="1090">EY42+FB42+FE42+FH42+FK42+FN42+FQ42+FT42+FW42+FZ42+GC42+GF42+GI42</f>
        <v>0</v>
      </c>
      <c r="GM42" s="34">
        <f t="shared" ref="GM42:GN48" si="1091">EZ42+FC42+FF42+FI42+FL42+FO42+FR42+FU42+FX42+GA42+GD42+GG42+GJ42</f>
        <v>0</v>
      </c>
      <c r="GN42" s="34">
        <f t="shared" si="1091"/>
        <v>0</v>
      </c>
      <c r="GO42" s="290">
        <f>'címrend kötelező'!GO42+'címrend önként'!GO42+'címrend államig'!FL42</f>
        <v>0</v>
      </c>
      <c r="GP42" s="290">
        <f>'címrend kötelező'!GP42+'címrend önként'!GP42+'címrend államig'!FM42</f>
        <v>0</v>
      </c>
      <c r="GQ42" s="290">
        <f>'címrend kötelező'!GQ42+'címrend önként'!GQ42+'címrend államig'!FN42</f>
        <v>0</v>
      </c>
      <c r="GR42" s="290">
        <f>'címrend kötelező'!GR42+'címrend önként'!GR42+'címrend államig'!FO42</f>
        <v>0</v>
      </c>
      <c r="GS42" s="290">
        <f>'címrend kötelező'!GS42+'címrend önként'!GS42+'címrend államig'!FP42</f>
        <v>0</v>
      </c>
      <c r="GT42" s="290">
        <f>'címrend kötelező'!GT42+'címrend önként'!GT42+'címrend államig'!FQ42</f>
        <v>0</v>
      </c>
      <c r="GU42" s="290">
        <f>'címrend kötelező'!GU42+'címrend önként'!GU42+'címrend államig'!FR42</f>
        <v>0</v>
      </c>
      <c r="GV42" s="290">
        <f>'címrend kötelező'!GV42+'címrend önként'!GV42+'címrend államig'!FS42</f>
        <v>0</v>
      </c>
      <c r="GW42" s="290">
        <f>'címrend kötelező'!GW42+'címrend önként'!GW42+'címrend államig'!FT42</f>
        <v>0</v>
      </c>
      <c r="GX42" s="34">
        <f t="shared" ref="GX42:GX48" si="1092">GL42+GO42+GR42+GU42</f>
        <v>0</v>
      </c>
      <c r="GY42" s="34">
        <f t="shared" ref="GY42:GZ48" si="1093">GM42+GP42+GS42+GV42</f>
        <v>0</v>
      </c>
      <c r="GZ42" s="34">
        <f t="shared" si="1093"/>
        <v>0</v>
      </c>
      <c r="HA42" s="34">
        <f t="shared" ref="HA42:HA48" si="1094">DR42+EV42+GX42</f>
        <v>0</v>
      </c>
      <c r="HB42" s="34">
        <f t="shared" ref="HB42:HC48" si="1095">DS42+EW42+GY42</f>
        <v>2200000</v>
      </c>
      <c r="HC42" s="133">
        <f t="shared" si="1095"/>
        <v>2200000</v>
      </c>
      <c r="HD42" s="139"/>
    </row>
    <row r="43" spans="1:212" ht="24.95" customHeight="1" x14ac:dyDescent="0.2">
      <c r="A43" s="123" t="s">
        <v>434</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597">
        <f t="shared" si="803"/>
        <v>0</v>
      </c>
      <c r="DS43" s="597">
        <f t="shared" si="1086"/>
        <v>0</v>
      </c>
      <c r="DT43" s="597">
        <f t="shared" si="1087"/>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597">
        <f t="shared" si="1088"/>
        <v>0</v>
      </c>
      <c r="EW43" s="597">
        <f t="shared" si="1089"/>
        <v>0</v>
      </c>
      <c r="EX43" s="597">
        <f t="shared" si="1089"/>
        <v>0</v>
      </c>
      <c r="EY43" s="290">
        <f>'címrend kötelező'!EY43+'címrend önként'!EY43+'címrend államig'!EY43</f>
        <v>0</v>
      </c>
      <c r="EZ43" s="290">
        <f>'címrend kötelező'!EZ43+'címrend önként'!EZ43+'címrend államig'!EZ43</f>
        <v>0</v>
      </c>
      <c r="FA43" s="290">
        <f>'címrend kötelező'!FA43+'címrend önként'!FA43+'címrend államig'!FA43</f>
        <v>0</v>
      </c>
      <c r="FB43" s="290">
        <f>'címrend kötelező'!FB43+'címrend önként'!FB43+'címrend államig'!FB43</f>
        <v>0</v>
      </c>
      <c r="FC43" s="290">
        <f>'címrend kötelező'!FC43+'címrend önként'!FC43+'címrend államig'!FC43</f>
        <v>0</v>
      </c>
      <c r="FD43" s="290">
        <f>'címrend kötelező'!FD43+'címrend önként'!FD43+'címrend államig'!FD43</f>
        <v>0</v>
      </c>
      <c r="FE43" s="290">
        <f>'címrend kötelező'!FE43+'címrend önként'!FE43+'címrend államig'!FE43</f>
        <v>0</v>
      </c>
      <c r="FF43" s="290">
        <f>'címrend kötelező'!FF43+'címrend önként'!FF43+'címrend államig'!FF43</f>
        <v>0</v>
      </c>
      <c r="FG43" s="290">
        <f>'címrend kötelező'!FG43+'címrend önként'!FG43+'címrend államig'!FG43</f>
        <v>0</v>
      </c>
      <c r="FH43" s="290">
        <f>'címrend kötelező'!FH43+'címrend önként'!FH43+'címrend államig'!FH43</f>
        <v>0</v>
      </c>
      <c r="FI43" s="290">
        <f>'címrend kötelező'!FI43+'címrend önként'!FI43+'címrend államig'!FI43</f>
        <v>0</v>
      </c>
      <c r="FJ43" s="290">
        <f>'címrend kötelező'!FJ43+'címrend önként'!FJ43+'címrend államig'!FJ43</f>
        <v>0</v>
      </c>
      <c r="FK43" s="290">
        <f>'címrend kötelező'!FK43+'címrend önként'!FK43+'címrend államig'!FK43</f>
        <v>0</v>
      </c>
      <c r="FL43" s="290">
        <f>'címrend kötelező'!FL43+'címrend önként'!FL43+'címrend államig'!FL43</f>
        <v>0</v>
      </c>
      <c r="FM43" s="290">
        <f>'címrend kötelező'!FM43+'címrend önként'!FM43+'címrend államig'!FM43</f>
        <v>0</v>
      </c>
      <c r="FN43" s="290">
        <f>'címrend kötelező'!FN43+'címrend önként'!FN43+'címrend államig'!FN43</f>
        <v>0</v>
      </c>
      <c r="FO43" s="290">
        <f>'címrend kötelező'!FO43+'címrend önként'!FO43+'címrend államig'!FO43</f>
        <v>0</v>
      </c>
      <c r="FP43" s="290">
        <f>'címrend kötelező'!FP43+'címrend önként'!FP43+'címrend államig'!FP43</f>
        <v>0</v>
      </c>
      <c r="FQ43" s="290">
        <f>'címrend kötelező'!FQ43+'címrend önként'!FQ43+'címrend államig'!FQ43</f>
        <v>0</v>
      </c>
      <c r="FR43" s="290">
        <f>'címrend kötelező'!FR43+'címrend önként'!FR43+'címrend államig'!FR43</f>
        <v>0</v>
      </c>
      <c r="FS43" s="290">
        <f>'címrend kötelező'!FS43+'címrend önként'!FS43+'címrend államig'!FS43</f>
        <v>0</v>
      </c>
      <c r="FT43" s="290">
        <f>'címrend kötelező'!FT43+'címrend önként'!FT43+'címrend államig'!FT43</f>
        <v>0</v>
      </c>
      <c r="FU43" s="290">
        <f>'címrend kötelező'!FU43+'címrend önként'!FU43+'címrend államig'!FU43</f>
        <v>0</v>
      </c>
      <c r="FV43" s="290">
        <f>'címrend kötelező'!FV43+'címrend önként'!FV43+'címrend államig'!FV43</f>
        <v>0</v>
      </c>
      <c r="FW43" s="290">
        <f>'címrend kötelező'!FW43+'címrend önként'!FW43+'címrend államig'!FW43</f>
        <v>0</v>
      </c>
      <c r="FX43" s="290">
        <f>'címrend kötelező'!FX43+'címrend önként'!FX43+'címrend államig'!FX43</f>
        <v>0</v>
      </c>
      <c r="FY43" s="290">
        <f>'címrend kötelező'!FY43+'címrend önként'!FY43+'címrend államig'!FY43</f>
        <v>0</v>
      </c>
      <c r="FZ43" s="290">
        <f>'címrend kötelező'!FZ43+'címrend önként'!FZ43+'címrend államig'!FZ43</f>
        <v>0</v>
      </c>
      <c r="GA43" s="290">
        <f>'címrend kötelező'!GA43+'címrend önként'!GA43+'címrend államig'!GA43</f>
        <v>0</v>
      </c>
      <c r="GB43" s="290">
        <f>'címrend kötelező'!GB43+'címrend önként'!GB43+'címrend államig'!GB43</f>
        <v>0</v>
      </c>
      <c r="GC43" s="290">
        <f>'címrend kötelező'!GC43+'címrend önként'!GC43+'címrend államig'!GC43</f>
        <v>0</v>
      </c>
      <c r="GD43" s="290">
        <f>'címrend kötelező'!GD43+'címrend önként'!GD43+'címrend államig'!GD43</f>
        <v>0</v>
      </c>
      <c r="GE43" s="290">
        <f>'címrend kötelező'!GE43+'címrend önként'!GE43+'címrend államig'!GE43</f>
        <v>0</v>
      </c>
      <c r="GF43" s="290">
        <f>'címrend kötelező'!GF43+'címrend önként'!GF43+'címrend államig'!GF43</f>
        <v>0</v>
      </c>
      <c r="GG43" s="290">
        <f>'címrend kötelező'!GG43+'címrend önként'!GG43+'címrend államig'!GG43</f>
        <v>0</v>
      </c>
      <c r="GH43" s="290">
        <f>'címrend kötelező'!GH43+'címrend önként'!GH43+'címrend államig'!GH43</f>
        <v>0</v>
      </c>
      <c r="GI43" s="290">
        <f>'címrend kötelező'!GI43+'címrend önként'!GI43+'címrend államig'!GI43</f>
        <v>0</v>
      </c>
      <c r="GJ43" s="290">
        <f>'címrend kötelező'!GJ43+'címrend önként'!GJ43+'címrend államig'!GJ43</f>
        <v>0</v>
      </c>
      <c r="GK43" s="290">
        <f>'címrend kötelező'!GK43+'címrend önként'!GK43+'címrend államig'!GK43</f>
        <v>0</v>
      </c>
      <c r="GL43" s="34">
        <f t="shared" si="1090"/>
        <v>0</v>
      </c>
      <c r="GM43" s="34">
        <f t="shared" si="1091"/>
        <v>0</v>
      </c>
      <c r="GN43" s="34">
        <f t="shared" si="1091"/>
        <v>0</v>
      </c>
      <c r="GO43" s="290">
        <f>'címrend kötelező'!GO43+'címrend önként'!GO43+'címrend államig'!FL43</f>
        <v>0</v>
      </c>
      <c r="GP43" s="290">
        <f>'címrend kötelező'!GP43+'címrend önként'!GP43+'címrend államig'!FM43</f>
        <v>0</v>
      </c>
      <c r="GQ43" s="290">
        <f>'címrend kötelező'!GQ43+'címrend önként'!GQ43+'címrend államig'!FN43</f>
        <v>0</v>
      </c>
      <c r="GR43" s="290">
        <f>'címrend kötelező'!GR43+'címrend önként'!GR43+'címrend államig'!FO43</f>
        <v>0</v>
      </c>
      <c r="GS43" s="290">
        <f>'címrend kötelező'!GS43+'címrend önként'!GS43+'címrend államig'!FP43</f>
        <v>0</v>
      </c>
      <c r="GT43" s="290">
        <f>'címrend kötelező'!GT43+'címrend önként'!GT43+'címrend államig'!FQ43</f>
        <v>0</v>
      </c>
      <c r="GU43" s="290">
        <f>'címrend kötelező'!GU43+'címrend önként'!GU43+'címrend államig'!FR43</f>
        <v>0</v>
      </c>
      <c r="GV43" s="290">
        <f>'címrend kötelező'!GV43+'címrend önként'!GV43+'címrend államig'!FS43</f>
        <v>0</v>
      </c>
      <c r="GW43" s="290">
        <f>'címrend kötelező'!GW43+'címrend önként'!GW43+'címrend államig'!FT43</f>
        <v>0</v>
      </c>
      <c r="GX43" s="34">
        <f t="shared" si="1092"/>
        <v>0</v>
      </c>
      <c r="GY43" s="34">
        <f t="shared" si="1093"/>
        <v>0</v>
      </c>
      <c r="GZ43" s="34">
        <f t="shared" si="1093"/>
        <v>0</v>
      </c>
      <c r="HA43" s="34">
        <f t="shared" si="1094"/>
        <v>0</v>
      </c>
      <c r="HB43" s="34">
        <f t="shared" si="1095"/>
        <v>0</v>
      </c>
      <c r="HC43" s="133">
        <f t="shared" si="1095"/>
        <v>0</v>
      </c>
      <c r="HD43" s="139"/>
    </row>
    <row r="44" spans="1:212" ht="30" customHeight="1" x14ac:dyDescent="0.2">
      <c r="A44" s="123" t="s">
        <v>435</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597">
        <f t="shared" si="803"/>
        <v>0</v>
      </c>
      <c r="DS44" s="597">
        <f t="shared" si="1086"/>
        <v>0</v>
      </c>
      <c r="DT44" s="597">
        <f t="shared" si="1087"/>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597">
        <f t="shared" si="1088"/>
        <v>0</v>
      </c>
      <c r="EW44" s="597">
        <f t="shared" si="1089"/>
        <v>0</v>
      </c>
      <c r="EX44" s="597">
        <f t="shared" si="1089"/>
        <v>0</v>
      </c>
      <c r="EY44" s="290">
        <f>'címrend kötelező'!EY44+'címrend önként'!EY44+'címrend államig'!EY44</f>
        <v>0</v>
      </c>
      <c r="EZ44" s="290">
        <f>'címrend kötelező'!EZ44+'címrend önként'!EZ44+'címrend államig'!EZ44</f>
        <v>0</v>
      </c>
      <c r="FA44" s="290">
        <f>'címrend kötelező'!FA44+'címrend önként'!FA44+'címrend államig'!FA44</f>
        <v>0</v>
      </c>
      <c r="FB44" s="290">
        <f>'címrend kötelező'!FB44+'címrend önként'!FB44+'címrend államig'!FB44</f>
        <v>0</v>
      </c>
      <c r="FC44" s="290">
        <f>'címrend kötelező'!FC44+'címrend önként'!FC44+'címrend államig'!FC44</f>
        <v>0</v>
      </c>
      <c r="FD44" s="290">
        <f>'címrend kötelező'!FD44+'címrend önként'!FD44+'címrend államig'!FD44</f>
        <v>0</v>
      </c>
      <c r="FE44" s="290">
        <f>'címrend kötelező'!FE44+'címrend önként'!FE44+'címrend államig'!FE44</f>
        <v>0</v>
      </c>
      <c r="FF44" s="290">
        <f>'címrend kötelező'!FF44+'címrend önként'!FF44+'címrend államig'!FF44</f>
        <v>0</v>
      </c>
      <c r="FG44" s="290">
        <f>'címrend kötelező'!FG44+'címrend önként'!FG44+'címrend államig'!FG44</f>
        <v>0</v>
      </c>
      <c r="FH44" s="290">
        <f>'címrend kötelező'!FH44+'címrend önként'!FH44+'címrend államig'!FH44</f>
        <v>0</v>
      </c>
      <c r="FI44" s="290">
        <f>'címrend kötelező'!FI44+'címrend önként'!FI44+'címrend államig'!FI44</f>
        <v>0</v>
      </c>
      <c r="FJ44" s="290">
        <f>'címrend kötelező'!FJ44+'címrend önként'!FJ44+'címrend államig'!FJ44</f>
        <v>0</v>
      </c>
      <c r="FK44" s="290">
        <f>'címrend kötelező'!FK44+'címrend önként'!FK44+'címrend államig'!FK44</f>
        <v>0</v>
      </c>
      <c r="FL44" s="290">
        <f>'címrend kötelező'!FL44+'címrend önként'!FL44+'címrend államig'!FL44</f>
        <v>0</v>
      </c>
      <c r="FM44" s="290">
        <f>'címrend kötelező'!FM44+'címrend önként'!FM44+'címrend államig'!FM44</f>
        <v>0</v>
      </c>
      <c r="FN44" s="290">
        <f>'címrend kötelező'!FN44+'címrend önként'!FN44+'címrend államig'!FN44</f>
        <v>0</v>
      </c>
      <c r="FO44" s="290">
        <f>'címrend kötelező'!FO44+'címrend önként'!FO44+'címrend államig'!FO44</f>
        <v>0</v>
      </c>
      <c r="FP44" s="290">
        <f>'címrend kötelező'!FP44+'címrend önként'!FP44+'címrend államig'!FP44</f>
        <v>0</v>
      </c>
      <c r="FQ44" s="290">
        <f>'címrend kötelező'!FQ44+'címrend önként'!FQ44+'címrend államig'!FQ44</f>
        <v>0</v>
      </c>
      <c r="FR44" s="290">
        <f>'címrend kötelező'!FR44+'címrend önként'!FR44+'címrend államig'!FR44</f>
        <v>0</v>
      </c>
      <c r="FS44" s="290">
        <f>'címrend kötelező'!FS44+'címrend önként'!FS44+'címrend államig'!FS44</f>
        <v>0</v>
      </c>
      <c r="FT44" s="290">
        <f>'címrend kötelező'!FT44+'címrend önként'!FT44+'címrend államig'!FT44</f>
        <v>0</v>
      </c>
      <c r="FU44" s="290">
        <f>'címrend kötelező'!FU44+'címrend önként'!FU44+'címrend államig'!FU44</f>
        <v>0</v>
      </c>
      <c r="FV44" s="290">
        <f>'címrend kötelező'!FV44+'címrend önként'!FV44+'címrend államig'!FV44</f>
        <v>0</v>
      </c>
      <c r="FW44" s="290">
        <f>'címrend kötelező'!FW44+'címrend önként'!FW44+'címrend államig'!FW44</f>
        <v>0</v>
      </c>
      <c r="FX44" s="290">
        <f>'címrend kötelező'!FX44+'címrend önként'!FX44+'címrend államig'!FX44</f>
        <v>0</v>
      </c>
      <c r="FY44" s="290">
        <f>'címrend kötelező'!FY44+'címrend önként'!FY44+'címrend államig'!FY44</f>
        <v>0</v>
      </c>
      <c r="FZ44" s="290">
        <f>'címrend kötelező'!FZ44+'címrend önként'!FZ44+'címrend államig'!FZ44</f>
        <v>0</v>
      </c>
      <c r="GA44" s="290">
        <f>'címrend kötelező'!GA44+'címrend önként'!GA44+'címrend államig'!GA44</f>
        <v>0</v>
      </c>
      <c r="GB44" s="290">
        <f>'címrend kötelező'!GB44+'címrend önként'!GB44+'címrend államig'!GB44</f>
        <v>0</v>
      </c>
      <c r="GC44" s="290">
        <f>'címrend kötelező'!GC44+'címrend önként'!GC44+'címrend államig'!GC44</f>
        <v>0</v>
      </c>
      <c r="GD44" s="290">
        <f>'címrend kötelező'!GD44+'címrend önként'!GD44+'címrend államig'!GD44</f>
        <v>0</v>
      </c>
      <c r="GE44" s="290">
        <f>'címrend kötelező'!GE44+'címrend önként'!GE44+'címrend államig'!GE44</f>
        <v>0</v>
      </c>
      <c r="GF44" s="290">
        <f>'címrend kötelező'!GF44+'címrend önként'!GF44+'címrend államig'!GF44</f>
        <v>0</v>
      </c>
      <c r="GG44" s="290">
        <f>'címrend kötelező'!GG44+'címrend önként'!GG44+'címrend államig'!GG44</f>
        <v>0</v>
      </c>
      <c r="GH44" s="290">
        <f>'címrend kötelező'!GH44+'címrend önként'!GH44+'címrend államig'!GH44</f>
        <v>0</v>
      </c>
      <c r="GI44" s="290">
        <f>'címrend kötelező'!GI44+'címrend önként'!GI44+'címrend államig'!GI44</f>
        <v>0</v>
      </c>
      <c r="GJ44" s="290">
        <f>'címrend kötelező'!GJ44+'címrend önként'!GJ44+'címrend államig'!GJ44</f>
        <v>0</v>
      </c>
      <c r="GK44" s="290">
        <f>'címrend kötelező'!GK44+'címrend önként'!GK44+'címrend államig'!GK44</f>
        <v>0</v>
      </c>
      <c r="GL44" s="34">
        <f t="shared" si="1090"/>
        <v>0</v>
      </c>
      <c r="GM44" s="34">
        <f t="shared" si="1091"/>
        <v>0</v>
      </c>
      <c r="GN44" s="34">
        <f t="shared" si="1091"/>
        <v>0</v>
      </c>
      <c r="GO44" s="290">
        <f>'címrend kötelező'!GO44+'címrend önként'!GO44+'címrend államig'!FL44</f>
        <v>0</v>
      </c>
      <c r="GP44" s="290">
        <f>'címrend kötelező'!GP44+'címrend önként'!GP44+'címrend államig'!FM44</f>
        <v>0</v>
      </c>
      <c r="GQ44" s="290">
        <f>'címrend kötelező'!GQ44+'címrend önként'!GQ44+'címrend államig'!FN44</f>
        <v>0</v>
      </c>
      <c r="GR44" s="290">
        <f>'címrend kötelező'!GR44+'címrend önként'!GR44+'címrend államig'!FO44</f>
        <v>0</v>
      </c>
      <c r="GS44" s="290">
        <f>'címrend kötelező'!GS44+'címrend önként'!GS44+'címrend államig'!FP44</f>
        <v>0</v>
      </c>
      <c r="GT44" s="290">
        <f>'címrend kötelező'!GT44+'címrend önként'!GT44+'címrend államig'!FQ44</f>
        <v>0</v>
      </c>
      <c r="GU44" s="290">
        <f>'címrend kötelező'!GU44+'címrend önként'!GU44+'címrend államig'!FR44</f>
        <v>0</v>
      </c>
      <c r="GV44" s="290">
        <f>'címrend kötelező'!GV44+'címrend önként'!GV44+'címrend államig'!FS44</f>
        <v>0</v>
      </c>
      <c r="GW44" s="290">
        <f>'címrend kötelező'!GW44+'címrend önként'!GW44+'címrend államig'!FT44</f>
        <v>0</v>
      </c>
      <c r="GX44" s="34">
        <f t="shared" si="1092"/>
        <v>0</v>
      </c>
      <c r="GY44" s="34">
        <f t="shared" si="1093"/>
        <v>0</v>
      </c>
      <c r="GZ44" s="34">
        <f t="shared" si="1093"/>
        <v>0</v>
      </c>
      <c r="HA44" s="34">
        <f t="shared" si="1094"/>
        <v>0</v>
      </c>
      <c r="HB44" s="34">
        <f t="shared" si="1095"/>
        <v>0</v>
      </c>
      <c r="HC44" s="133">
        <f t="shared" si="1095"/>
        <v>0</v>
      </c>
      <c r="HD44" s="139"/>
    </row>
    <row r="45" spans="1:212" ht="15" customHeight="1" x14ac:dyDescent="0.2">
      <c r="A45" s="123" t="s">
        <v>436</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0</v>
      </c>
      <c r="AA45" s="6">
        <f>SUM('címrend kötelező'!AA45+'címrend önként'!AA45+'címrend államig'!AA45)</f>
        <v>0</v>
      </c>
      <c r="AB45" s="6">
        <f>SUM('címrend kötelező'!AB45+'címrend önként'!AB45+'címrend államig'!AB45)</f>
        <v>0</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0</v>
      </c>
      <c r="BN45" s="6">
        <f>SUM('címrend kötelező'!BN45+'címrend önként'!BN45+'címrend államig'!BN45)</f>
        <v>0</v>
      </c>
      <c r="BO45" s="6">
        <f>SUM('címrend kötelező'!BO45+'címrend önként'!BO45+'címrend államig'!BO45)</f>
        <v>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0</v>
      </c>
      <c r="CF45" s="6">
        <f>SUM('címrend kötelező'!CF45+'címrend önként'!CF45+'címrend államig'!CF45)</f>
        <v>0</v>
      </c>
      <c r="CG45" s="6">
        <f>SUM('címrend kötelező'!CG45+'címrend önként'!CG45+'címrend államig'!CG45)</f>
        <v>0</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36100</v>
      </c>
      <c r="CL45" s="6">
        <f>SUM('címrend kötelező'!CL45+'címrend önként'!CL45+'címrend államig'!CL45)</f>
        <v>0</v>
      </c>
      <c r="CM45" s="6">
        <f>SUM('címrend kötelező'!CM45+'címrend önként'!CM45+'címrend államig'!CM45)</f>
        <v>36100</v>
      </c>
      <c r="CN45" s="6">
        <f>SUM('címrend kötelező'!CN45+'címrend önként'!CN45+'címrend államig'!CN45)</f>
        <v>378325</v>
      </c>
      <c r="CO45" s="6">
        <f>SUM('címrend kötelező'!CO45+'címrend önként'!CO45+'címrend államig'!CO45)</f>
        <v>0</v>
      </c>
      <c r="CP45" s="6">
        <f>SUM('címrend kötelező'!CP45+'címrend önként'!CP45+'címrend államig'!CP45)</f>
        <v>378325</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0</v>
      </c>
      <c r="CX45" s="6">
        <f>SUM('címrend kötelező'!CX45+'címrend önként'!CX45+'címrend államig'!CX45)</f>
        <v>0</v>
      </c>
      <c r="CY45" s="6">
        <f>SUM('címrend kötelező'!CY45+'címrend önként'!CY45+'címrend államig'!CY45)</f>
        <v>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597">
        <f t="shared" si="803"/>
        <v>414425</v>
      </c>
      <c r="DS45" s="597">
        <f t="shared" si="1086"/>
        <v>0</v>
      </c>
      <c r="DT45" s="597">
        <f t="shared" si="1087"/>
        <v>414425</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597">
        <f t="shared" si="1088"/>
        <v>0</v>
      </c>
      <c r="EW45" s="597">
        <f t="shared" si="1089"/>
        <v>0</v>
      </c>
      <c r="EX45" s="597">
        <f t="shared" si="1089"/>
        <v>0</v>
      </c>
      <c r="EY45" s="290">
        <f>'címrend kötelező'!EY45+'címrend önként'!EY45+'címrend államig'!EY45</f>
        <v>0</v>
      </c>
      <c r="EZ45" s="290">
        <f>'címrend kötelező'!EZ45+'címrend önként'!EZ45+'címrend államig'!EZ45</f>
        <v>0</v>
      </c>
      <c r="FA45" s="290">
        <f>'címrend kötelező'!FA45+'címrend önként'!FA45+'címrend államig'!FA45</f>
        <v>0</v>
      </c>
      <c r="FB45" s="290">
        <f>'címrend kötelező'!FB45+'címrend önként'!FB45+'címrend államig'!FB45</f>
        <v>0</v>
      </c>
      <c r="FC45" s="290">
        <f>'címrend kötelező'!FC45+'címrend önként'!FC45+'címrend államig'!FC45</f>
        <v>0</v>
      </c>
      <c r="FD45" s="290">
        <f>'címrend kötelező'!FD45+'címrend önként'!FD45+'címrend államig'!FD45</f>
        <v>0</v>
      </c>
      <c r="FE45" s="290">
        <f>'címrend kötelező'!FE45+'címrend önként'!FE45+'címrend államig'!FE45</f>
        <v>0</v>
      </c>
      <c r="FF45" s="290">
        <f>'címrend kötelező'!FF45+'címrend önként'!FF45+'címrend államig'!FF45</f>
        <v>0</v>
      </c>
      <c r="FG45" s="290">
        <f>'címrend kötelező'!FG45+'címrend önként'!FG45+'címrend államig'!FG45</f>
        <v>0</v>
      </c>
      <c r="FH45" s="290">
        <f>'címrend kötelező'!FH45+'címrend önként'!FH45+'címrend államig'!FH45</f>
        <v>14686</v>
      </c>
      <c r="FI45" s="290">
        <f>'címrend kötelező'!FI45+'címrend önként'!FI45+'címrend államig'!FI45</f>
        <v>0</v>
      </c>
      <c r="FJ45" s="290">
        <f>'címrend kötelező'!FJ45+'címrend önként'!FJ45+'címrend államig'!FJ45</f>
        <v>14686</v>
      </c>
      <c r="FK45" s="290">
        <f>'címrend kötelező'!FK45+'címrend önként'!FK45+'címrend államig'!FK45</f>
        <v>0</v>
      </c>
      <c r="FL45" s="290">
        <f>'címrend kötelező'!FL45+'címrend önként'!FL45+'címrend államig'!FL45</f>
        <v>0</v>
      </c>
      <c r="FM45" s="290">
        <f>'címrend kötelező'!FM45+'címrend önként'!FM45+'címrend államig'!FM45</f>
        <v>0</v>
      </c>
      <c r="FN45" s="290">
        <f>'címrend kötelező'!FN45+'címrend önként'!FN45+'címrend államig'!FN45</f>
        <v>0</v>
      </c>
      <c r="FO45" s="290">
        <f>'címrend kötelező'!FO45+'címrend önként'!FO45+'címrend államig'!FO45</f>
        <v>0</v>
      </c>
      <c r="FP45" s="290">
        <f>'címrend kötelező'!FP45+'címrend önként'!FP45+'címrend államig'!FP45</f>
        <v>0</v>
      </c>
      <c r="FQ45" s="290">
        <f>'címrend kötelező'!FQ45+'címrend önként'!FQ45+'címrend államig'!FQ45</f>
        <v>0</v>
      </c>
      <c r="FR45" s="290">
        <f>'címrend kötelező'!FR45+'címrend önként'!FR45+'címrend államig'!FR45</f>
        <v>0</v>
      </c>
      <c r="FS45" s="290">
        <f>'címrend kötelező'!FS45+'címrend önként'!FS45+'címrend államig'!FS45</f>
        <v>0</v>
      </c>
      <c r="FT45" s="290">
        <f>'címrend kötelező'!FT45+'címrend önként'!FT45+'címrend államig'!FT45</f>
        <v>0</v>
      </c>
      <c r="FU45" s="290">
        <f>'címrend kötelező'!FU45+'címrend önként'!FU45+'címrend államig'!FU45</f>
        <v>0</v>
      </c>
      <c r="FV45" s="290">
        <f>'címrend kötelező'!FV45+'címrend önként'!FV45+'címrend államig'!FV45</f>
        <v>0</v>
      </c>
      <c r="FW45" s="290">
        <f>'címrend kötelező'!FW45+'címrend önként'!FW45+'címrend államig'!FW45</f>
        <v>0</v>
      </c>
      <c r="FX45" s="290">
        <f>'címrend kötelező'!FX45+'címrend önként'!FX45+'címrend államig'!FX45</f>
        <v>0</v>
      </c>
      <c r="FY45" s="290">
        <f>'címrend kötelező'!FY45+'címrend önként'!FY45+'címrend államig'!FY45</f>
        <v>0</v>
      </c>
      <c r="FZ45" s="290">
        <f>'címrend kötelező'!FZ45+'címrend önként'!FZ45+'címrend államig'!FZ45</f>
        <v>0</v>
      </c>
      <c r="GA45" s="290">
        <f>'címrend kötelező'!GA45+'címrend önként'!GA45+'címrend államig'!GA45</f>
        <v>0</v>
      </c>
      <c r="GB45" s="290">
        <f>'címrend kötelező'!GB45+'címrend önként'!GB45+'címrend államig'!GB45</f>
        <v>0</v>
      </c>
      <c r="GC45" s="290">
        <f>'címrend kötelező'!GC45+'címrend önként'!GC45+'címrend államig'!GC45</f>
        <v>0</v>
      </c>
      <c r="GD45" s="290">
        <f>'címrend kötelező'!GD45+'címrend önként'!GD45+'címrend államig'!GD45</f>
        <v>0</v>
      </c>
      <c r="GE45" s="290">
        <f>'címrend kötelező'!GE45+'címrend önként'!GE45+'címrend államig'!GE45</f>
        <v>0</v>
      </c>
      <c r="GF45" s="290">
        <f>'címrend kötelező'!GF45+'címrend önként'!GF45+'címrend államig'!GF45</f>
        <v>0</v>
      </c>
      <c r="GG45" s="290">
        <f>'címrend kötelező'!GG45+'címrend önként'!GG45+'címrend államig'!GG45</f>
        <v>0</v>
      </c>
      <c r="GH45" s="290">
        <f>'címrend kötelező'!GH45+'címrend önként'!GH45+'címrend államig'!GH45</f>
        <v>0</v>
      </c>
      <c r="GI45" s="290">
        <f>'címrend kötelező'!GI45+'címrend önként'!GI45+'címrend államig'!GI45</f>
        <v>0</v>
      </c>
      <c r="GJ45" s="290">
        <f>'címrend kötelező'!GJ45+'címrend önként'!GJ45+'címrend államig'!GJ45</f>
        <v>0</v>
      </c>
      <c r="GK45" s="290">
        <f>'címrend kötelező'!GK45+'címrend önként'!GK45+'címrend államig'!GK45</f>
        <v>0</v>
      </c>
      <c r="GL45" s="34">
        <f t="shared" si="1090"/>
        <v>14686</v>
      </c>
      <c r="GM45" s="34">
        <f t="shared" si="1091"/>
        <v>0</v>
      </c>
      <c r="GN45" s="34">
        <f t="shared" si="1091"/>
        <v>14686</v>
      </c>
      <c r="GO45" s="290">
        <f>'címrend kötelező'!GO45+'címrend önként'!GO45+'címrend államig'!FL45</f>
        <v>2419</v>
      </c>
      <c r="GP45" s="290">
        <f>'címrend kötelező'!GP45+'címrend önként'!GP45+'címrend államig'!FM45</f>
        <v>0</v>
      </c>
      <c r="GQ45" s="290">
        <f>'címrend kötelező'!GQ45+'címrend önként'!GQ45+'címrend államig'!FN45</f>
        <v>2419</v>
      </c>
      <c r="GR45" s="290">
        <f>'címrend kötelező'!GR45+'címrend önként'!GR45+'címrend államig'!FO45</f>
        <v>0</v>
      </c>
      <c r="GS45" s="290">
        <f>'címrend kötelező'!GS45+'címrend önként'!GS45+'címrend államig'!FP45</f>
        <v>0</v>
      </c>
      <c r="GT45" s="290">
        <f>'címrend kötelező'!GT45+'címrend önként'!GT45+'címrend államig'!FQ45</f>
        <v>0</v>
      </c>
      <c r="GU45" s="290">
        <f>'címrend kötelező'!GU45+'címrend önként'!GU45+'címrend államig'!FR45</f>
        <v>0</v>
      </c>
      <c r="GV45" s="290">
        <f>'címrend kötelező'!GV45+'címrend önként'!GV45+'címrend államig'!FS45</f>
        <v>0</v>
      </c>
      <c r="GW45" s="290">
        <f>'címrend kötelező'!GW45+'címrend önként'!GW45+'címrend államig'!FT45</f>
        <v>0</v>
      </c>
      <c r="GX45" s="34">
        <f t="shared" si="1092"/>
        <v>17105</v>
      </c>
      <c r="GY45" s="34">
        <f t="shared" si="1093"/>
        <v>0</v>
      </c>
      <c r="GZ45" s="34">
        <f t="shared" si="1093"/>
        <v>17105</v>
      </c>
      <c r="HA45" s="34">
        <f t="shared" si="1094"/>
        <v>431530</v>
      </c>
      <c r="HB45" s="34">
        <f t="shared" si="1095"/>
        <v>0</v>
      </c>
      <c r="HC45" s="133">
        <f t="shared" si="1095"/>
        <v>431530</v>
      </c>
      <c r="HD45" s="139"/>
    </row>
    <row r="46" spans="1:212" ht="15" customHeight="1" x14ac:dyDescent="0.2">
      <c r="A46" s="123" t="s">
        <v>437</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10000</v>
      </c>
      <c r="BQ46" s="6">
        <f>SUM('címrend kötelező'!BQ46+'címrend önként'!BQ46+'címrend államig'!BQ46)</f>
        <v>0</v>
      </c>
      <c r="BR46" s="6">
        <f>SUM('címrend kötelező'!BR46+'címrend önként'!BR46+'címrend államig'!BR46)</f>
        <v>10000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2498870</v>
      </c>
      <c r="CF46" s="6">
        <f>SUM('címrend kötelező'!CF46+'címrend önként'!CF46+'címrend államig'!CF46)</f>
        <v>193944</v>
      </c>
      <c r="CG46" s="6">
        <f>SUM('címrend kötelező'!CG46+'címrend önként'!CG46+'címrend államig'!CG46)</f>
        <v>2692814</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597">
        <f t="shared" si="803"/>
        <v>2508870</v>
      </c>
      <c r="DS46" s="597">
        <f t="shared" si="1086"/>
        <v>193944</v>
      </c>
      <c r="DT46" s="597">
        <f t="shared" si="1087"/>
        <v>2702814</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597">
        <f t="shared" si="1088"/>
        <v>0</v>
      </c>
      <c r="EW46" s="597">
        <f t="shared" si="1089"/>
        <v>0</v>
      </c>
      <c r="EX46" s="597">
        <f t="shared" si="1089"/>
        <v>0</v>
      </c>
      <c r="EY46" s="290">
        <f>'címrend kötelező'!EY46+'címrend önként'!EY46+'címrend államig'!EY46</f>
        <v>0</v>
      </c>
      <c r="EZ46" s="290">
        <f>'címrend kötelező'!EZ46+'címrend önként'!EZ46+'címrend államig'!EZ46</f>
        <v>0</v>
      </c>
      <c r="FA46" s="290">
        <f>'címrend kötelező'!FA46+'címrend önként'!FA46+'címrend államig'!FA46</f>
        <v>0</v>
      </c>
      <c r="FB46" s="290">
        <f>'címrend kötelező'!FB46+'címrend önként'!FB46+'címrend államig'!FB46</f>
        <v>0</v>
      </c>
      <c r="FC46" s="290">
        <f>'címrend kötelező'!FC46+'címrend önként'!FC46+'címrend államig'!FC46</f>
        <v>0</v>
      </c>
      <c r="FD46" s="290">
        <f>'címrend kötelező'!FD46+'címrend önként'!FD46+'címrend államig'!FD46</f>
        <v>0</v>
      </c>
      <c r="FE46" s="290">
        <f>'címrend kötelező'!FE46+'címrend önként'!FE46+'címrend államig'!FE46</f>
        <v>0</v>
      </c>
      <c r="FF46" s="290">
        <f>'címrend kötelező'!FF46+'címrend önként'!FF46+'címrend államig'!FF46</f>
        <v>0</v>
      </c>
      <c r="FG46" s="290">
        <f>'címrend kötelező'!FG46+'címrend önként'!FG46+'címrend államig'!FG46</f>
        <v>0</v>
      </c>
      <c r="FH46" s="290">
        <f>'címrend kötelező'!FH46+'címrend önként'!FH46+'címrend államig'!FH46</f>
        <v>0</v>
      </c>
      <c r="FI46" s="290">
        <f>'címrend kötelező'!FI46+'címrend önként'!FI46+'címrend államig'!FI46</f>
        <v>0</v>
      </c>
      <c r="FJ46" s="290">
        <f>'címrend kötelező'!FJ46+'címrend önként'!FJ46+'címrend államig'!FJ46</f>
        <v>0</v>
      </c>
      <c r="FK46" s="290">
        <f>'címrend kötelező'!FK46+'címrend önként'!FK46+'címrend államig'!FK46</f>
        <v>0</v>
      </c>
      <c r="FL46" s="290">
        <f>'címrend kötelező'!FL46+'címrend önként'!FL46+'címrend államig'!FL46</f>
        <v>0</v>
      </c>
      <c r="FM46" s="290">
        <f>'címrend kötelező'!FM46+'címrend önként'!FM46+'címrend államig'!FM46</f>
        <v>0</v>
      </c>
      <c r="FN46" s="290">
        <f>'címrend kötelező'!FN46+'címrend önként'!FN46+'címrend államig'!FN46</f>
        <v>0</v>
      </c>
      <c r="FO46" s="290">
        <f>'címrend kötelező'!FO46+'címrend önként'!FO46+'címrend államig'!FO46</f>
        <v>0</v>
      </c>
      <c r="FP46" s="290">
        <f>'címrend kötelező'!FP46+'címrend önként'!FP46+'címrend államig'!FP46</f>
        <v>0</v>
      </c>
      <c r="FQ46" s="290">
        <f>'címrend kötelező'!FQ46+'címrend önként'!FQ46+'címrend államig'!FQ46</f>
        <v>0</v>
      </c>
      <c r="FR46" s="290">
        <f>'címrend kötelező'!FR46+'címrend önként'!FR46+'címrend államig'!FR46</f>
        <v>0</v>
      </c>
      <c r="FS46" s="290">
        <f>'címrend kötelező'!FS46+'címrend önként'!FS46+'címrend államig'!FS46</f>
        <v>0</v>
      </c>
      <c r="FT46" s="290">
        <f>'címrend kötelező'!FT46+'címrend önként'!FT46+'címrend államig'!FT46</f>
        <v>0</v>
      </c>
      <c r="FU46" s="290">
        <f>'címrend kötelező'!FU46+'címrend önként'!FU46+'címrend államig'!FU46</f>
        <v>0</v>
      </c>
      <c r="FV46" s="290">
        <f>'címrend kötelező'!FV46+'címrend önként'!FV46+'címrend államig'!FV46</f>
        <v>0</v>
      </c>
      <c r="FW46" s="290">
        <f>'címrend kötelező'!FW46+'címrend önként'!FW46+'címrend államig'!FW46</f>
        <v>0</v>
      </c>
      <c r="FX46" s="290">
        <f>'címrend kötelező'!FX46+'címrend önként'!FX46+'címrend államig'!FX46</f>
        <v>0</v>
      </c>
      <c r="FY46" s="290">
        <f>'címrend kötelező'!FY46+'címrend önként'!FY46+'címrend államig'!FY46</f>
        <v>0</v>
      </c>
      <c r="FZ46" s="290">
        <f>'címrend kötelező'!FZ46+'címrend önként'!FZ46+'címrend államig'!FZ46</f>
        <v>0</v>
      </c>
      <c r="GA46" s="290">
        <f>'címrend kötelező'!GA46+'címrend önként'!GA46+'címrend államig'!GA46</f>
        <v>0</v>
      </c>
      <c r="GB46" s="290">
        <f>'címrend kötelező'!GB46+'címrend önként'!GB46+'címrend államig'!GB46</f>
        <v>0</v>
      </c>
      <c r="GC46" s="290">
        <f>'címrend kötelező'!GC46+'címrend önként'!GC46+'címrend államig'!GC46</f>
        <v>0</v>
      </c>
      <c r="GD46" s="290">
        <f>'címrend kötelező'!GD46+'címrend önként'!GD46+'címrend államig'!GD46</f>
        <v>0</v>
      </c>
      <c r="GE46" s="290">
        <f>'címrend kötelező'!GE46+'címrend önként'!GE46+'címrend államig'!GE46</f>
        <v>0</v>
      </c>
      <c r="GF46" s="290">
        <f>'címrend kötelező'!GF46+'címrend önként'!GF46+'címrend államig'!GF46</f>
        <v>0</v>
      </c>
      <c r="GG46" s="290">
        <f>'címrend kötelező'!GG46+'címrend önként'!GG46+'címrend államig'!GG46</f>
        <v>0</v>
      </c>
      <c r="GH46" s="290">
        <f>'címrend kötelező'!GH46+'címrend önként'!GH46+'címrend államig'!GH46</f>
        <v>0</v>
      </c>
      <c r="GI46" s="290">
        <f>'címrend kötelező'!GI46+'címrend önként'!GI46+'címrend államig'!GI46</f>
        <v>0</v>
      </c>
      <c r="GJ46" s="290">
        <f>'címrend kötelező'!GJ46+'címrend önként'!GJ46+'címrend államig'!GJ46</f>
        <v>0</v>
      </c>
      <c r="GK46" s="290">
        <f>'címrend kötelező'!GK46+'címrend önként'!GK46+'címrend államig'!GK46</f>
        <v>0</v>
      </c>
      <c r="GL46" s="34">
        <f t="shared" si="1090"/>
        <v>0</v>
      </c>
      <c r="GM46" s="34">
        <f t="shared" si="1091"/>
        <v>0</v>
      </c>
      <c r="GN46" s="34">
        <f t="shared" si="1091"/>
        <v>0</v>
      </c>
      <c r="GO46" s="290">
        <f>'címrend kötelező'!GO46+'címrend önként'!GO46+'címrend államig'!FL46</f>
        <v>0</v>
      </c>
      <c r="GP46" s="290">
        <f>'címrend kötelező'!GP46+'címrend önként'!GP46+'címrend államig'!FM46</f>
        <v>0</v>
      </c>
      <c r="GQ46" s="290">
        <f>'címrend kötelező'!GQ46+'címrend önként'!GQ46+'címrend államig'!FN46</f>
        <v>0</v>
      </c>
      <c r="GR46" s="290">
        <f>'címrend kötelező'!GR46+'címrend önként'!GR46+'címrend államig'!FO46</f>
        <v>0</v>
      </c>
      <c r="GS46" s="290">
        <f>'címrend kötelező'!GS46+'címrend önként'!GS46+'címrend államig'!FP46</f>
        <v>0</v>
      </c>
      <c r="GT46" s="290">
        <f>'címrend kötelező'!GT46+'címrend önként'!GT46+'címrend államig'!FQ46</f>
        <v>0</v>
      </c>
      <c r="GU46" s="290">
        <f>'címrend kötelező'!GU46+'címrend önként'!GU46+'címrend államig'!FR46</f>
        <v>0</v>
      </c>
      <c r="GV46" s="290">
        <f>'címrend kötelező'!GV46+'címrend önként'!GV46+'címrend államig'!FS46</f>
        <v>0</v>
      </c>
      <c r="GW46" s="290">
        <f>'címrend kötelező'!GW46+'címrend önként'!GW46+'címrend államig'!FT46</f>
        <v>0</v>
      </c>
      <c r="GX46" s="34">
        <f t="shared" si="1092"/>
        <v>0</v>
      </c>
      <c r="GY46" s="34">
        <f t="shared" si="1093"/>
        <v>0</v>
      </c>
      <c r="GZ46" s="34">
        <f t="shared" si="1093"/>
        <v>0</v>
      </c>
      <c r="HA46" s="34">
        <f t="shared" si="1094"/>
        <v>2508870</v>
      </c>
      <c r="HB46" s="34">
        <f t="shared" si="1095"/>
        <v>193944</v>
      </c>
      <c r="HC46" s="133">
        <f t="shared" si="1095"/>
        <v>2702814</v>
      </c>
      <c r="HD46" s="139"/>
    </row>
    <row r="47" spans="1:212" ht="15" customHeight="1" x14ac:dyDescent="0.2">
      <c r="A47" s="123" t="s">
        <v>438</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597">
        <f t="shared" si="803"/>
        <v>0</v>
      </c>
      <c r="DS47" s="597">
        <f t="shared" si="1086"/>
        <v>0</v>
      </c>
      <c r="DT47" s="597">
        <f t="shared" si="1087"/>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597">
        <f t="shared" si="1088"/>
        <v>0</v>
      </c>
      <c r="EW47" s="597">
        <f t="shared" si="1089"/>
        <v>0</v>
      </c>
      <c r="EX47" s="597">
        <f t="shared" si="1089"/>
        <v>0</v>
      </c>
      <c r="EY47" s="290">
        <f>'címrend kötelező'!EY47+'címrend önként'!EY47+'címrend államig'!EY47</f>
        <v>0</v>
      </c>
      <c r="EZ47" s="290">
        <f>'címrend kötelező'!EZ47+'címrend önként'!EZ47+'címrend államig'!EZ47</f>
        <v>0</v>
      </c>
      <c r="FA47" s="290">
        <f>'címrend kötelező'!FA47+'címrend önként'!FA47+'címrend államig'!FA47</f>
        <v>0</v>
      </c>
      <c r="FB47" s="290">
        <f>'címrend kötelező'!FB47+'címrend önként'!FB47+'címrend államig'!FB47</f>
        <v>0</v>
      </c>
      <c r="FC47" s="290">
        <f>'címrend kötelező'!FC47+'címrend önként'!FC47+'címrend államig'!FC47</f>
        <v>0</v>
      </c>
      <c r="FD47" s="290">
        <f>'címrend kötelező'!FD47+'címrend önként'!FD47+'címrend államig'!FD47</f>
        <v>0</v>
      </c>
      <c r="FE47" s="290">
        <f>'címrend kötelező'!FE47+'címrend önként'!FE47+'címrend államig'!FE47</f>
        <v>0</v>
      </c>
      <c r="FF47" s="290">
        <f>'címrend kötelező'!FF47+'címrend önként'!FF47+'címrend államig'!FF47</f>
        <v>0</v>
      </c>
      <c r="FG47" s="290">
        <f>'címrend kötelező'!FG47+'címrend önként'!FG47+'címrend államig'!FG47</f>
        <v>0</v>
      </c>
      <c r="FH47" s="290">
        <f>'címrend kötelező'!FH47+'címrend önként'!FH47+'címrend államig'!FH47</f>
        <v>0</v>
      </c>
      <c r="FI47" s="290">
        <f>'címrend kötelező'!FI47+'címrend önként'!FI47+'címrend államig'!FI47</f>
        <v>0</v>
      </c>
      <c r="FJ47" s="290">
        <f>'címrend kötelező'!FJ47+'címrend önként'!FJ47+'címrend államig'!FJ47</f>
        <v>0</v>
      </c>
      <c r="FK47" s="290">
        <f>'címrend kötelező'!FK47+'címrend önként'!FK47+'címrend államig'!FK47</f>
        <v>0</v>
      </c>
      <c r="FL47" s="290">
        <f>'címrend kötelező'!FL47+'címrend önként'!FL47+'címrend államig'!FL47</f>
        <v>0</v>
      </c>
      <c r="FM47" s="290">
        <f>'címrend kötelező'!FM47+'címrend önként'!FM47+'címrend államig'!FM47</f>
        <v>0</v>
      </c>
      <c r="FN47" s="290">
        <f>'címrend kötelező'!FN47+'címrend önként'!FN47+'címrend államig'!FN47</f>
        <v>0</v>
      </c>
      <c r="FO47" s="290">
        <f>'címrend kötelező'!FO47+'címrend önként'!FO47+'címrend államig'!FO47</f>
        <v>0</v>
      </c>
      <c r="FP47" s="290">
        <f>'címrend kötelező'!FP47+'címrend önként'!FP47+'címrend államig'!FP47</f>
        <v>0</v>
      </c>
      <c r="FQ47" s="290">
        <f>'címrend kötelező'!FQ47+'címrend önként'!FQ47+'címrend államig'!FQ47</f>
        <v>0</v>
      </c>
      <c r="FR47" s="290">
        <f>'címrend kötelező'!FR47+'címrend önként'!FR47+'címrend államig'!FR47</f>
        <v>0</v>
      </c>
      <c r="FS47" s="290">
        <f>'címrend kötelező'!FS47+'címrend önként'!FS47+'címrend államig'!FS47</f>
        <v>0</v>
      </c>
      <c r="FT47" s="290">
        <f>'címrend kötelező'!FT47+'címrend önként'!FT47+'címrend államig'!FT47</f>
        <v>0</v>
      </c>
      <c r="FU47" s="290">
        <f>'címrend kötelező'!FU47+'címrend önként'!FU47+'címrend államig'!FU47</f>
        <v>0</v>
      </c>
      <c r="FV47" s="290">
        <f>'címrend kötelező'!FV47+'címrend önként'!FV47+'címrend államig'!FV47</f>
        <v>0</v>
      </c>
      <c r="FW47" s="290">
        <f>'címrend kötelező'!FW47+'címrend önként'!FW47+'címrend államig'!FW47</f>
        <v>0</v>
      </c>
      <c r="FX47" s="290">
        <f>'címrend kötelező'!FX47+'címrend önként'!FX47+'címrend államig'!FX47</f>
        <v>0</v>
      </c>
      <c r="FY47" s="290">
        <f>'címrend kötelező'!FY47+'címrend önként'!FY47+'címrend államig'!FY47</f>
        <v>0</v>
      </c>
      <c r="FZ47" s="290">
        <f>'címrend kötelező'!FZ47+'címrend önként'!FZ47+'címrend államig'!FZ47</f>
        <v>0</v>
      </c>
      <c r="GA47" s="290">
        <f>'címrend kötelező'!GA47+'címrend önként'!GA47+'címrend államig'!GA47</f>
        <v>0</v>
      </c>
      <c r="GB47" s="290">
        <f>'címrend kötelező'!GB47+'címrend önként'!GB47+'címrend államig'!GB47</f>
        <v>0</v>
      </c>
      <c r="GC47" s="290">
        <f>'címrend kötelező'!GC47+'címrend önként'!GC47+'címrend államig'!GC47</f>
        <v>0</v>
      </c>
      <c r="GD47" s="290">
        <f>'címrend kötelező'!GD47+'címrend önként'!GD47+'címrend államig'!GD47</f>
        <v>0</v>
      </c>
      <c r="GE47" s="290">
        <f>'címrend kötelező'!GE47+'címrend önként'!GE47+'címrend államig'!GE47</f>
        <v>0</v>
      </c>
      <c r="GF47" s="290">
        <f>'címrend kötelező'!GF47+'címrend önként'!GF47+'címrend államig'!GF47</f>
        <v>0</v>
      </c>
      <c r="GG47" s="290">
        <f>'címrend kötelező'!GG47+'címrend önként'!GG47+'címrend államig'!GG47</f>
        <v>0</v>
      </c>
      <c r="GH47" s="290">
        <f>'címrend kötelező'!GH47+'címrend önként'!GH47+'címrend államig'!GH47</f>
        <v>0</v>
      </c>
      <c r="GI47" s="290">
        <f>'címrend kötelező'!GI47+'címrend önként'!GI47+'címrend államig'!GI47</f>
        <v>0</v>
      </c>
      <c r="GJ47" s="290">
        <f>'címrend kötelező'!GJ47+'címrend önként'!GJ47+'címrend államig'!GJ47</f>
        <v>0</v>
      </c>
      <c r="GK47" s="290">
        <f>'címrend kötelező'!GK47+'címrend önként'!GK47+'címrend államig'!GK47</f>
        <v>0</v>
      </c>
      <c r="GL47" s="34">
        <f t="shared" si="1090"/>
        <v>0</v>
      </c>
      <c r="GM47" s="34">
        <f t="shared" si="1091"/>
        <v>0</v>
      </c>
      <c r="GN47" s="34">
        <f t="shared" si="1091"/>
        <v>0</v>
      </c>
      <c r="GO47" s="290">
        <f>'címrend kötelező'!GO47+'címrend önként'!GO47+'címrend államig'!FL47</f>
        <v>0</v>
      </c>
      <c r="GP47" s="290">
        <f>'címrend kötelező'!GP47+'címrend önként'!GP47+'címrend államig'!FM47</f>
        <v>0</v>
      </c>
      <c r="GQ47" s="290">
        <f>'címrend kötelező'!GQ47+'címrend önként'!GQ47+'címrend államig'!FN47</f>
        <v>0</v>
      </c>
      <c r="GR47" s="290">
        <f>'címrend kötelező'!GR47+'címrend önként'!GR47+'címrend államig'!FO47</f>
        <v>0</v>
      </c>
      <c r="GS47" s="290">
        <f>'címrend kötelező'!GS47+'címrend önként'!GS47+'címrend államig'!FP47</f>
        <v>0</v>
      </c>
      <c r="GT47" s="290">
        <f>'címrend kötelező'!GT47+'címrend önként'!GT47+'címrend államig'!FQ47</f>
        <v>0</v>
      </c>
      <c r="GU47" s="290">
        <f>'címrend kötelező'!GU47+'címrend önként'!GU47+'címrend államig'!FR47</f>
        <v>0</v>
      </c>
      <c r="GV47" s="290">
        <f>'címrend kötelező'!GV47+'címrend önként'!GV47+'címrend államig'!FS47</f>
        <v>0</v>
      </c>
      <c r="GW47" s="290">
        <f>'címrend kötelező'!GW47+'címrend önként'!GW47+'címrend államig'!FT47</f>
        <v>0</v>
      </c>
      <c r="GX47" s="34">
        <f t="shared" si="1092"/>
        <v>0</v>
      </c>
      <c r="GY47" s="34">
        <f t="shared" si="1093"/>
        <v>0</v>
      </c>
      <c r="GZ47" s="34">
        <f t="shared" si="1093"/>
        <v>0</v>
      </c>
      <c r="HA47" s="34">
        <f t="shared" si="1094"/>
        <v>0</v>
      </c>
      <c r="HB47" s="34">
        <f t="shared" si="1095"/>
        <v>0</v>
      </c>
      <c r="HC47" s="133">
        <f t="shared" si="1095"/>
        <v>0</v>
      </c>
      <c r="HD47" s="139"/>
    </row>
    <row r="48" spans="1:212" ht="24.95" customHeight="1" x14ac:dyDescent="0.2">
      <c r="A48" s="123" t="s">
        <v>439</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597">
        <f t="shared" si="803"/>
        <v>0</v>
      </c>
      <c r="DS48" s="597">
        <f t="shared" si="1086"/>
        <v>0</v>
      </c>
      <c r="DT48" s="597">
        <f t="shared" si="1087"/>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597">
        <f t="shared" si="1088"/>
        <v>0</v>
      </c>
      <c r="EW48" s="597">
        <f t="shared" si="1089"/>
        <v>0</v>
      </c>
      <c r="EX48" s="597">
        <f t="shared" si="1089"/>
        <v>0</v>
      </c>
      <c r="EY48" s="290">
        <f>'címrend kötelező'!EY48+'címrend önként'!EY48+'címrend államig'!EY48</f>
        <v>0</v>
      </c>
      <c r="EZ48" s="290">
        <f>'címrend kötelező'!EZ48+'címrend önként'!EZ48+'címrend államig'!EZ48</f>
        <v>0</v>
      </c>
      <c r="FA48" s="290">
        <f>'címrend kötelező'!FA48+'címrend önként'!FA48+'címrend államig'!FA48</f>
        <v>0</v>
      </c>
      <c r="FB48" s="290">
        <f>'címrend kötelező'!FB48+'címrend önként'!FB48+'címrend államig'!FB48</f>
        <v>0</v>
      </c>
      <c r="FC48" s="290">
        <f>'címrend kötelező'!FC48+'címrend önként'!FC48+'címrend államig'!FC48</f>
        <v>0</v>
      </c>
      <c r="FD48" s="290">
        <f>'címrend kötelező'!FD48+'címrend önként'!FD48+'címrend államig'!FD48</f>
        <v>0</v>
      </c>
      <c r="FE48" s="290">
        <f>'címrend kötelező'!FE48+'címrend önként'!FE48+'címrend államig'!FE48</f>
        <v>0</v>
      </c>
      <c r="FF48" s="290">
        <f>'címrend kötelező'!FF48+'címrend önként'!FF48+'címrend államig'!FF48</f>
        <v>0</v>
      </c>
      <c r="FG48" s="290">
        <f>'címrend kötelező'!FG48+'címrend önként'!FG48+'címrend államig'!FG48</f>
        <v>0</v>
      </c>
      <c r="FH48" s="290">
        <f>'címrend kötelező'!FH48+'címrend önként'!FH48+'címrend államig'!FH48</f>
        <v>0</v>
      </c>
      <c r="FI48" s="290">
        <f>'címrend kötelező'!FI48+'címrend önként'!FI48+'címrend államig'!FI48</f>
        <v>0</v>
      </c>
      <c r="FJ48" s="290">
        <f>'címrend kötelező'!FJ48+'címrend önként'!FJ48+'címrend államig'!FJ48</f>
        <v>0</v>
      </c>
      <c r="FK48" s="290">
        <f>'címrend kötelező'!FK48+'címrend önként'!FK48+'címrend államig'!FK48</f>
        <v>0</v>
      </c>
      <c r="FL48" s="290">
        <f>'címrend kötelező'!FL48+'címrend önként'!FL48+'címrend államig'!FL48</f>
        <v>0</v>
      </c>
      <c r="FM48" s="290">
        <f>'címrend kötelező'!FM48+'címrend önként'!FM48+'címrend államig'!FM48</f>
        <v>0</v>
      </c>
      <c r="FN48" s="290">
        <f>'címrend kötelező'!FN48+'címrend önként'!FN48+'címrend államig'!FN48</f>
        <v>0</v>
      </c>
      <c r="FO48" s="290">
        <f>'címrend kötelező'!FO48+'címrend önként'!FO48+'címrend államig'!FO48</f>
        <v>0</v>
      </c>
      <c r="FP48" s="290">
        <f>'címrend kötelező'!FP48+'címrend önként'!FP48+'címrend államig'!FP48</f>
        <v>0</v>
      </c>
      <c r="FQ48" s="290">
        <f>'címrend kötelező'!FQ48+'címrend önként'!FQ48+'címrend államig'!FQ48</f>
        <v>0</v>
      </c>
      <c r="FR48" s="290">
        <f>'címrend kötelező'!FR48+'címrend önként'!FR48+'címrend államig'!FR48</f>
        <v>0</v>
      </c>
      <c r="FS48" s="290">
        <f>'címrend kötelező'!FS48+'címrend önként'!FS48+'címrend államig'!FS48</f>
        <v>0</v>
      </c>
      <c r="FT48" s="290">
        <f>'címrend kötelező'!FT48+'címrend önként'!FT48+'címrend államig'!FT48</f>
        <v>0</v>
      </c>
      <c r="FU48" s="290">
        <f>'címrend kötelező'!FU48+'címrend önként'!FU48+'címrend államig'!FU48</f>
        <v>0</v>
      </c>
      <c r="FV48" s="290">
        <f>'címrend kötelező'!FV48+'címrend önként'!FV48+'címrend államig'!FV48</f>
        <v>0</v>
      </c>
      <c r="FW48" s="290">
        <f>'címrend kötelező'!FW48+'címrend önként'!FW48+'címrend államig'!FW48</f>
        <v>0</v>
      </c>
      <c r="FX48" s="290">
        <f>'címrend kötelező'!FX48+'címrend önként'!FX48+'címrend államig'!FX48</f>
        <v>0</v>
      </c>
      <c r="FY48" s="290">
        <f>'címrend kötelező'!FY48+'címrend önként'!FY48+'címrend államig'!FY48</f>
        <v>0</v>
      </c>
      <c r="FZ48" s="290">
        <f>'címrend kötelező'!FZ48+'címrend önként'!FZ48+'címrend államig'!FZ48</f>
        <v>0</v>
      </c>
      <c r="GA48" s="290">
        <f>'címrend kötelező'!GA48+'címrend önként'!GA48+'címrend államig'!GA48</f>
        <v>0</v>
      </c>
      <c r="GB48" s="290">
        <f>'címrend kötelező'!GB48+'címrend önként'!GB48+'címrend államig'!GB48</f>
        <v>0</v>
      </c>
      <c r="GC48" s="290">
        <f>'címrend kötelező'!GC48+'címrend önként'!GC48+'címrend államig'!GC48</f>
        <v>0</v>
      </c>
      <c r="GD48" s="290">
        <f>'címrend kötelező'!GD48+'címrend önként'!GD48+'címrend államig'!GD48</f>
        <v>0</v>
      </c>
      <c r="GE48" s="290">
        <f>'címrend kötelező'!GE48+'címrend önként'!GE48+'címrend államig'!GE48</f>
        <v>0</v>
      </c>
      <c r="GF48" s="290">
        <f>'címrend kötelező'!GF48+'címrend önként'!GF48+'címrend államig'!GF48</f>
        <v>0</v>
      </c>
      <c r="GG48" s="290">
        <f>'címrend kötelező'!GG48+'címrend önként'!GG48+'címrend államig'!GG48</f>
        <v>0</v>
      </c>
      <c r="GH48" s="290">
        <f>'címrend kötelező'!GH48+'címrend önként'!GH48+'címrend államig'!GH48</f>
        <v>0</v>
      </c>
      <c r="GI48" s="290">
        <f>'címrend kötelező'!GI48+'címrend önként'!GI48+'címrend államig'!GI48</f>
        <v>0</v>
      </c>
      <c r="GJ48" s="290">
        <f>'címrend kötelező'!GJ48+'címrend önként'!GJ48+'címrend államig'!GJ48</f>
        <v>0</v>
      </c>
      <c r="GK48" s="290">
        <f>'címrend kötelező'!GK48+'címrend önként'!GK48+'címrend államig'!GK48</f>
        <v>0</v>
      </c>
      <c r="GL48" s="34">
        <f t="shared" si="1090"/>
        <v>0</v>
      </c>
      <c r="GM48" s="34">
        <f t="shared" si="1091"/>
        <v>0</v>
      </c>
      <c r="GN48" s="34">
        <f t="shared" si="1091"/>
        <v>0</v>
      </c>
      <c r="GO48" s="290">
        <f>'címrend kötelező'!GO48+'címrend önként'!GO48+'címrend államig'!FL48</f>
        <v>0</v>
      </c>
      <c r="GP48" s="290">
        <f>'címrend kötelező'!GP48+'címrend önként'!GP48+'címrend államig'!FM48</f>
        <v>0</v>
      </c>
      <c r="GQ48" s="290">
        <f>'címrend kötelező'!GQ48+'címrend önként'!GQ48+'címrend államig'!FN48</f>
        <v>0</v>
      </c>
      <c r="GR48" s="290">
        <f>'címrend kötelező'!GR48+'címrend önként'!GR48+'címrend államig'!FO48</f>
        <v>0</v>
      </c>
      <c r="GS48" s="290">
        <f>'címrend kötelező'!GS48+'címrend önként'!GS48+'címrend államig'!FP48</f>
        <v>0</v>
      </c>
      <c r="GT48" s="290">
        <f>'címrend kötelező'!GT48+'címrend önként'!GT48+'címrend államig'!FQ48</f>
        <v>0</v>
      </c>
      <c r="GU48" s="290">
        <f>'címrend kötelező'!GU48+'címrend önként'!GU48+'címrend államig'!FR48</f>
        <v>0</v>
      </c>
      <c r="GV48" s="290">
        <f>'címrend kötelező'!GV48+'címrend önként'!GV48+'címrend államig'!FS48</f>
        <v>0</v>
      </c>
      <c r="GW48" s="290">
        <f>'címrend kötelező'!GW48+'címrend önként'!GW48+'címrend államig'!FT48</f>
        <v>0</v>
      </c>
      <c r="GX48" s="34">
        <f t="shared" si="1092"/>
        <v>0</v>
      </c>
      <c r="GY48" s="34">
        <f t="shared" si="1093"/>
        <v>0</v>
      </c>
      <c r="GZ48" s="34">
        <f t="shared" si="1093"/>
        <v>0</v>
      </c>
      <c r="HA48" s="34">
        <f t="shared" si="1094"/>
        <v>0</v>
      </c>
      <c r="HB48" s="34">
        <f t="shared" si="1095"/>
        <v>0</v>
      </c>
      <c r="HC48" s="133">
        <f t="shared" si="1095"/>
        <v>0</v>
      </c>
      <c r="HD48" s="139"/>
    </row>
    <row r="49" spans="1:212" s="12" customFormat="1" ht="15" customHeight="1" x14ac:dyDescent="0.2">
      <c r="A49" s="124" t="s">
        <v>440</v>
      </c>
      <c r="B49" s="5">
        <f t="shared" ref="B49" si="1096">B50+B51</f>
        <v>0</v>
      </c>
      <c r="C49" s="5">
        <f t="shared" ref="C49" si="1097">C50+C51</f>
        <v>0</v>
      </c>
      <c r="D49" s="5">
        <f t="shared" ref="D49" si="1098">D50+D51</f>
        <v>0</v>
      </c>
      <c r="E49" s="5">
        <f t="shared" ref="E49" si="1099">E50+E51</f>
        <v>0</v>
      </c>
      <c r="F49" s="5">
        <f t="shared" ref="F49" si="1100">F50+F51</f>
        <v>0</v>
      </c>
      <c r="G49" s="5">
        <f t="shared" ref="G49" si="1101">G50+G51</f>
        <v>0</v>
      </c>
      <c r="H49" s="5">
        <f t="shared" ref="H49" si="1102">H50+H51</f>
        <v>0</v>
      </c>
      <c r="I49" s="5">
        <f t="shared" ref="I49" si="1103">I50+I51</f>
        <v>0</v>
      </c>
      <c r="J49" s="5">
        <f t="shared" ref="J49" si="1104">J50+J51</f>
        <v>0</v>
      </c>
      <c r="K49" s="5">
        <f t="shared" ref="K49" si="1105">K50+K51</f>
        <v>500</v>
      </c>
      <c r="L49" s="5">
        <f t="shared" ref="L49" si="1106">L50+L51</f>
        <v>0</v>
      </c>
      <c r="M49" s="5">
        <f t="shared" ref="M49" si="1107">M50+M51</f>
        <v>500</v>
      </c>
      <c r="N49" s="5">
        <f t="shared" ref="N49" si="1108">N50+N51</f>
        <v>0</v>
      </c>
      <c r="O49" s="5">
        <f t="shared" ref="O49" si="1109">O50+O51</f>
        <v>0</v>
      </c>
      <c r="P49" s="5">
        <f t="shared" ref="P49" si="1110">P50+P51</f>
        <v>0</v>
      </c>
      <c r="Q49" s="5">
        <f t="shared" ref="Q49" si="1111">Q50+Q51</f>
        <v>0</v>
      </c>
      <c r="R49" s="5">
        <f t="shared" ref="R49" si="1112">R50+R51</f>
        <v>0</v>
      </c>
      <c r="S49" s="5">
        <f t="shared" ref="S49" si="1113">S50+S51</f>
        <v>0</v>
      </c>
      <c r="T49" s="5">
        <f t="shared" ref="T49" si="1114">T50+T51</f>
        <v>0</v>
      </c>
      <c r="U49" s="5">
        <f t="shared" ref="U49" si="1115">U50+U51</f>
        <v>0</v>
      </c>
      <c r="V49" s="5">
        <f t="shared" ref="V49" si="1116">V50+V51</f>
        <v>0</v>
      </c>
      <c r="W49" s="5">
        <f t="shared" ref="W49" si="1117">W50+W51</f>
        <v>0</v>
      </c>
      <c r="X49" s="5">
        <f t="shared" ref="X49" si="1118">X50+X51</f>
        <v>0</v>
      </c>
      <c r="Y49" s="5">
        <f t="shared" ref="Y49" si="1119">Y50+Y51</f>
        <v>0</v>
      </c>
      <c r="Z49" s="5">
        <f t="shared" ref="Z49" si="1120">Z50+Z51</f>
        <v>0</v>
      </c>
      <c r="AA49" s="5">
        <f t="shared" ref="AA49" si="1121">AA50+AA51</f>
        <v>0</v>
      </c>
      <c r="AB49" s="5">
        <f t="shared" ref="AB49" si="1122">AB50+AB51</f>
        <v>0</v>
      </c>
      <c r="AC49" s="5">
        <f t="shared" ref="AC49" si="1123">AC50+AC51</f>
        <v>0</v>
      </c>
      <c r="AD49" s="5">
        <f t="shared" ref="AD49" si="1124">AD50+AD51</f>
        <v>0</v>
      </c>
      <c r="AE49" s="5">
        <f t="shared" ref="AE49" si="1125">AE50+AE51</f>
        <v>0</v>
      </c>
      <c r="AF49" s="5">
        <f t="shared" ref="AF49" si="1126">AF50+AF51</f>
        <v>0</v>
      </c>
      <c r="AG49" s="5">
        <f t="shared" ref="AG49" si="1127">AG50+AG51</f>
        <v>0</v>
      </c>
      <c r="AH49" s="5">
        <f t="shared" ref="AH49" si="1128">AH50+AH51</f>
        <v>0</v>
      </c>
      <c r="AI49" s="5">
        <f t="shared" ref="AI49" si="1129">AI50+AI51</f>
        <v>0</v>
      </c>
      <c r="AJ49" s="5">
        <f t="shared" ref="AJ49" si="1130">AJ50+AJ51</f>
        <v>0</v>
      </c>
      <c r="AK49" s="5">
        <f t="shared" ref="AK49" si="1131">AK50+AK51</f>
        <v>0</v>
      </c>
      <c r="AL49" s="5">
        <f t="shared" ref="AL49" si="1132">AL50+AL51</f>
        <v>0</v>
      </c>
      <c r="AM49" s="5">
        <f t="shared" ref="AM49" si="1133">AM50+AM51</f>
        <v>0</v>
      </c>
      <c r="AN49" s="5">
        <f t="shared" ref="AN49" si="1134">AN50+AN51</f>
        <v>0</v>
      </c>
      <c r="AO49" s="5">
        <f t="shared" ref="AO49" si="1135">AO50+AO51</f>
        <v>0</v>
      </c>
      <c r="AP49" s="5">
        <f t="shared" ref="AP49" si="1136">AP50+AP51</f>
        <v>0</v>
      </c>
      <c r="AQ49" s="5">
        <f t="shared" ref="AQ49" si="1137">AQ50+AQ51</f>
        <v>0</v>
      </c>
      <c r="AR49" s="5">
        <f t="shared" ref="AR49" si="1138">AR50+AR51</f>
        <v>0</v>
      </c>
      <c r="AS49" s="5">
        <f t="shared" ref="AS49" si="1139">AS50+AS51</f>
        <v>0</v>
      </c>
      <c r="AT49" s="5">
        <f t="shared" ref="AT49" si="1140">AT50+AT51</f>
        <v>0</v>
      </c>
      <c r="AU49" s="5">
        <f t="shared" ref="AU49" si="1141">AU50+AU51</f>
        <v>0</v>
      </c>
      <c r="AV49" s="5">
        <f t="shared" ref="AV49" si="1142">AV50+AV51</f>
        <v>0</v>
      </c>
      <c r="AW49" s="5">
        <f t="shared" ref="AW49" si="1143">AW50+AW51</f>
        <v>0</v>
      </c>
      <c r="AX49" s="5">
        <f t="shared" ref="AX49" si="1144">AX50+AX51</f>
        <v>0</v>
      </c>
      <c r="AY49" s="5">
        <f t="shared" ref="AY49" si="1145">AY50+AY51</f>
        <v>0</v>
      </c>
      <c r="AZ49" s="5">
        <f t="shared" ref="AZ49" si="1146">AZ50+AZ51</f>
        <v>0</v>
      </c>
      <c r="BA49" s="5">
        <f t="shared" ref="BA49" si="1147">BA50+BA51</f>
        <v>0</v>
      </c>
      <c r="BB49" s="5">
        <f t="shared" ref="BB49" si="1148">BB50+BB51</f>
        <v>0</v>
      </c>
      <c r="BC49" s="5">
        <f t="shared" ref="BC49" si="1149">BC50+BC51</f>
        <v>0</v>
      </c>
      <c r="BD49" s="5">
        <f t="shared" ref="BD49" si="1150">BD50+BD51</f>
        <v>0</v>
      </c>
      <c r="BE49" s="5">
        <f t="shared" ref="BE49" si="1151">BE50+BE51</f>
        <v>0</v>
      </c>
      <c r="BF49" s="5">
        <f t="shared" ref="BF49" si="1152">BF50+BF51</f>
        <v>0</v>
      </c>
      <c r="BG49" s="5">
        <f t="shared" ref="BG49" si="1153">BG50+BG51</f>
        <v>0</v>
      </c>
      <c r="BH49" s="5">
        <f t="shared" ref="BH49" si="1154">BH50+BH51</f>
        <v>0</v>
      </c>
      <c r="BI49" s="5">
        <f t="shared" ref="BI49" si="1155">BI50+BI51</f>
        <v>0</v>
      </c>
      <c r="BJ49" s="5">
        <f t="shared" ref="BJ49" si="1156">BJ50+BJ51</f>
        <v>0</v>
      </c>
      <c r="BK49" s="5">
        <f t="shared" ref="BK49" si="1157">BK50+BK51</f>
        <v>0</v>
      </c>
      <c r="BL49" s="5">
        <f t="shared" ref="BL49" si="1158">BL50+BL51</f>
        <v>0</v>
      </c>
      <c r="BM49" s="5">
        <f t="shared" ref="BM49" si="1159">BM50+BM51</f>
        <v>0</v>
      </c>
      <c r="BN49" s="5">
        <f t="shared" ref="BN49" si="1160">BN50+BN51</f>
        <v>0</v>
      </c>
      <c r="BO49" s="5">
        <f t="shared" ref="BO49" si="1161">BO50+BO51</f>
        <v>0</v>
      </c>
      <c r="BP49" s="5">
        <f t="shared" ref="BP49" si="1162">BP50+BP51</f>
        <v>0</v>
      </c>
      <c r="BQ49" s="5">
        <f t="shared" ref="BQ49" si="1163">BQ50+BQ51</f>
        <v>0</v>
      </c>
      <c r="BR49" s="5">
        <f t="shared" ref="BR49" si="1164">BR50+BR51</f>
        <v>0</v>
      </c>
      <c r="BS49" s="5">
        <f t="shared" ref="BS49" si="1165">BS50+BS51</f>
        <v>0</v>
      </c>
      <c r="BT49" s="5">
        <f t="shared" ref="BT49" si="1166">BT50+BT51</f>
        <v>0</v>
      </c>
      <c r="BU49" s="5">
        <f t="shared" ref="BU49" si="1167">BU50+BU51</f>
        <v>0</v>
      </c>
      <c r="BV49" s="5">
        <f t="shared" ref="BV49" si="1168">BV50+BV51</f>
        <v>0</v>
      </c>
      <c r="BW49" s="5">
        <f t="shared" ref="BW49" si="1169">BW50+BW51</f>
        <v>0</v>
      </c>
      <c r="BX49" s="5">
        <f t="shared" ref="BX49" si="1170">BX50+BX51</f>
        <v>0</v>
      </c>
      <c r="BY49" s="5">
        <f t="shared" ref="BY49" si="1171">BY50+BY51</f>
        <v>0</v>
      </c>
      <c r="BZ49" s="5">
        <f t="shared" ref="BZ49" si="1172">BZ50+BZ51</f>
        <v>0</v>
      </c>
      <c r="CA49" s="5">
        <f t="shared" ref="CA49" si="1173">CA50+CA51</f>
        <v>0</v>
      </c>
      <c r="CB49" s="5">
        <f t="shared" ref="CB49" si="1174">CB50+CB51</f>
        <v>0</v>
      </c>
      <c r="CC49" s="5">
        <f t="shared" ref="CC49" si="1175">CC50+CC51</f>
        <v>0</v>
      </c>
      <c r="CD49" s="5">
        <f t="shared" ref="CD49" si="1176">CD50+CD51</f>
        <v>0</v>
      </c>
      <c r="CE49" s="5">
        <f t="shared" ref="CE49" si="1177">CE50+CE51</f>
        <v>0</v>
      </c>
      <c r="CF49" s="5">
        <f t="shared" ref="CF49" si="1178">CF50+CF51</f>
        <v>0</v>
      </c>
      <c r="CG49" s="5">
        <f t="shared" ref="CG49" si="1179">CG50+CG51</f>
        <v>0</v>
      </c>
      <c r="CH49" s="5">
        <f t="shared" ref="CH49" si="1180">CH50+CH51</f>
        <v>0</v>
      </c>
      <c r="CI49" s="5">
        <f t="shared" ref="CI49" si="1181">CI50+CI51</f>
        <v>0</v>
      </c>
      <c r="CJ49" s="5">
        <f t="shared" ref="CJ49" si="1182">CJ50+CJ51</f>
        <v>0</v>
      </c>
      <c r="CK49" s="5">
        <f t="shared" ref="CK49" si="1183">CK50+CK51</f>
        <v>0</v>
      </c>
      <c r="CL49" s="5">
        <f t="shared" ref="CL49" si="1184">CL50+CL51</f>
        <v>0</v>
      </c>
      <c r="CM49" s="5">
        <f t="shared" ref="CM49" si="1185">CM50+CM51</f>
        <v>0</v>
      </c>
      <c r="CN49" s="5">
        <f t="shared" ref="CN49" si="1186">CN50+CN51</f>
        <v>0</v>
      </c>
      <c r="CO49" s="5">
        <f t="shared" ref="CO49" si="1187">CO50+CO51</f>
        <v>0</v>
      </c>
      <c r="CP49" s="5">
        <f t="shared" ref="CP49" si="1188">CP50+CP51</f>
        <v>0</v>
      </c>
      <c r="CQ49" s="5">
        <f t="shared" ref="CQ49" si="1189">CQ50+CQ51</f>
        <v>0</v>
      </c>
      <c r="CR49" s="5">
        <f t="shared" ref="CR49" si="1190">CR50+CR51</f>
        <v>0</v>
      </c>
      <c r="CS49" s="5">
        <f t="shared" ref="CS49" si="1191">CS50+CS51</f>
        <v>0</v>
      </c>
      <c r="CT49" s="5">
        <f t="shared" ref="CT49" si="1192">CT50+CT51</f>
        <v>0</v>
      </c>
      <c r="CU49" s="5">
        <f t="shared" ref="CU49" si="1193">CU50+CU51</f>
        <v>0</v>
      </c>
      <c r="CV49" s="5">
        <f t="shared" ref="CV49" si="1194">CV50+CV51</f>
        <v>0</v>
      </c>
      <c r="CW49" s="5">
        <f t="shared" ref="CW49" si="1195">CW50+CW51</f>
        <v>0</v>
      </c>
      <c r="CX49" s="5">
        <f t="shared" ref="CX49" si="1196">CX50+CX51</f>
        <v>0</v>
      </c>
      <c r="CY49" s="5">
        <f t="shared" ref="CY49" si="1197">CY50+CY51</f>
        <v>0</v>
      </c>
      <c r="CZ49" s="5">
        <f t="shared" ref="CZ49" si="1198">CZ50+CZ51</f>
        <v>0</v>
      </c>
      <c r="DA49" s="5">
        <f t="shared" ref="DA49" si="1199">DA50+DA51</f>
        <v>0</v>
      </c>
      <c r="DB49" s="5">
        <f t="shared" ref="DB49" si="1200">DB50+DB51</f>
        <v>0</v>
      </c>
      <c r="DC49" s="5">
        <f t="shared" ref="DC49" si="1201">DC50+DC51</f>
        <v>140000</v>
      </c>
      <c r="DD49" s="5">
        <f t="shared" ref="DD49" si="1202">DD50+DD51</f>
        <v>0</v>
      </c>
      <c r="DE49" s="5">
        <f t="shared" ref="DE49" si="1203">DE50+DE51</f>
        <v>140000</v>
      </c>
      <c r="DF49" s="5">
        <f t="shared" ref="DF49" si="1204">DF50+DF51</f>
        <v>0</v>
      </c>
      <c r="DG49" s="5">
        <f t="shared" ref="DG49" si="1205">DG50+DG51</f>
        <v>0</v>
      </c>
      <c r="DH49" s="5">
        <f t="shared" ref="DH49" si="1206">DH50+DH51</f>
        <v>0</v>
      </c>
      <c r="DI49" s="5">
        <f t="shared" ref="DI49" si="1207">DI50+DI51</f>
        <v>0</v>
      </c>
      <c r="DJ49" s="5">
        <f t="shared" ref="DJ49" si="1208">DJ50+DJ51</f>
        <v>0</v>
      </c>
      <c r="DK49" s="5">
        <f t="shared" ref="DK49" si="1209">DK50+DK51</f>
        <v>0</v>
      </c>
      <c r="DL49" s="5">
        <f t="shared" ref="DL49" si="1210">DL50+DL51</f>
        <v>0</v>
      </c>
      <c r="DM49" s="5">
        <f t="shared" ref="DM49" si="1211">DM50+DM51</f>
        <v>0</v>
      </c>
      <c r="DN49" s="5">
        <f t="shared" ref="DN49" si="1212">DN50+DN51</f>
        <v>0</v>
      </c>
      <c r="DO49" s="5">
        <f t="shared" ref="DO49" si="1213">DO50+DO51</f>
        <v>0</v>
      </c>
      <c r="DP49" s="5">
        <f t="shared" ref="DP49" si="1214">DP50+DP51</f>
        <v>0</v>
      </c>
      <c r="DQ49" s="5">
        <f t="shared" ref="DQ49" si="1215">DQ50+DQ51</f>
        <v>0</v>
      </c>
      <c r="DR49" s="106">
        <f t="shared" ref="DR49" si="1216">DR50+DR51</f>
        <v>140500</v>
      </c>
      <c r="DS49" s="106">
        <f t="shared" ref="DS49" si="1217">DS50+DS51</f>
        <v>0</v>
      </c>
      <c r="DT49" s="106">
        <f t="shared" ref="DT49" si="1218">DT50+DT51</f>
        <v>140500</v>
      </c>
      <c r="DU49" s="5">
        <f>DU50+DU51</f>
        <v>0</v>
      </c>
      <c r="DV49" s="5">
        <f t="shared" ref="DV49:EU49" si="1219">DV50+DV51</f>
        <v>0</v>
      </c>
      <c r="DW49" s="5">
        <f t="shared" si="1219"/>
        <v>0</v>
      </c>
      <c r="DX49" s="5">
        <f t="shared" si="1219"/>
        <v>0</v>
      </c>
      <c r="DY49" s="5">
        <f t="shared" si="1219"/>
        <v>0</v>
      </c>
      <c r="DZ49" s="5">
        <f t="shared" si="1219"/>
        <v>0</v>
      </c>
      <c r="EA49" s="5">
        <f t="shared" si="1219"/>
        <v>0</v>
      </c>
      <c r="EB49" s="5">
        <f t="shared" si="1219"/>
        <v>0</v>
      </c>
      <c r="EC49" s="5">
        <f t="shared" si="1219"/>
        <v>0</v>
      </c>
      <c r="ED49" s="5">
        <f t="shared" si="1219"/>
        <v>0</v>
      </c>
      <c r="EE49" s="5">
        <f t="shared" si="1219"/>
        <v>0</v>
      </c>
      <c r="EF49" s="5">
        <f t="shared" si="1219"/>
        <v>0</v>
      </c>
      <c r="EG49" s="5">
        <f t="shared" si="1219"/>
        <v>0</v>
      </c>
      <c r="EH49" s="5">
        <f t="shared" si="1219"/>
        <v>0</v>
      </c>
      <c r="EI49" s="5">
        <f t="shared" si="1219"/>
        <v>0</v>
      </c>
      <c r="EJ49" s="5">
        <f t="shared" si="1219"/>
        <v>0</v>
      </c>
      <c r="EK49" s="5">
        <f t="shared" si="1219"/>
        <v>0</v>
      </c>
      <c r="EL49" s="5">
        <f t="shared" si="1219"/>
        <v>0</v>
      </c>
      <c r="EM49" s="5">
        <f t="shared" si="1219"/>
        <v>0</v>
      </c>
      <c r="EN49" s="5">
        <f t="shared" si="1219"/>
        <v>0</v>
      </c>
      <c r="EO49" s="5">
        <f t="shared" si="1219"/>
        <v>0</v>
      </c>
      <c r="EP49" s="5">
        <f t="shared" si="1219"/>
        <v>0</v>
      </c>
      <c r="EQ49" s="5">
        <f t="shared" si="1219"/>
        <v>0</v>
      </c>
      <c r="ER49" s="5">
        <f t="shared" si="1219"/>
        <v>0</v>
      </c>
      <c r="ES49" s="5">
        <f t="shared" si="1219"/>
        <v>0</v>
      </c>
      <c r="ET49" s="5">
        <f t="shared" si="1219"/>
        <v>0</v>
      </c>
      <c r="EU49" s="5">
        <f t="shared" si="1219"/>
        <v>0</v>
      </c>
      <c r="EV49" s="597">
        <f t="shared" si="1088"/>
        <v>0</v>
      </c>
      <c r="EW49" s="597">
        <f t="shared" si="1089"/>
        <v>0</v>
      </c>
      <c r="EX49" s="597">
        <f t="shared" si="1089"/>
        <v>0</v>
      </c>
      <c r="EY49" s="5">
        <f>EY50+EY51</f>
        <v>0</v>
      </c>
      <c r="EZ49" s="5">
        <f t="shared" ref="EZ49:GK49" si="1220">EZ50+EZ51</f>
        <v>0</v>
      </c>
      <c r="FA49" s="5">
        <f t="shared" si="1220"/>
        <v>0</v>
      </c>
      <c r="FB49" s="5">
        <f t="shared" si="1220"/>
        <v>0</v>
      </c>
      <c r="FC49" s="5">
        <f t="shared" si="1220"/>
        <v>0</v>
      </c>
      <c r="FD49" s="5">
        <f t="shared" si="1220"/>
        <v>0</v>
      </c>
      <c r="FE49" s="5">
        <f t="shared" si="1220"/>
        <v>0</v>
      </c>
      <c r="FF49" s="5">
        <f t="shared" si="1220"/>
        <v>0</v>
      </c>
      <c r="FG49" s="5">
        <f t="shared" si="1220"/>
        <v>0</v>
      </c>
      <c r="FH49" s="5">
        <f t="shared" si="1220"/>
        <v>0</v>
      </c>
      <c r="FI49" s="5">
        <f t="shared" si="1220"/>
        <v>0</v>
      </c>
      <c r="FJ49" s="5">
        <f t="shared" si="1220"/>
        <v>0</v>
      </c>
      <c r="FK49" s="5">
        <f t="shared" si="1220"/>
        <v>0</v>
      </c>
      <c r="FL49" s="5">
        <f t="shared" si="1220"/>
        <v>0</v>
      </c>
      <c r="FM49" s="5">
        <f t="shared" si="1220"/>
        <v>0</v>
      </c>
      <c r="FN49" s="5">
        <f t="shared" si="1220"/>
        <v>0</v>
      </c>
      <c r="FO49" s="5">
        <f t="shared" si="1220"/>
        <v>0</v>
      </c>
      <c r="FP49" s="5">
        <f t="shared" si="1220"/>
        <v>0</v>
      </c>
      <c r="FQ49" s="5">
        <f t="shared" si="1220"/>
        <v>0</v>
      </c>
      <c r="FR49" s="5">
        <f t="shared" si="1220"/>
        <v>0</v>
      </c>
      <c r="FS49" s="5">
        <f t="shared" si="1220"/>
        <v>0</v>
      </c>
      <c r="FT49" s="5">
        <f t="shared" si="1220"/>
        <v>0</v>
      </c>
      <c r="FU49" s="5">
        <f t="shared" si="1220"/>
        <v>0</v>
      </c>
      <c r="FV49" s="5">
        <f t="shared" si="1220"/>
        <v>0</v>
      </c>
      <c r="FW49" s="5">
        <f t="shared" si="1220"/>
        <v>0</v>
      </c>
      <c r="FX49" s="5">
        <f t="shared" si="1220"/>
        <v>0</v>
      </c>
      <c r="FY49" s="5">
        <f t="shared" si="1220"/>
        <v>0</v>
      </c>
      <c r="FZ49" s="5">
        <f t="shared" si="1220"/>
        <v>0</v>
      </c>
      <c r="GA49" s="5">
        <f t="shared" si="1220"/>
        <v>0</v>
      </c>
      <c r="GB49" s="5">
        <f t="shared" si="1220"/>
        <v>0</v>
      </c>
      <c r="GC49" s="5">
        <f t="shared" si="1220"/>
        <v>0</v>
      </c>
      <c r="GD49" s="5">
        <f t="shared" si="1220"/>
        <v>0</v>
      </c>
      <c r="GE49" s="5">
        <f t="shared" si="1220"/>
        <v>0</v>
      </c>
      <c r="GF49" s="5">
        <f t="shared" si="1220"/>
        <v>0</v>
      </c>
      <c r="GG49" s="5">
        <f t="shared" si="1220"/>
        <v>0</v>
      </c>
      <c r="GH49" s="5">
        <f t="shared" si="1220"/>
        <v>0</v>
      </c>
      <c r="GI49" s="5">
        <f t="shared" si="1220"/>
        <v>0</v>
      </c>
      <c r="GJ49" s="5">
        <f t="shared" si="1220"/>
        <v>0</v>
      </c>
      <c r="GK49" s="5">
        <f t="shared" si="1220"/>
        <v>0</v>
      </c>
      <c r="GL49" s="5">
        <f t="shared" ref="GL49" si="1221">GL50+GL51</f>
        <v>0</v>
      </c>
      <c r="GM49" s="5">
        <f t="shared" ref="GM49" si="1222">GM50+GM51</f>
        <v>0</v>
      </c>
      <c r="GN49" s="5">
        <f t="shared" ref="GN49" si="1223">GN50+GN51</f>
        <v>0</v>
      </c>
      <c r="GO49" s="5">
        <f>GO50+GO51</f>
        <v>0</v>
      </c>
      <c r="GP49" s="5">
        <f t="shared" ref="GP49:GW49" si="1224">GP50+GP51</f>
        <v>0</v>
      </c>
      <c r="GQ49" s="5">
        <f t="shared" si="1224"/>
        <v>0</v>
      </c>
      <c r="GR49" s="5">
        <f t="shared" si="1224"/>
        <v>0</v>
      </c>
      <c r="GS49" s="5">
        <f t="shared" si="1224"/>
        <v>0</v>
      </c>
      <c r="GT49" s="5">
        <f t="shared" si="1224"/>
        <v>0</v>
      </c>
      <c r="GU49" s="5">
        <f t="shared" si="1224"/>
        <v>0</v>
      </c>
      <c r="GV49" s="5">
        <f t="shared" si="1224"/>
        <v>0</v>
      </c>
      <c r="GW49" s="5">
        <f t="shared" si="1224"/>
        <v>0</v>
      </c>
      <c r="GX49" s="5">
        <f t="shared" ref="GX49" si="1225">GX50+GX51</f>
        <v>0</v>
      </c>
      <c r="GY49" s="5">
        <f t="shared" ref="GY49" si="1226">GY50+GY51</f>
        <v>0</v>
      </c>
      <c r="GZ49" s="5">
        <f t="shared" ref="GZ49" si="1227">GZ50+GZ51</f>
        <v>0</v>
      </c>
      <c r="HA49" s="5">
        <f t="shared" ref="HA49" si="1228">HA50+HA51</f>
        <v>140500</v>
      </c>
      <c r="HB49" s="5">
        <f t="shared" ref="HB49" si="1229">HB50+HB51</f>
        <v>0</v>
      </c>
      <c r="HC49" s="118">
        <f t="shared" ref="HC49" si="1230">HC50+HC51</f>
        <v>140500</v>
      </c>
      <c r="HD49" s="139"/>
    </row>
    <row r="50" spans="1:212" ht="24.95" customHeight="1" x14ac:dyDescent="0.2">
      <c r="A50" s="123" t="s">
        <v>441</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140000</v>
      </c>
      <c r="DD50" s="6">
        <f>SUM('címrend kötelező'!DD50+'címrend önként'!DD50+'címrend államig'!DD50)</f>
        <v>0</v>
      </c>
      <c r="DE50" s="6">
        <f>SUM('címrend kötelező'!DE50+'címrend önként'!DE50+'címrend államig'!DE50)</f>
        <v>140000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597">
        <f t="shared" si="803"/>
        <v>140500</v>
      </c>
      <c r="DS50" s="597">
        <f t="shared" ref="DS50:DS51" si="1231">SUM(C50+F50+I50+L50+O50+R50+U50+X50+AA50+AD50+AG50+AJ50+AM50+AP50+AS50+AV50+AY50+BB50+BE50+BH50+BK50+BN50+BQ50+BT50+BW50+BZ50+CC50+CF50+CI50+CL50+CO50+CR50+CU50+CX50+DA50+DD50+DG50+DJ50+DM50+DP50)</f>
        <v>0</v>
      </c>
      <c r="DT50" s="597">
        <f t="shared" ref="DT50:DT51" si="1232">SUM(D50+G50+J50+M50+P50+S50+V50+Y50+AB50+AE50+AH50+AK50+AN50+AQ50+AT50+AW50+AZ50+BC50+BF50+BI50+BL50+BO50+BR50+BU50+BX50+CA50+CD50+CG50+CJ50+CM50+CP50+CS50+CV50+CY50+DB50+DE50+DH50+DK50+DN50+DQ50)</f>
        <v>140500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597">
        <f t="shared" si="1088"/>
        <v>0</v>
      </c>
      <c r="EW50" s="597">
        <f t="shared" si="1089"/>
        <v>0</v>
      </c>
      <c r="EX50" s="597">
        <f t="shared" si="1089"/>
        <v>0</v>
      </c>
      <c r="EY50" s="290">
        <f>'címrend kötelező'!EY50+'címrend önként'!EY50+'címrend államig'!EY50</f>
        <v>0</v>
      </c>
      <c r="EZ50" s="290">
        <f>'címrend kötelező'!EZ50+'címrend önként'!EZ50+'címrend államig'!EZ50</f>
        <v>0</v>
      </c>
      <c r="FA50" s="290">
        <f>'címrend kötelező'!FA50+'címrend önként'!FA50+'címrend államig'!FA50</f>
        <v>0</v>
      </c>
      <c r="FB50" s="290">
        <f>'címrend kötelező'!FB50+'címrend önként'!FB50+'címrend államig'!FB50</f>
        <v>0</v>
      </c>
      <c r="FC50" s="290">
        <f>'címrend kötelező'!FC50+'címrend önként'!FC50+'címrend államig'!FC50</f>
        <v>0</v>
      </c>
      <c r="FD50" s="290">
        <f>'címrend kötelező'!FD50+'címrend önként'!FD50+'címrend államig'!FD50</f>
        <v>0</v>
      </c>
      <c r="FE50" s="290">
        <f>'címrend kötelező'!FE50+'címrend önként'!FE50+'címrend államig'!FE50</f>
        <v>0</v>
      </c>
      <c r="FF50" s="290">
        <f>'címrend kötelező'!FF50+'címrend önként'!FF50+'címrend államig'!FF50</f>
        <v>0</v>
      </c>
      <c r="FG50" s="290">
        <f>'címrend kötelező'!FG50+'címrend önként'!FG50+'címrend államig'!FG50</f>
        <v>0</v>
      </c>
      <c r="FH50" s="290">
        <f>'címrend kötelező'!FH50+'címrend önként'!FH50+'címrend államig'!FH50</f>
        <v>0</v>
      </c>
      <c r="FI50" s="290">
        <f>'címrend kötelező'!FI50+'címrend önként'!FI50+'címrend államig'!FI50</f>
        <v>0</v>
      </c>
      <c r="FJ50" s="290">
        <f>'címrend kötelező'!FJ50+'címrend önként'!FJ50+'címrend államig'!FJ50</f>
        <v>0</v>
      </c>
      <c r="FK50" s="290">
        <f>'címrend kötelező'!FK50+'címrend önként'!FK50+'címrend államig'!FK50</f>
        <v>0</v>
      </c>
      <c r="FL50" s="290">
        <f>'címrend kötelező'!FL50+'címrend önként'!FL50+'címrend államig'!FL50</f>
        <v>0</v>
      </c>
      <c r="FM50" s="290">
        <f>'címrend kötelező'!FM50+'címrend önként'!FM50+'címrend államig'!FM50</f>
        <v>0</v>
      </c>
      <c r="FN50" s="290">
        <f>'címrend kötelező'!FN50+'címrend önként'!FN50+'címrend államig'!FN50</f>
        <v>0</v>
      </c>
      <c r="FO50" s="290">
        <f>'címrend kötelező'!FO50+'címrend önként'!FO50+'címrend államig'!FO50</f>
        <v>0</v>
      </c>
      <c r="FP50" s="290">
        <f>'címrend kötelező'!FP50+'címrend önként'!FP50+'címrend államig'!FP50</f>
        <v>0</v>
      </c>
      <c r="FQ50" s="290">
        <f>'címrend kötelező'!FQ50+'címrend önként'!FQ50+'címrend államig'!FQ50</f>
        <v>0</v>
      </c>
      <c r="FR50" s="290">
        <f>'címrend kötelező'!FR50+'címrend önként'!FR50+'címrend államig'!FR50</f>
        <v>0</v>
      </c>
      <c r="FS50" s="290">
        <f>'címrend kötelező'!FS50+'címrend önként'!FS50+'címrend államig'!FS50</f>
        <v>0</v>
      </c>
      <c r="FT50" s="290">
        <f>'címrend kötelező'!FT50+'címrend önként'!FT50+'címrend államig'!FT50</f>
        <v>0</v>
      </c>
      <c r="FU50" s="290">
        <f>'címrend kötelező'!FU50+'címrend önként'!FU50+'címrend államig'!FU50</f>
        <v>0</v>
      </c>
      <c r="FV50" s="290">
        <f>'címrend kötelező'!FV50+'címrend önként'!FV50+'címrend államig'!FV50</f>
        <v>0</v>
      </c>
      <c r="FW50" s="290">
        <f>'címrend kötelező'!FW50+'címrend önként'!FW50+'címrend államig'!FW50</f>
        <v>0</v>
      </c>
      <c r="FX50" s="290">
        <f>'címrend kötelező'!FX50+'címrend önként'!FX50+'címrend államig'!FX50</f>
        <v>0</v>
      </c>
      <c r="FY50" s="290">
        <f>'címrend kötelező'!FY50+'címrend önként'!FY50+'címrend államig'!FY50</f>
        <v>0</v>
      </c>
      <c r="FZ50" s="290">
        <f>'címrend kötelező'!FZ50+'címrend önként'!FZ50+'címrend államig'!FZ50</f>
        <v>0</v>
      </c>
      <c r="GA50" s="290">
        <f>'címrend kötelező'!GA50+'címrend önként'!GA50+'címrend államig'!GA50</f>
        <v>0</v>
      </c>
      <c r="GB50" s="290">
        <f>'címrend kötelező'!GB50+'címrend önként'!GB50+'címrend államig'!GB50</f>
        <v>0</v>
      </c>
      <c r="GC50" s="290">
        <f>'címrend kötelező'!GC50+'címrend önként'!GC50+'címrend államig'!GC50</f>
        <v>0</v>
      </c>
      <c r="GD50" s="290">
        <f>'címrend kötelező'!GD50+'címrend önként'!GD50+'címrend államig'!GD50</f>
        <v>0</v>
      </c>
      <c r="GE50" s="290">
        <f>'címrend kötelező'!GE50+'címrend önként'!GE50+'címrend államig'!GE50</f>
        <v>0</v>
      </c>
      <c r="GF50" s="290">
        <f>'címrend kötelező'!GF50+'címrend önként'!GF50+'címrend államig'!GF50</f>
        <v>0</v>
      </c>
      <c r="GG50" s="290">
        <f>'címrend kötelező'!GG50+'címrend önként'!GG50+'címrend államig'!GG50</f>
        <v>0</v>
      </c>
      <c r="GH50" s="290">
        <f>'címrend kötelező'!GH50+'címrend önként'!GH50+'címrend államig'!GH50</f>
        <v>0</v>
      </c>
      <c r="GI50" s="290">
        <f>'címrend kötelező'!GI50+'címrend önként'!GI50+'címrend államig'!GI50</f>
        <v>0</v>
      </c>
      <c r="GJ50" s="290">
        <f>'címrend kötelező'!GJ50+'címrend önként'!GJ50+'címrend államig'!GJ50</f>
        <v>0</v>
      </c>
      <c r="GK50" s="290">
        <f>'címrend kötelező'!GK50+'címrend önként'!GK50+'címrend államig'!GK50</f>
        <v>0</v>
      </c>
      <c r="GL50" s="34">
        <f>EY50+FB50+FE50+FH50+FK50+FN50+FQ50+FT50+FW50+FZ50+GC50+GF50+GI50</f>
        <v>0</v>
      </c>
      <c r="GM50" s="34">
        <f t="shared" ref="GM50:GN51" si="1233">EZ50+FC50+FF50+FI50+FL50+FO50+FR50+FU50+FX50+GA50+GD50+GG50+GJ50</f>
        <v>0</v>
      </c>
      <c r="GN50" s="34">
        <f t="shared" si="1233"/>
        <v>0</v>
      </c>
      <c r="GO50" s="290">
        <f>'címrend kötelező'!GO50+'címrend önként'!GO50+'címrend államig'!FL50</f>
        <v>0</v>
      </c>
      <c r="GP50" s="290">
        <f>'címrend kötelező'!GP50+'címrend önként'!GP50+'címrend államig'!FM50</f>
        <v>0</v>
      </c>
      <c r="GQ50" s="290">
        <f>'címrend kötelező'!GQ50+'címrend önként'!GQ50+'címrend államig'!FN50</f>
        <v>0</v>
      </c>
      <c r="GR50" s="290">
        <f>'címrend kötelező'!GR50+'címrend önként'!GR50+'címrend államig'!FO50</f>
        <v>0</v>
      </c>
      <c r="GS50" s="290">
        <f>'címrend kötelező'!GS50+'címrend önként'!GS50+'címrend államig'!FP50</f>
        <v>0</v>
      </c>
      <c r="GT50" s="290">
        <f>'címrend kötelező'!GT50+'címrend önként'!GT50+'címrend államig'!FQ50</f>
        <v>0</v>
      </c>
      <c r="GU50" s="290">
        <f>'címrend kötelező'!GU50+'címrend önként'!GU50+'címrend államig'!FR50</f>
        <v>0</v>
      </c>
      <c r="GV50" s="290">
        <f>'címrend kötelező'!GV50+'címrend önként'!GV50+'címrend államig'!FS50</f>
        <v>0</v>
      </c>
      <c r="GW50" s="290">
        <f>'címrend kötelező'!GW50+'címrend önként'!GW50+'címrend államig'!FT50</f>
        <v>0</v>
      </c>
      <c r="GX50" s="34">
        <f>GL50+GO50+GR50+GU50</f>
        <v>0</v>
      </c>
      <c r="GY50" s="34">
        <f t="shared" ref="GY50:GZ51" si="1234">GM50+GP50+GS50+GV50</f>
        <v>0</v>
      </c>
      <c r="GZ50" s="34">
        <f t="shared" si="1234"/>
        <v>0</v>
      </c>
      <c r="HA50" s="34">
        <f>DR50+EV50+GX50</f>
        <v>140500</v>
      </c>
      <c r="HB50" s="34">
        <f t="shared" ref="HB50:HC51" si="1235">DS50+EW50+GY50</f>
        <v>0</v>
      </c>
      <c r="HC50" s="133">
        <f t="shared" si="1235"/>
        <v>140500</v>
      </c>
      <c r="HD50" s="139"/>
    </row>
    <row r="51" spans="1:212" ht="15" customHeight="1" x14ac:dyDescent="0.2">
      <c r="A51" s="123" t="s">
        <v>442</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0</v>
      </c>
      <c r="BN51" s="6">
        <f>SUM('címrend kötelező'!BN51+'címrend önként'!BN51+'címrend államig'!BN51)</f>
        <v>0</v>
      </c>
      <c r="BO51" s="6">
        <f>SUM('címrend kötelező'!BO51+'címrend önként'!BO51+'címrend államig'!BO51)</f>
        <v>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597">
        <f t="shared" si="803"/>
        <v>0</v>
      </c>
      <c r="DS51" s="597">
        <f t="shared" si="1231"/>
        <v>0</v>
      </c>
      <c r="DT51" s="597">
        <f t="shared" si="1232"/>
        <v>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597">
        <f t="shared" si="1088"/>
        <v>0</v>
      </c>
      <c r="EW51" s="597">
        <f t="shared" si="1089"/>
        <v>0</v>
      </c>
      <c r="EX51" s="597">
        <f t="shared" si="1089"/>
        <v>0</v>
      </c>
      <c r="EY51" s="290">
        <f>'címrend kötelező'!EY51+'címrend önként'!EY51+'címrend államig'!EY51</f>
        <v>0</v>
      </c>
      <c r="EZ51" s="290">
        <f>'címrend kötelező'!EZ51+'címrend önként'!EZ51+'címrend államig'!EZ51</f>
        <v>0</v>
      </c>
      <c r="FA51" s="290">
        <f>'címrend kötelező'!FA51+'címrend önként'!FA51+'címrend államig'!FA51</f>
        <v>0</v>
      </c>
      <c r="FB51" s="290">
        <f>'címrend kötelező'!FB51+'címrend önként'!FB51+'címrend államig'!FB51</f>
        <v>0</v>
      </c>
      <c r="FC51" s="290">
        <f>'címrend kötelező'!FC51+'címrend önként'!FC51+'címrend államig'!FC51</f>
        <v>0</v>
      </c>
      <c r="FD51" s="290">
        <f>'címrend kötelező'!FD51+'címrend önként'!FD51+'címrend államig'!FD51</f>
        <v>0</v>
      </c>
      <c r="FE51" s="290">
        <f>'címrend kötelező'!FE51+'címrend önként'!FE51+'címrend államig'!FE51</f>
        <v>0</v>
      </c>
      <c r="FF51" s="290">
        <f>'címrend kötelező'!FF51+'címrend önként'!FF51+'címrend államig'!FF51</f>
        <v>0</v>
      </c>
      <c r="FG51" s="290">
        <f>'címrend kötelező'!FG51+'címrend önként'!FG51+'címrend államig'!FG51</f>
        <v>0</v>
      </c>
      <c r="FH51" s="290">
        <f>'címrend kötelező'!FH51+'címrend önként'!FH51+'címrend államig'!FH51</f>
        <v>0</v>
      </c>
      <c r="FI51" s="290">
        <f>'címrend kötelező'!FI51+'címrend önként'!FI51+'címrend államig'!FI51</f>
        <v>0</v>
      </c>
      <c r="FJ51" s="290">
        <f>'címrend kötelező'!FJ51+'címrend önként'!FJ51+'címrend államig'!FJ51</f>
        <v>0</v>
      </c>
      <c r="FK51" s="290">
        <f>'címrend kötelező'!FK51+'címrend önként'!FK51+'címrend államig'!FK51</f>
        <v>0</v>
      </c>
      <c r="FL51" s="290">
        <f>'címrend kötelező'!FL51+'címrend önként'!FL51+'címrend államig'!FL51</f>
        <v>0</v>
      </c>
      <c r="FM51" s="290">
        <f>'címrend kötelező'!FM51+'címrend önként'!FM51+'címrend államig'!FM51</f>
        <v>0</v>
      </c>
      <c r="FN51" s="290">
        <f>'címrend kötelező'!FN51+'címrend önként'!FN51+'címrend államig'!FN51</f>
        <v>0</v>
      </c>
      <c r="FO51" s="290">
        <f>'címrend kötelező'!FO51+'címrend önként'!FO51+'címrend államig'!FO51</f>
        <v>0</v>
      </c>
      <c r="FP51" s="290">
        <f>'címrend kötelező'!FP51+'címrend önként'!FP51+'címrend államig'!FP51</f>
        <v>0</v>
      </c>
      <c r="FQ51" s="290">
        <f>'címrend kötelező'!FQ51+'címrend önként'!FQ51+'címrend államig'!FQ51</f>
        <v>0</v>
      </c>
      <c r="FR51" s="290">
        <f>'címrend kötelező'!FR51+'címrend önként'!FR51+'címrend államig'!FR51</f>
        <v>0</v>
      </c>
      <c r="FS51" s="290">
        <f>'címrend kötelező'!FS51+'címrend önként'!FS51+'címrend államig'!FS51</f>
        <v>0</v>
      </c>
      <c r="FT51" s="290">
        <f>'címrend kötelező'!FT51+'címrend önként'!FT51+'címrend államig'!FT51</f>
        <v>0</v>
      </c>
      <c r="FU51" s="290">
        <f>'címrend kötelező'!FU51+'címrend önként'!FU51+'címrend államig'!FU51</f>
        <v>0</v>
      </c>
      <c r="FV51" s="290">
        <f>'címrend kötelező'!FV51+'címrend önként'!FV51+'címrend államig'!FV51</f>
        <v>0</v>
      </c>
      <c r="FW51" s="290">
        <f>'címrend kötelező'!FW51+'címrend önként'!FW51+'címrend államig'!FW51</f>
        <v>0</v>
      </c>
      <c r="FX51" s="290">
        <f>'címrend kötelező'!FX51+'címrend önként'!FX51+'címrend államig'!FX51</f>
        <v>0</v>
      </c>
      <c r="FY51" s="290">
        <f>'címrend kötelező'!FY51+'címrend önként'!FY51+'címrend államig'!FY51</f>
        <v>0</v>
      </c>
      <c r="FZ51" s="290">
        <f>'címrend kötelező'!FZ51+'címrend önként'!FZ51+'címrend államig'!FZ51</f>
        <v>0</v>
      </c>
      <c r="GA51" s="290">
        <f>'címrend kötelező'!GA51+'címrend önként'!GA51+'címrend államig'!GA51</f>
        <v>0</v>
      </c>
      <c r="GB51" s="290">
        <f>'címrend kötelező'!GB51+'címrend önként'!GB51+'címrend államig'!GB51</f>
        <v>0</v>
      </c>
      <c r="GC51" s="290">
        <f>'címrend kötelező'!GC51+'címrend önként'!GC51+'címrend államig'!GC51</f>
        <v>0</v>
      </c>
      <c r="GD51" s="290">
        <f>'címrend kötelező'!GD51+'címrend önként'!GD51+'címrend államig'!GD51</f>
        <v>0</v>
      </c>
      <c r="GE51" s="290">
        <f>'címrend kötelező'!GE51+'címrend önként'!GE51+'címrend államig'!GE51</f>
        <v>0</v>
      </c>
      <c r="GF51" s="290">
        <f>'címrend kötelező'!GF51+'címrend önként'!GF51+'címrend államig'!GF51</f>
        <v>0</v>
      </c>
      <c r="GG51" s="290">
        <f>'címrend kötelező'!GG51+'címrend önként'!GG51+'címrend államig'!GG51</f>
        <v>0</v>
      </c>
      <c r="GH51" s="290">
        <f>'címrend kötelező'!GH51+'címrend önként'!GH51+'címrend államig'!GH51</f>
        <v>0</v>
      </c>
      <c r="GI51" s="290">
        <f>'címrend kötelező'!GI51+'címrend önként'!GI51+'címrend államig'!GI51</f>
        <v>0</v>
      </c>
      <c r="GJ51" s="290">
        <f>'címrend kötelező'!GJ51+'címrend önként'!GJ51+'címrend államig'!GJ51</f>
        <v>0</v>
      </c>
      <c r="GK51" s="290">
        <f>'címrend kötelező'!GK51+'címrend önként'!GK51+'címrend államig'!GK51</f>
        <v>0</v>
      </c>
      <c r="GL51" s="34">
        <f>EY51+FB51+FE51+FH51+FK51+FN51+FQ51+FT51+FW51+FZ51+GC51+GF51+GI51</f>
        <v>0</v>
      </c>
      <c r="GM51" s="34">
        <f t="shared" si="1233"/>
        <v>0</v>
      </c>
      <c r="GN51" s="34">
        <f t="shared" si="1233"/>
        <v>0</v>
      </c>
      <c r="GO51" s="290">
        <f>'címrend kötelező'!GO51+'címrend önként'!GO51+'címrend államig'!FL51</f>
        <v>0</v>
      </c>
      <c r="GP51" s="290">
        <f>'címrend kötelező'!GP51+'címrend önként'!GP51+'címrend államig'!FM51</f>
        <v>0</v>
      </c>
      <c r="GQ51" s="290">
        <f>'címrend kötelező'!GQ51+'címrend önként'!GQ51+'címrend államig'!FN51</f>
        <v>0</v>
      </c>
      <c r="GR51" s="290">
        <f>'címrend kötelező'!GR51+'címrend önként'!GR51+'címrend államig'!FO51</f>
        <v>0</v>
      </c>
      <c r="GS51" s="290">
        <f>'címrend kötelező'!GS51+'címrend önként'!GS51+'címrend államig'!FP51</f>
        <v>0</v>
      </c>
      <c r="GT51" s="290">
        <f>'címrend kötelező'!GT51+'címrend önként'!GT51+'címrend államig'!FQ51</f>
        <v>0</v>
      </c>
      <c r="GU51" s="290">
        <f>'címrend kötelező'!GU51+'címrend önként'!GU51+'címrend államig'!FR51</f>
        <v>0</v>
      </c>
      <c r="GV51" s="290">
        <f>'címrend kötelező'!GV51+'címrend önként'!GV51+'címrend államig'!FS51</f>
        <v>0</v>
      </c>
      <c r="GW51" s="290">
        <f>'címrend kötelező'!GW51+'címrend önként'!GW51+'címrend államig'!FT51</f>
        <v>0</v>
      </c>
      <c r="GX51" s="34">
        <f>GL51+GO51+GR51+GU51</f>
        <v>0</v>
      </c>
      <c r="GY51" s="34">
        <f t="shared" si="1234"/>
        <v>0</v>
      </c>
      <c r="GZ51" s="34">
        <f t="shared" si="1234"/>
        <v>0</v>
      </c>
      <c r="HA51" s="34">
        <f>DR51+EV51+GX51</f>
        <v>0</v>
      </c>
      <c r="HB51" s="34">
        <f t="shared" si="1235"/>
        <v>0</v>
      </c>
      <c r="HC51" s="133">
        <f t="shared" si="1235"/>
        <v>0</v>
      </c>
      <c r="HD51" s="139"/>
    </row>
    <row r="52" spans="1:212" s="12" customFormat="1" ht="15" customHeight="1" x14ac:dyDescent="0.2">
      <c r="A52" s="124" t="s">
        <v>443</v>
      </c>
      <c r="B52" s="5">
        <f t="shared" ref="B52" si="1236">B28+B40</f>
        <v>0</v>
      </c>
      <c r="C52" s="5">
        <f t="shared" ref="C52:BN52" si="1237">C28+C40</f>
        <v>0</v>
      </c>
      <c r="D52" s="5">
        <f t="shared" si="1237"/>
        <v>0</v>
      </c>
      <c r="E52" s="5">
        <f t="shared" si="1237"/>
        <v>0</v>
      </c>
      <c r="F52" s="5">
        <f t="shared" si="1237"/>
        <v>0</v>
      </c>
      <c r="G52" s="5">
        <f t="shared" si="1237"/>
        <v>0</v>
      </c>
      <c r="H52" s="5">
        <f t="shared" si="1237"/>
        <v>0</v>
      </c>
      <c r="I52" s="5">
        <f t="shared" si="1237"/>
        <v>0</v>
      </c>
      <c r="J52" s="5">
        <f t="shared" si="1237"/>
        <v>0</v>
      </c>
      <c r="K52" s="5">
        <f t="shared" si="1237"/>
        <v>500</v>
      </c>
      <c r="L52" s="5">
        <f t="shared" si="1237"/>
        <v>0</v>
      </c>
      <c r="M52" s="5">
        <f t="shared" si="1237"/>
        <v>500</v>
      </c>
      <c r="N52" s="5">
        <f t="shared" si="1237"/>
        <v>0</v>
      </c>
      <c r="O52" s="5">
        <f t="shared" si="1237"/>
        <v>0</v>
      </c>
      <c r="P52" s="5">
        <f t="shared" si="1237"/>
        <v>0</v>
      </c>
      <c r="Q52" s="5">
        <f t="shared" si="1237"/>
        <v>0</v>
      </c>
      <c r="R52" s="5">
        <f t="shared" si="1237"/>
        <v>0</v>
      </c>
      <c r="S52" s="5">
        <f t="shared" si="1237"/>
        <v>0</v>
      </c>
      <c r="T52" s="5">
        <f t="shared" si="1237"/>
        <v>0</v>
      </c>
      <c r="U52" s="5">
        <f t="shared" si="1237"/>
        <v>0</v>
      </c>
      <c r="V52" s="5">
        <f t="shared" si="1237"/>
        <v>0</v>
      </c>
      <c r="W52" s="5">
        <f t="shared" si="1237"/>
        <v>7558077</v>
      </c>
      <c r="X52" s="5">
        <f t="shared" si="1237"/>
        <v>0</v>
      </c>
      <c r="Y52" s="5">
        <f t="shared" si="1237"/>
        <v>7558077</v>
      </c>
      <c r="Z52" s="5" t="e">
        <f t="shared" si="1237"/>
        <v>#REF!</v>
      </c>
      <c r="AA52" s="5">
        <f t="shared" si="1237"/>
        <v>2266483</v>
      </c>
      <c r="AB52" s="5" t="e">
        <f t="shared" si="1237"/>
        <v>#REF!</v>
      </c>
      <c r="AC52" s="5">
        <f t="shared" si="1237"/>
        <v>0</v>
      </c>
      <c r="AD52" s="5">
        <f t="shared" si="1237"/>
        <v>845936</v>
      </c>
      <c r="AE52" s="5">
        <f t="shared" si="1237"/>
        <v>845936</v>
      </c>
      <c r="AF52" s="5">
        <f t="shared" si="1237"/>
        <v>0</v>
      </c>
      <c r="AG52" s="5">
        <f t="shared" si="1237"/>
        <v>0</v>
      </c>
      <c r="AH52" s="5">
        <f t="shared" si="1237"/>
        <v>0</v>
      </c>
      <c r="AI52" s="5">
        <f t="shared" si="1237"/>
        <v>5603</v>
      </c>
      <c r="AJ52" s="5">
        <f t="shared" si="1237"/>
        <v>0</v>
      </c>
      <c r="AK52" s="5">
        <f t="shared" si="1237"/>
        <v>5603</v>
      </c>
      <c r="AL52" s="5">
        <f t="shared" si="1237"/>
        <v>0</v>
      </c>
      <c r="AM52" s="5">
        <f t="shared" si="1237"/>
        <v>0</v>
      </c>
      <c r="AN52" s="5">
        <f t="shared" si="1237"/>
        <v>0</v>
      </c>
      <c r="AO52" s="5">
        <f t="shared" si="1237"/>
        <v>1251010</v>
      </c>
      <c r="AP52" s="5">
        <f t="shared" si="1237"/>
        <v>0</v>
      </c>
      <c r="AQ52" s="5">
        <f t="shared" si="1237"/>
        <v>1251010</v>
      </c>
      <c r="AR52" s="5">
        <f t="shared" si="1237"/>
        <v>0</v>
      </c>
      <c r="AS52" s="5">
        <f t="shared" si="1237"/>
        <v>0</v>
      </c>
      <c r="AT52" s="5">
        <f t="shared" si="1237"/>
        <v>0</v>
      </c>
      <c r="AU52" s="5">
        <f t="shared" si="1237"/>
        <v>1200</v>
      </c>
      <c r="AV52" s="5">
        <f t="shared" si="1237"/>
        <v>0</v>
      </c>
      <c r="AW52" s="5">
        <f t="shared" si="1237"/>
        <v>1200</v>
      </c>
      <c r="AX52" s="5">
        <f t="shared" si="1237"/>
        <v>250000</v>
      </c>
      <c r="AY52" s="5">
        <f t="shared" si="1237"/>
        <v>0</v>
      </c>
      <c r="AZ52" s="5">
        <f t="shared" si="1237"/>
        <v>250000</v>
      </c>
      <c r="BA52" s="5">
        <f t="shared" si="1237"/>
        <v>0</v>
      </c>
      <c r="BB52" s="5">
        <f t="shared" si="1237"/>
        <v>0</v>
      </c>
      <c r="BC52" s="5">
        <f t="shared" si="1237"/>
        <v>0</v>
      </c>
      <c r="BD52" s="5">
        <f t="shared" si="1237"/>
        <v>0</v>
      </c>
      <c r="BE52" s="5">
        <f t="shared" si="1237"/>
        <v>0</v>
      </c>
      <c r="BF52" s="5">
        <f t="shared" si="1237"/>
        <v>0</v>
      </c>
      <c r="BG52" s="5">
        <f t="shared" si="1237"/>
        <v>68219</v>
      </c>
      <c r="BH52" s="5">
        <f t="shared" si="1237"/>
        <v>0</v>
      </c>
      <c r="BI52" s="5">
        <f t="shared" si="1237"/>
        <v>68219</v>
      </c>
      <c r="BJ52" s="5">
        <f t="shared" si="1237"/>
        <v>0</v>
      </c>
      <c r="BK52" s="5">
        <f t="shared" si="1237"/>
        <v>0</v>
      </c>
      <c r="BL52" s="5">
        <f t="shared" si="1237"/>
        <v>0</v>
      </c>
      <c r="BM52" s="5">
        <f t="shared" si="1237"/>
        <v>0</v>
      </c>
      <c r="BN52" s="5">
        <f t="shared" si="1237"/>
        <v>0</v>
      </c>
      <c r="BO52" s="5">
        <f t="shared" ref="BO52:DQ52" si="1238">BO28+BO40</f>
        <v>0</v>
      </c>
      <c r="BP52" s="5">
        <f t="shared" si="1238"/>
        <v>155846</v>
      </c>
      <c r="BQ52" s="5">
        <f t="shared" si="1238"/>
        <v>20390</v>
      </c>
      <c r="BR52" s="5">
        <f t="shared" si="1238"/>
        <v>176236</v>
      </c>
      <c r="BS52" s="5">
        <f t="shared" si="1238"/>
        <v>0</v>
      </c>
      <c r="BT52" s="5">
        <f t="shared" si="1238"/>
        <v>0</v>
      </c>
      <c r="BU52" s="5">
        <f t="shared" si="1238"/>
        <v>0</v>
      </c>
      <c r="BV52" s="5">
        <f t="shared" si="1238"/>
        <v>0</v>
      </c>
      <c r="BW52" s="5">
        <f t="shared" si="1238"/>
        <v>0</v>
      </c>
      <c r="BX52" s="5">
        <f t="shared" si="1238"/>
        <v>0</v>
      </c>
      <c r="BY52" s="5">
        <f t="shared" si="1238"/>
        <v>10000</v>
      </c>
      <c r="BZ52" s="5">
        <f t="shared" si="1238"/>
        <v>0</v>
      </c>
      <c r="CA52" s="5">
        <f t="shared" si="1238"/>
        <v>10000</v>
      </c>
      <c r="CB52" s="5">
        <f t="shared" si="1238"/>
        <v>0</v>
      </c>
      <c r="CC52" s="5">
        <f t="shared" si="1238"/>
        <v>0</v>
      </c>
      <c r="CD52" s="5">
        <f t="shared" si="1238"/>
        <v>0</v>
      </c>
      <c r="CE52" s="5">
        <f t="shared" si="1238"/>
        <v>4659170</v>
      </c>
      <c r="CF52" s="5">
        <f t="shared" si="1238"/>
        <v>502001</v>
      </c>
      <c r="CG52" s="5">
        <f t="shared" si="1238"/>
        <v>5161171</v>
      </c>
      <c r="CH52" s="5">
        <f t="shared" si="1238"/>
        <v>0</v>
      </c>
      <c r="CI52" s="5">
        <f t="shared" si="1238"/>
        <v>0</v>
      </c>
      <c r="CJ52" s="5">
        <f t="shared" si="1238"/>
        <v>0</v>
      </c>
      <c r="CK52" s="5">
        <f t="shared" si="1238"/>
        <v>168194</v>
      </c>
      <c r="CL52" s="5">
        <f t="shared" si="1238"/>
        <v>-45006</v>
      </c>
      <c r="CM52" s="5">
        <f t="shared" si="1238"/>
        <v>123188</v>
      </c>
      <c r="CN52" s="5">
        <f t="shared" si="1238"/>
        <v>390000</v>
      </c>
      <c r="CO52" s="5">
        <f t="shared" si="1238"/>
        <v>0</v>
      </c>
      <c r="CP52" s="5">
        <f t="shared" si="1238"/>
        <v>390000</v>
      </c>
      <c r="CQ52" s="5">
        <f t="shared" si="1238"/>
        <v>0</v>
      </c>
      <c r="CR52" s="5">
        <f t="shared" si="1238"/>
        <v>0</v>
      </c>
      <c r="CS52" s="5">
        <f t="shared" si="1238"/>
        <v>0</v>
      </c>
      <c r="CT52" s="5">
        <f t="shared" si="1238"/>
        <v>0</v>
      </c>
      <c r="CU52" s="5">
        <f t="shared" si="1238"/>
        <v>0</v>
      </c>
      <c r="CV52" s="5">
        <f t="shared" si="1238"/>
        <v>0</v>
      </c>
      <c r="CW52" s="5">
        <f t="shared" si="1238"/>
        <v>0</v>
      </c>
      <c r="CX52" s="5">
        <f t="shared" si="1238"/>
        <v>0</v>
      </c>
      <c r="CY52" s="5">
        <f t="shared" si="1238"/>
        <v>0</v>
      </c>
      <c r="CZ52" s="5">
        <f t="shared" si="1238"/>
        <v>0</v>
      </c>
      <c r="DA52" s="5">
        <f t="shared" si="1238"/>
        <v>0</v>
      </c>
      <c r="DB52" s="5">
        <f t="shared" si="1238"/>
        <v>0</v>
      </c>
      <c r="DC52" s="5">
        <f t="shared" si="1238"/>
        <v>140000</v>
      </c>
      <c r="DD52" s="5">
        <f t="shared" si="1238"/>
        <v>0</v>
      </c>
      <c r="DE52" s="5">
        <f t="shared" si="1238"/>
        <v>140000</v>
      </c>
      <c r="DF52" s="5">
        <f t="shared" si="1238"/>
        <v>120507</v>
      </c>
      <c r="DG52" s="5">
        <f t="shared" si="1238"/>
        <v>0</v>
      </c>
      <c r="DH52" s="5">
        <f t="shared" si="1238"/>
        <v>120507</v>
      </c>
      <c r="DI52" s="5">
        <f t="shared" si="1238"/>
        <v>30000</v>
      </c>
      <c r="DJ52" s="5">
        <f t="shared" si="1238"/>
        <v>0</v>
      </c>
      <c r="DK52" s="5">
        <f t="shared" si="1238"/>
        <v>30000</v>
      </c>
      <c r="DL52" s="5">
        <f t="shared" si="1238"/>
        <v>0</v>
      </c>
      <c r="DM52" s="5">
        <f t="shared" si="1238"/>
        <v>0</v>
      </c>
      <c r="DN52" s="5">
        <f t="shared" si="1238"/>
        <v>0</v>
      </c>
      <c r="DO52" s="5">
        <f t="shared" si="1238"/>
        <v>75000</v>
      </c>
      <c r="DP52" s="5">
        <f t="shared" si="1238"/>
        <v>0</v>
      </c>
      <c r="DQ52" s="5">
        <f t="shared" si="1238"/>
        <v>75000</v>
      </c>
      <c r="DR52" s="106" t="e">
        <f t="shared" ref="DR52" si="1239">DR28+DR40</f>
        <v>#REF!</v>
      </c>
      <c r="DS52" s="106">
        <f t="shared" ref="DS52:DT52" si="1240">DS28+DS40</f>
        <v>3589804</v>
      </c>
      <c r="DT52" s="106" t="e">
        <f t="shared" si="1240"/>
        <v>#REF!</v>
      </c>
      <c r="DU52" s="5">
        <f>DU28+DU40</f>
        <v>1000</v>
      </c>
      <c r="DV52" s="5">
        <f t="shared" ref="DV52:EV52" si="1241">DV28+DV40</f>
        <v>12522</v>
      </c>
      <c r="DW52" s="5">
        <f t="shared" si="1241"/>
        <v>13522</v>
      </c>
      <c r="DX52" s="5">
        <f t="shared" si="1241"/>
        <v>1300</v>
      </c>
      <c r="DY52" s="5">
        <f t="shared" si="1241"/>
        <v>147</v>
      </c>
      <c r="DZ52" s="5">
        <f t="shared" si="1241"/>
        <v>1447</v>
      </c>
      <c r="EA52" s="5">
        <f t="shared" si="1241"/>
        <v>1600</v>
      </c>
      <c r="EB52" s="5">
        <f t="shared" si="1241"/>
        <v>1274</v>
      </c>
      <c r="EC52" s="5">
        <f t="shared" si="1241"/>
        <v>2874</v>
      </c>
      <c r="ED52" s="5">
        <f t="shared" si="1241"/>
        <v>4000</v>
      </c>
      <c r="EE52" s="5">
        <f t="shared" si="1241"/>
        <v>121940</v>
      </c>
      <c r="EF52" s="5">
        <f t="shared" si="1241"/>
        <v>125940</v>
      </c>
      <c r="EG52" s="5">
        <f t="shared" si="1241"/>
        <v>200</v>
      </c>
      <c r="EH52" s="5">
        <f t="shared" si="1241"/>
        <v>53863</v>
      </c>
      <c r="EI52" s="5">
        <f t="shared" si="1241"/>
        <v>54063</v>
      </c>
      <c r="EJ52" s="5">
        <f t="shared" si="1241"/>
        <v>0</v>
      </c>
      <c r="EK52" s="5">
        <f t="shared" si="1241"/>
        <v>84870</v>
      </c>
      <c r="EL52" s="5">
        <f t="shared" si="1241"/>
        <v>84870</v>
      </c>
      <c r="EM52" s="5">
        <f t="shared" si="1241"/>
        <v>0</v>
      </c>
      <c r="EN52" s="5">
        <f t="shared" si="1241"/>
        <v>6200</v>
      </c>
      <c r="EO52" s="5">
        <f t="shared" si="1241"/>
        <v>6200</v>
      </c>
      <c r="EP52" s="5">
        <f t="shared" si="1241"/>
        <v>0</v>
      </c>
      <c r="EQ52" s="5">
        <f t="shared" si="1241"/>
        <v>220512</v>
      </c>
      <c r="ER52" s="5">
        <f t="shared" si="1241"/>
        <v>220512</v>
      </c>
      <c r="ES52" s="5">
        <f t="shared" si="1241"/>
        <v>15000</v>
      </c>
      <c r="ET52" s="5">
        <f t="shared" si="1241"/>
        <v>14147</v>
      </c>
      <c r="EU52" s="5">
        <f t="shared" si="1241"/>
        <v>29147</v>
      </c>
      <c r="EV52" s="106">
        <f t="shared" si="1241"/>
        <v>23100</v>
      </c>
      <c r="EW52" s="106">
        <f t="shared" ref="EW52:EX52" si="1242">EW28+EW40</f>
        <v>515475</v>
      </c>
      <c r="EX52" s="106">
        <f t="shared" si="1242"/>
        <v>538575</v>
      </c>
      <c r="EY52" s="5">
        <f>EY28+EY40</f>
        <v>3000</v>
      </c>
      <c r="EZ52" s="5">
        <f t="shared" ref="EZ52:GK52" si="1243">EZ28+EZ40</f>
        <v>14831</v>
      </c>
      <c r="FA52" s="5">
        <f t="shared" si="1243"/>
        <v>17831</v>
      </c>
      <c r="FB52" s="5">
        <f t="shared" si="1243"/>
        <v>0</v>
      </c>
      <c r="FC52" s="5">
        <f t="shared" si="1243"/>
        <v>13369</v>
      </c>
      <c r="FD52" s="5">
        <f t="shared" si="1243"/>
        <v>13369</v>
      </c>
      <c r="FE52" s="5">
        <f t="shared" si="1243"/>
        <v>0</v>
      </c>
      <c r="FF52" s="5">
        <f t="shared" si="1243"/>
        <v>0</v>
      </c>
      <c r="FG52" s="5">
        <f t="shared" si="1243"/>
        <v>0</v>
      </c>
      <c r="FH52" s="5">
        <f t="shared" si="1243"/>
        <v>59796</v>
      </c>
      <c r="FI52" s="5">
        <f t="shared" si="1243"/>
        <v>0</v>
      </c>
      <c r="FJ52" s="5">
        <f t="shared" si="1243"/>
        <v>59796</v>
      </c>
      <c r="FK52" s="5">
        <f t="shared" si="1243"/>
        <v>0</v>
      </c>
      <c r="FL52" s="5">
        <f t="shared" si="1243"/>
        <v>0</v>
      </c>
      <c r="FM52" s="5">
        <f t="shared" si="1243"/>
        <v>0</v>
      </c>
      <c r="FN52" s="5">
        <f t="shared" si="1243"/>
        <v>45731</v>
      </c>
      <c r="FO52" s="5">
        <f t="shared" si="1243"/>
        <v>0</v>
      </c>
      <c r="FP52" s="5">
        <f t="shared" si="1243"/>
        <v>45731</v>
      </c>
      <c r="FQ52" s="5">
        <f t="shared" si="1243"/>
        <v>6434</v>
      </c>
      <c r="FR52" s="5">
        <f t="shared" si="1243"/>
        <v>0</v>
      </c>
      <c r="FS52" s="5">
        <f t="shared" si="1243"/>
        <v>6434</v>
      </c>
      <c r="FT52" s="5">
        <f t="shared" si="1243"/>
        <v>3751</v>
      </c>
      <c r="FU52" s="5">
        <f t="shared" si="1243"/>
        <v>0</v>
      </c>
      <c r="FV52" s="5">
        <f t="shared" si="1243"/>
        <v>3751</v>
      </c>
      <c r="FW52" s="5">
        <f t="shared" si="1243"/>
        <v>13603</v>
      </c>
      <c r="FX52" s="5">
        <f t="shared" si="1243"/>
        <v>0</v>
      </c>
      <c r="FY52" s="5">
        <f t="shared" si="1243"/>
        <v>13603</v>
      </c>
      <c r="FZ52" s="5">
        <f t="shared" si="1243"/>
        <v>0</v>
      </c>
      <c r="GA52" s="5">
        <f t="shared" si="1243"/>
        <v>0</v>
      </c>
      <c r="GB52" s="5">
        <f t="shared" si="1243"/>
        <v>0</v>
      </c>
      <c r="GC52" s="5">
        <f t="shared" si="1243"/>
        <v>0</v>
      </c>
      <c r="GD52" s="5">
        <f t="shared" si="1243"/>
        <v>0</v>
      </c>
      <c r="GE52" s="5">
        <f t="shared" si="1243"/>
        <v>0</v>
      </c>
      <c r="GF52" s="5">
        <f t="shared" si="1243"/>
        <v>97009</v>
      </c>
      <c r="GG52" s="5">
        <f t="shared" si="1243"/>
        <v>68067</v>
      </c>
      <c r="GH52" s="5">
        <f t="shared" si="1243"/>
        <v>165076</v>
      </c>
      <c r="GI52" s="5">
        <f t="shared" si="1243"/>
        <v>0</v>
      </c>
      <c r="GJ52" s="5">
        <f t="shared" si="1243"/>
        <v>1504</v>
      </c>
      <c r="GK52" s="5">
        <f t="shared" si="1243"/>
        <v>1504</v>
      </c>
      <c r="GL52" s="5">
        <f t="shared" ref="GL52" si="1244">GL28+GL40</f>
        <v>229324</v>
      </c>
      <c r="GM52" s="5">
        <f t="shared" ref="GM52:GN52" si="1245">GM28+GM40</f>
        <v>97771</v>
      </c>
      <c r="GN52" s="5">
        <f t="shared" si="1245"/>
        <v>327095</v>
      </c>
      <c r="GO52" s="5">
        <f>GO28+GO40</f>
        <v>67408</v>
      </c>
      <c r="GP52" s="5">
        <f t="shared" ref="GP52:HA52" si="1246">GP28+GP40</f>
        <v>36779</v>
      </c>
      <c r="GQ52" s="5">
        <f t="shared" si="1246"/>
        <v>104187</v>
      </c>
      <c r="GR52" s="5">
        <f t="shared" si="1246"/>
        <v>1515777</v>
      </c>
      <c r="GS52" s="5">
        <f t="shared" si="1246"/>
        <v>120490</v>
      </c>
      <c r="GT52" s="5">
        <f t="shared" si="1246"/>
        <v>1636267</v>
      </c>
      <c r="GU52" s="5">
        <f t="shared" si="1246"/>
        <v>0</v>
      </c>
      <c r="GV52" s="5">
        <f t="shared" si="1246"/>
        <v>16936</v>
      </c>
      <c r="GW52" s="5">
        <f t="shared" si="1246"/>
        <v>16936</v>
      </c>
      <c r="GX52" s="5">
        <f t="shared" si="1246"/>
        <v>1812509</v>
      </c>
      <c r="GY52" s="5">
        <f t="shared" ref="GY52:GZ52" si="1247">GY28+GY40</f>
        <v>271976</v>
      </c>
      <c r="GZ52" s="5">
        <f t="shared" si="1247"/>
        <v>2084485</v>
      </c>
      <c r="HA52" s="5" t="e">
        <f t="shared" si="1246"/>
        <v>#REF!</v>
      </c>
      <c r="HB52" s="5">
        <f t="shared" ref="HB52:HC52" si="1248">HB28+HB40</f>
        <v>4377255</v>
      </c>
      <c r="HC52" s="118" t="e">
        <f t="shared" si="1248"/>
        <v>#REF!</v>
      </c>
      <c r="HD52" s="139"/>
    </row>
    <row r="53" spans="1:212" s="12" customFormat="1" ht="15" customHeight="1" x14ac:dyDescent="0.2">
      <c r="A53" s="124" t="s">
        <v>444</v>
      </c>
      <c r="B53" s="5">
        <f t="shared" ref="B53" si="1249">B54+B58</f>
        <v>0</v>
      </c>
      <c r="C53" s="5">
        <f t="shared" ref="C53" si="1250">C54+C58</f>
        <v>0</v>
      </c>
      <c r="D53" s="5">
        <f t="shared" ref="D53" si="1251">D54+D58</f>
        <v>0</v>
      </c>
      <c r="E53" s="5">
        <f t="shared" ref="E53" si="1252">E54+E58</f>
        <v>0</v>
      </c>
      <c r="F53" s="5">
        <f t="shared" ref="F53" si="1253">F54+F58</f>
        <v>0</v>
      </c>
      <c r="G53" s="5">
        <f t="shared" ref="G53" si="1254">G54+G58</f>
        <v>0</v>
      </c>
      <c r="H53" s="5">
        <f t="shared" ref="H53" si="1255">H54+H58</f>
        <v>0</v>
      </c>
      <c r="I53" s="5">
        <f t="shared" ref="I53" si="1256">I54+I58</f>
        <v>0</v>
      </c>
      <c r="J53" s="5">
        <f t="shared" ref="J53" si="1257">J54+J58</f>
        <v>0</v>
      </c>
      <c r="K53" s="5">
        <f t="shared" ref="K53" si="1258">K54+K58</f>
        <v>0</v>
      </c>
      <c r="L53" s="5">
        <f t="shared" ref="L53" si="1259">L54+L58</f>
        <v>0</v>
      </c>
      <c r="M53" s="5">
        <f t="shared" ref="M53" si="1260">M54+M58</f>
        <v>0</v>
      </c>
      <c r="N53" s="5">
        <f t="shared" ref="N53" si="1261">N54+N58</f>
        <v>0</v>
      </c>
      <c r="O53" s="5">
        <f t="shared" ref="O53" si="1262">O54+O58</f>
        <v>0</v>
      </c>
      <c r="P53" s="5">
        <f t="shared" ref="P53" si="1263">P54+P58</f>
        <v>0</v>
      </c>
      <c r="Q53" s="5">
        <f t="shared" ref="Q53" si="1264">Q54+Q58</f>
        <v>0</v>
      </c>
      <c r="R53" s="5">
        <f t="shared" ref="R53" si="1265">R54+R58</f>
        <v>0</v>
      </c>
      <c r="S53" s="5">
        <f t="shared" ref="S53" si="1266">S54+S58</f>
        <v>0</v>
      </c>
      <c r="T53" s="5">
        <f t="shared" ref="T53" si="1267">T54+T58</f>
        <v>0</v>
      </c>
      <c r="U53" s="5">
        <f t="shared" ref="U53" si="1268">U54+U58</f>
        <v>0</v>
      </c>
      <c r="V53" s="5">
        <f t="shared" ref="V53" si="1269">V54+V58</f>
        <v>0</v>
      </c>
      <c r="W53" s="5">
        <f t="shared" ref="W53" si="1270">W54+W58</f>
        <v>0</v>
      </c>
      <c r="X53" s="5">
        <f t="shared" ref="X53" si="1271">X54+X58</f>
        <v>2200000</v>
      </c>
      <c r="Y53" s="5">
        <f t="shared" ref="Y53" si="1272">Y54+Y58</f>
        <v>2200000</v>
      </c>
      <c r="Z53" s="5">
        <f t="shared" ref="Z53" si="1273">Z54+Z58</f>
        <v>6379851</v>
      </c>
      <c r="AA53" s="5">
        <f t="shared" ref="AA53" si="1274">AA54+AA58</f>
        <v>411373</v>
      </c>
      <c r="AB53" s="5">
        <f t="shared" ref="AB53" si="1275">AB54+AB58</f>
        <v>6791224</v>
      </c>
      <c r="AC53" s="5">
        <f t="shared" ref="AC53" si="1276">AC54+AC58</f>
        <v>0</v>
      </c>
      <c r="AD53" s="5">
        <f t="shared" ref="AD53" si="1277">AD54+AD58</f>
        <v>56331</v>
      </c>
      <c r="AE53" s="5">
        <f t="shared" ref="AE53" si="1278">AE54+AE58</f>
        <v>56331</v>
      </c>
      <c r="AF53" s="5">
        <f t="shared" ref="AF53" si="1279">AF54+AF58</f>
        <v>0</v>
      </c>
      <c r="AG53" s="5">
        <f t="shared" ref="AG53" si="1280">AG54+AG58</f>
        <v>0</v>
      </c>
      <c r="AH53" s="5">
        <f t="shared" ref="AH53" si="1281">AH54+AH58</f>
        <v>0</v>
      </c>
      <c r="AI53" s="5">
        <f t="shared" ref="AI53" si="1282">AI54+AI58</f>
        <v>0</v>
      </c>
      <c r="AJ53" s="5">
        <f t="shared" ref="AJ53" si="1283">AJ54+AJ58</f>
        <v>0</v>
      </c>
      <c r="AK53" s="5">
        <f t="shared" ref="AK53" si="1284">AK54+AK58</f>
        <v>0</v>
      </c>
      <c r="AL53" s="5">
        <f t="shared" ref="AL53" si="1285">AL54+AL58</f>
        <v>0</v>
      </c>
      <c r="AM53" s="5">
        <f t="shared" ref="AM53" si="1286">AM54+AM58</f>
        <v>0</v>
      </c>
      <c r="AN53" s="5">
        <f t="shared" ref="AN53" si="1287">AN54+AN58</f>
        <v>0</v>
      </c>
      <c r="AO53" s="5">
        <f t="shared" ref="AO53" si="1288">AO54+AO58</f>
        <v>0</v>
      </c>
      <c r="AP53" s="5">
        <f t="shared" ref="AP53" si="1289">AP54+AP58</f>
        <v>0</v>
      </c>
      <c r="AQ53" s="5">
        <f t="shared" ref="AQ53" si="1290">AQ54+AQ58</f>
        <v>0</v>
      </c>
      <c r="AR53" s="5">
        <f t="shared" ref="AR53" si="1291">AR54+AR58</f>
        <v>0</v>
      </c>
      <c r="AS53" s="5">
        <f t="shared" ref="AS53" si="1292">AS54+AS58</f>
        <v>0</v>
      </c>
      <c r="AT53" s="5">
        <f t="shared" ref="AT53" si="1293">AT54+AT58</f>
        <v>0</v>
      </c>
      <c r="AU53" s="5">
        <f t="shared" ref="AU53" si="1294">AU54+AU58</f>
        <v>0</v>
      </c>
      <c r="AV53" s="5">
        <f t="shared" ref="AV53" si="1295">AV54+AV58</f>
        <v>0</v>
      </c>
      <c r="AW53" s="5">
        <f t="shared" ref="AW53" si="1296">AW54+AW58</f>
        <v>0</v>
      </c>
      <c r="AX53" s="5">
        <f t="shared" ref="AX53" si="1297">AX54+AX58</f>
        <v>0</v>
      </c>
      <c r="AY53" s="5">
        <f t="shared" ref="AY53" si="1298">AY54+AY58</f>
        <v>0</v>
      </c>
      <c r="AZ53" s="5">
        <f t="shared" ref="AZ53" si="1299">AZ54+AZ58</f>
        <v>0</v>
      </c>
      <c r="BA53" s="5">
        <f t="shared" ref="BA53" si="1300">BA54+BA58</f>
        <v>0</v>
      </c>
      <c r="BB53" s="5">
        <f t="shared" ref="BB53" si="1301">BB54+BB58</f>
        <v>0</v>
      </c>
      <c r="BC53" s="5">
        <f t="shared" ref="BC53" si="1302">BC54+BC58</f>
        <v>0</v>
      </c>
      <c r="BD53" s="5">
        <f t="shared" ref="BD53" si="1303">BD54+BD58</f>
        <v>0</v>
      </c>
      <c r="BE53" s="5">
        <f t="shared" ref="BE53" si="1304">BE54+BE58</f>
        <v>0</v>
      </c>
      <c r="BF53" s="5">
        <f t="shared" ref="BF53" si="1305">BF54+BF58</f>
        <v>0</v>
      </c>
      <c r="BG53" s="5">
        <f t="shared" ref="BG53" si="1306">BG54+BG58</f>
        <v>0</v>
      </c>
      <c r="BH53" s="5">
        <f t="shared" ref="BH53" si="1307">BH54+BH58</f>
        <v>0</v>
      </c>
      <c r="BI53" s="5">
        <f t="shared" ref="BI53" si="1308">BI54+BI58</f>
        <v>0</v>
      </c>
      <c r="BJ53" s="5">
        <f t="shared" ref="BJ53" si="1309">BJ54+BJ58</f>
        <v>0</v>
      </c>
      <c r="BK53" s="5">
        <f t="shared" ref="BK53" si="1310">BK54+BK58</f>
        <v>0</v>
      </c>
      <c r="BL53" s="5">
        <f t="shared" ref="BL53" si="1311">BL54+BL58</f>
        <v>0</v>
      </c>
      <c r="BM53" s="5">
        <f t="shared" ref="BM53" si="1312">BM54+BM58</f>
        <v>0</v>
      </c>
      <c r="BN53" s="5">
        <f t="shared" ref="BN53" si="1313">BN54+BN58</f>
        <v>0</v>
      </c>
      <c r="BO53" s="5">
        <f t="shared" ref="BO53" si="1314">BO54+BO58</f>
        <v>0</v>
      </c>
      <c r="BP53" s="5">
        <f t="shared" ref="BP53" si="1315">BP54+BP58</f>
        <v>0</v>
      </c>
      <c r="BQ53" s="5">
        <f t="shared" ref="BQ53" si="1316">BQ54+BQ58</f>
        <v>0</v>
      </c>
      <c r="BR53" s="5">
        <f t="shared" ref="BR53" si="1317">BR54+BR58</f>
        <v>0</v>
      </c>
      <c r="BS53" s="5">
        <f t="shared" ref="BS53" si="1318">BS54+BS58</f>
        <v>0</v>
      </c>
      <c r="BT53" s="5">
        <f t="shared" ref="BT53" si="1319">BT54+BT58</f>
        <v>0</v>
      </c>
      <c r="BU53" s="5">
        <f t="shared" ref="BU53" si="1320">BU54+BU58</f>
        <v>0</v>
      </c>
      <c r="BV53" s="5">
        <f t="shared" ref="BV53" si="1321">BV54+BV58</f>
        <v>0</v>
      </c>
      <c r="BW53" s="5">
        <f t="shared" ref="BW53" si="1322">BW54+BW58</f>
        <v>0</v>
      </c>
      <c r="BX53" s="5">
        <f t="shared" ref="BX53" si="1323">BX54+BX58</f>
        <v>0</v>
      </c>
      <c r="BY53" s="5">
        <f t="shared" ref="BY53" si="1324">BY54+BY58</f>
        <v>0</v>
      </c>
      <c r="BZ53" s="5">
        <f t="shared" ref="BZ53" si="1325">BZ54+BZ58</f>
        <v>0</v>
      </c>
      <c r="CA53" s="5">
        <f t="shared" ref="CA53" si="1326">CA54+CA58</f>
        <v>0</v>
      </c>
      <c r="CB53" s="5">
        <f t="shared" ref="CB53" si="1327">CB54+CB58</f>
        <v>0</v>
      </c>
      <c r="CC53" s="5">
        <f t="shared" ref="CC53" si="1328">CC54+CC58</f>
        <v>0</v>
      </c>
      <c r="CD53" s="5">
        <f t="shared" ref="CD53" si="1329">CD54+CD58</f>
        <v>0</v>
      </c>
      <c r="CE53" s="5">
        <f t="shared" ref="CE53" si="1330">CE54+CE58</f>
        <v>0</v>
      </c>
      <c r="CF53" s="5">
        <f t="shared" ref="CF53" si="1331">CF54+CF58</f>
        <v>0</v>
      </c>
      <c r="CG53" s="5">
        <f t="shared" ref="CG53" si="1332">CG54+CG58</f>
        <v>0</v>
      </c>
      <c r="CH53" s="5">
        <f t="shared" ref="CH53" si="1333">CH54+CH58</f>
        <v>0</v>
      </c>
      <c r="CI53" s="5">
        <f t="shared" ref="CI53" si="1334">CI54+CI58</f>
        <v>0</v>
      </c>
      <c r="CJ53" s="5">
        <f t="shared" ref="CJ53" si="1335">CJ54+CJ58</f>
        <v>0</v>
      </c>
      <c r="CK53" s="5">
        <f t="shared" ref="CK53" si="1336">CK54+CK58</f>
        <v>0</v>
      </c>
      <c r="CL53" s="5">
        <f t="shared" ref="CL53" si="1337">CL54+CL58</f>
        <v>0</v>
      </c>
      <c r="CM53" s="5">
        <f t="shared" ref="CM53" si="1338">CM54+CM58</f>
        <v>0</v>
      </c>
      <c r="CN53" s="5">
        <f t="shared" ref="CN53" si="1339">CN54+CN58</f>
        <v>0</v>
      </c>
      <c r="CO53" s="5">
        <f t="shared" ref="CO53" si="1340">CO54+CO58</f>
        <v>0</v>
      </c>
      <c r="CP53" s="5">
        <f t="shared" ref="CP53" si="1341">CP54+CP58</f>
        <v>0</v>
      </c>
      <c r="CQ53" s="5">
        <f t="shared" ref="CQ53" si="1342">CQ54+CQ58</f>
        <v>0</v>
      </c>
      <c r="CR53" s="5">
        <f t="shared" ref="CR53" si="1343">CR54+CR58</f>
        <v>0</v>
      </c>
      <c r="CS53" s="5">
        <f t="shared" ref="CS53" si="1344">CS54+CS58</f>
        <v>0</v>
      </c>
      <c r="CT53" s="5">
        <f t="shared" ref="CT53" si="1345">CT54+CT58</f>
        <v>0</v>
      </c>
      <c r="CU53" s="5">
        <f t="shared" ref="CU53" si="1346">CU54+CU58</f>
        <v>0</v>
      </c>
      <c r="CV53" s="5">
        <f t="shared" ref="CV53" si="1347">CV54+CV58</f>
        <v>0</v>
      </c>
      <c r="CW53" s="5">
        <f t="shared" ref="CW53" si="1348">CW54+CW58</f>
        <v>0</v>
      </c>
      <c r="CX53" s="5">
        <f t="shared" ref="CX53" si="1349">CX54+CX58</f>
        <v>0</v>
      </c>
      <c r="CY53" s="5">
        <f t="shared" ref="CY53" si="1350">CY54+CY58</f>
        <v>0</v>
      </c>
      <c r="CZ53" s="5">
        <f t="shared" ref="CZ53" si="1351">CZ54+CZ58</f>
        <v>0</v>
      </c>
      <c r="DA53" s="5">
        <f t="shared" ref="DA53" si="1352">DA54+DA58</f>
        <v>0</v>
      </c>
      <c r="DB53" s="5">
        <f t="shared" ref="DB53" si="1353">DB54+DB58</f>
        <v>0</v>
      </c>
      <c r="DC53" s="5">
        <f t="shared" ref="DC53" si="1354">DC54+DC58</f>
        <v>0</v>
      </c>
      <c r="DD53" s="5">
        <f t="shared" ref="DD53" si="1355">DD54+DD58</f>
        <v>0</v>
      </c>
      <c r="DE53" s="5">
        <f t="shared" ref="DE53" si="1356">DE54+DE58</f>
        <v>0</v>
      </c>
      <c r="DF53" s="5">
        <f t="shared" ref="DF53" si="1357">DF54+DF58</f>
        <v>0</v>
      </c>
      <c r="DG53" s="5">
        <f t="shared" ref="DG53" si="1358">DG54+DG58</f>
        <v>0</v>
      </c>
      <c r="DH53" s="5">
        <f t="shared" ref="DH53" si="1359">DH54+DH58</f>
        <v>0</v>
      </c>
      <c r="DI53" s="5">
        <f t="shared" ref="DI53" si="1360">DI54+DI58</f>
        <v>0</v>
      </c>
      <c r="DJ53" s="5">
        <f t="shared" ref="DJ53" si="1361">DJ54+DJ58</f>
        <v>0</v>
      </c>
      <c r="DK53" s="5">
        <f t="shared" ref="DK53" si="1362">DK54+DK58</f>
        <v>0</v>
      </c>
      <c r="DL53" s="5">
        <f t="shared" ref="DL53" si="1363">DL54+DL58</f>
        <v>0</v>
      </c>
      <c r="DM53" s="5">
        <f t="shared" ref="DM53" si="1364">DM54+DM58</f>
        <v>0</v>
      </c>
      <c r="DN53" s="5">
        <f t="shared" ref="DN53" si="1365">DN54+DN58</f>
        <v>0</v>
      </c>
      <c r="DO53" s="5">
        <f t="shared" ref="DO53" si="1366">DO54+DO58</f>
        <v>0</v>
      </c>
      <c r="DP53" s="5">
        <f t="shared" ref="DP53" si="1367">DP54+DP58</f>
        <v>0</v>
      </c>
      <c r="DQ53" s="5">
        <f t="shared" ref="DQ53" si="1368">DQ54+DQ58</f>
        <v>0</v>
      </c>
      <c r="DR53" s="106">
        <f t="shared" ref="DR53" si="1369">DR54+DR58</f>
        <v>6379851</v>
      </c>
      <c r="DS53" s="106">
        <f t="shared" ref="DS53" si="1370">DS54+DS58</f>
        <v>2667704</v>
      </c>
      <c r="DT53" s="106">
        <f t="shared" ref="DT53" si="1371">DT54+DT58</f>
        <v>9047555</v>
      </c>
      <c r="DU53" s="5">
        <f>DU54+DU58</f>
        <v>0</v>
      </c>
      <c r="DV53" s="5">
        <f t="shared" ref="DV53:EU53" si="1372">DV54+DV58</f>
        <v>0</v>
      </c>
      <c r="DW53" s="5">
        <f t="shared" si="1372"/>
        <v>0</v>
      </c>
      <c r="DX53" s="5">
        <f t="shared" si="1372"/>
        <v>0</v>
      </c>
      <c r="DY53" s="5">
        <f t="shared" si="1372"/>
        <v>0</v>
      </c>
      <c r="DZ53" s="5">
        <f t="shared" si="1372"/>
        <v>0</v>
      </c>
      <c r="EA53" s="5">
        <f t="shared" si="1372"/>
        <v>0</v>
      </c>
      <c r="EB53" s="5">
        <f t="shared" si="1372"/>
        <v>0</v>
      </c>
      <c r="EC53" s="5">
        <f t="shared" si="1372"/>
        <v>0</v>
      </c>
      <c r="ED53" s="5">
        <f t="shared" si="1372"/>
        <v>0</v>
      </c>
      <c r="EE53" s="5">
        <f t="shared" si="1372"/>
        <v>0</v>
      </c>
      <c r="EF53" s="5">
        <f t="shared" si="1372"/>
        <v>0</v>
      </c>
      <c r="EG53" s="5">
        <f t="shared" si="1372"/>
        <v>0</v>
      </c>
      <c r="EH53" s="5">
        <f t="shared" si="1372"/>
        <v>0</v>
      </c>
      <c r="EI53" s="5">
        <f t="shared" si="1372"/>
        <v>0</v>
      </c>
      <c r="EJ53" s="5">
        <f t="shared" si="1372"/>
        <v>0</v>
      </c>
      <c r="EK53" s="5">
        <f t="shared" si="1372"/>
        <v>0</v>
      </c>
      <c r="EL53" s="5">
        <f t="shared" si="1372"/>
        <v>0</v>
      </c>
      <c r="EM53" s="5">
        <f t="shared" si="1372"/>
        <v>0</v>
      </c>
      <c r="EN53" s="5">
        <f t="shared" si="1372"/>
        <v>0</v>
      </c>
      <c r="EO53" s="5">
        <f t="shared" si="1372"/>
        <v>0</v>
      </c>
      <c r="EP53" s="5">
        <f t="shared" si="1372"/>
        <v>0</v>
      </c>
      <c r="EQ53" s="5">
        <f t="shared" si="1372"/>
        <v>0</v>
      </c>
      <c r="ER53" s="5">
        <f t="shared" si="1372"/>
        <v>0</v>
      </c>
      <c r="ES53" s="5">
        <f t="shared" si="1372"/>
        <v>0</v>
      </c>
      <c r="ET53" s="5">
        <f t="shared" si="1372"/>
        <v>0</v>
      </c>
      <c r="EU53" s="5">
        <f t="shared" si="1372"/>
        <v>0</v>
      </c>
      <c r="EV53" s="106">
        <f t="shared" ref="EV53" si="1373">EV54+EV58</f>
        <v>0</v>
      </c>
      <c r="EW53" s="106">
        <f t="shared" ref="EW53" si="1374">EW54+EW58</f>
        <v>0</v>
      </c>
      <c r="EX53" s="106">
        <f t="shared" ref="EX53" si="1375">EX54+EX58</f>
        <v>0</v>
      </c>
      <c r="EY53" s="5">
        <f>EY54+EY58</f>
        <v>0</v>
      </c>
      <c r="EZ53" s="5">
        <f t="shared" ref="EZ53:GK53" si="1376">EZ54+EZ58</f>
        <v>0</v>
      </c>
      <c r="FA53" s="5">
        <f t="shared" si="1376"/>
        <v>0</v>
      </c>
      <c r="FB53" s="5">
        <f t="shared" si="1376"/>
        <v>0</v>
      </c>
      <c r="FC53" s="5">
        <f t="shared" si="1376"/>
        <v>0</v>
      </c>
      <c r="FD53" s="5">
        <f t="shared" si="1376"/>
        <v>0</v>
      </c>
      <c r="FE53" s="5">
        <f t="shared" si="1376"/>
        <v>0</v>
      </c>
      <c r="FF53" s="5">
        <f t="shared" si="1376"/>
        <v>0</v>
      </c>
      <c r="FG53" s="5">
        <f t="shared" si="1376"/>
        <v>0</v>
      </c>
      <c r="FH53" s="5">
        <f t="shared" si="1376"/>
        <v>0</v>
      </c>
      <c r="FI53" s="5">
        <f t="shared" si="1376"/>
        <v>0</v>
      </c>
      <c r="FJ53" s="5">
        <f t="shared" si="1376"/>
        <v>0</v>
      </c>
      <c r="FK53" s="5">
        <f t="shared" si="1376"/>
        <v>0</v>
      </c>
      <c r="FL53" s="5">
        <f t="shared" si="1376"/>
        <v>0</v>
      </c>
      <c r="FM53" s="5">
        <f t="shared" si="1376"/>
        <v>0</v>
      </c>
      <c r="FN53" s="5">
        <f t="shared" si="1376"/>
        <v>0</v>
      </c>
      <c r="FO53" s="5">
        <f t="shared" si="1376"/>
        <v>0</v>
      </c>
      <c r="FP53" s="5">
        <f t="shared" si="1376"/>
        <v>0</v>
      </c>
      <c r="FQ53" s="5">
        <f t="shared" si="1376"/>
        <v>0</v>
      </c>
      <c r="FR53" s="5">
        <f t="shared" si="1376"/>
        <v>0</v>
      </c>
      <c r="FS53" s="5">
        <f t="shared" si="1376"/>
        <v>0</v>
      </c>
      <c r="FT53" s="5">
        <f t="shared" si="1376"/>
        <v>0</v>
      </c>
      <c r="FU53" s="5">
        <f t="shared" si="1376"/>
        <v>0</v>
      </c>
      <c r="FV53" s="5">
        <f t="shared" si="1376"/>
        <v>0</v>
      </c>
      <c r="FW53" s="5">
        <f t="shared" si="1376"/>
        <v>0</v>
      </c>
      <c r="FX53" s="5">
        <f t="shared" si="1376"/>
        <v>0</v>
      </c>
      <c r="FY53" s="5">
        <f t="shared" si="1376"/>
        <v>0</v>
      </c>
      <c r="FZ53" s="5">
        <f t="shared" si="1376"/>
        <v>0</v>
      </c>
      <c r="GA53" s="5">
        <f t="shared" si="1376"/>
        <v>0</v>
      </c>
      <c r="GB53" s="5">
        <f t="shared" si="1376"/>
        <v>0</v>
      </c>
      <c r="GC53" s="5">
        <f t="shared" si="1376"/>
        <v>0</v>
      </c>
      <c r="GD53" s="5">
        <f t="shared" si="1376"/>
        <v>0</v>
      </c>
      <c r="GE53" s="5">
        <f t="shared" si="1376"/>
        <v>0</v>
      </c>
      <c r="GF53" s="5">
        <f t="shared" si="1376"/>
        <v>0</v>
      </c>
      <c r="GG53" s="5">
        <f t="shared" si="1376"/>
        <v>0</v>
      </c>
      <c r="GH53" s="5">
        <f t="shared" si="1376"/>
        <v>0</v>
      </c>
      <c r="GI53" s="5">
        <f t="shared" si="1376"/>
        <v>0</v>
      </c>
      <c r="GJ53" s="5">
        <f t="shared" si="1376"/>
        <v>0</v>
      </c>
      <c r="GK53" s="5">
        <f t="shared" si="1376"/>
        <v>0</v>
      </c>
      <c r="GL53" s="5">
        <f t="shared" ref="GL53" si="1377">GL54+GL58</f>
        <v>0</v>
      </c>
      <c r="GM53" s="5">
        <f t="shared" ref="GM53" si="1378">GM54+GM58</f>
        <v>0</v>
      </c>
      <c r="GN53" s="5">
        <f t="shared" ref="GN53" si="1379">GN54+GN58</f>
        <v>0</v>
      </c>
      <c r="GO53" s="5">
        <f>GO54+GO58</f>
        <v>0</v>
      </c>
      <c r="GP53" s="5">
        <f t="shared" ref="GP53:GW53" si="1380">GP54+GP58</f>
        <v>0</v>
      </c>
      <c r="GQ53" s="5">
        <f t="shared" si="1380"/>
        <v>0</v>
      </c>
      <c r="GR53" s="5">
        <f t="shared" si="1380"/>
        <v>0</v>
      </c>
      <c r="GS53" s="5">
        <f t="shared" si="1380"/>
        <v>0</v>
      </c>
      <c r="GT53" s="5">
        <f t="shared" si="1380"/>
        <v>0</v>
      </c>
      <c r="GU53" s="5">
        <f t="shared" si="1380"/>
        <v>0</v>
      </c>
      <c r="GV53" s="5">
        <f t="shared" si="1380"/>
        <v>0</v>
      </c>
      <c r="GW53" s="5">
        <f t="shared" si="1380"/>
        <v>0</v>
      </c>
      <c r="GX53" s="5">
        <f t="shared" ref="GX53" si="1381">GX54+GX58</f>
        <v>0</v>
      </c>
      <c r="GY53" s="5">
        <f t="shared" ref="GY53" si="1382">GY54+GY58</f>
        <v>0</v>
      </c>
      <c r="GZ53" s="5">
        <f t="shared" ref="GZ53" si="1383">GZ54+GZ58</f>
        <v>0</v>
      </c>
      <c r="HA53" s="5">
        <f t="shared" ref="HA53" si="1384">HA54+HA58</f>
        <v>6379851</v>
      </c>
      <c r="HB53" s="5">
        <f t="shared" ref="HB53" si="1385">HB54+HB58</f>
        <v>2667704</v>
      </c>
      <c r="HC53" s="118">
        <f t="shared" ref="HC53" si="1386">HC54+HC58</f>
        <v>9047555</v>
      </c>
      <c r="HD53" s="139"/>
    </row>
    <row r="54" spans="1:212" s="12" customFormat="1" ht="15" customHeight="1" x14ac:dyDescent="0.2">
      <c r="A54" s="124" t="s">
        <v>445</v>
      </c>
      <c r="B54" s="5">
        <f t="shared" ref="B54" si="1387">B55+B56+B57</f>
        <v>0</v>
      </c>
      <c r="C54" s="5">
        <f t="shared" ref="C54" si="1388">C55+C56+C57</f>
        <v>0</v>
      </c>
      <c r="D54" s="5">
        <f t="shared" ref="D54" si="1389">D55+D56+D57</f>
        <v>0</v>
      </c>
      <c r="E54" s="5">
        <f t="shared" ref="E54" si="1390">E55+E56+E57</f>
        <v>0</v>
      </c>
      <c r="F54" s="5">
        <f t="shared" ref="F54" si="1391">F55+F56+F57</f>
        <v>0</v>
      </c>
      <c r="G54" s="5">
        <f t="shared" ref="G54" si="1392">G55+G56+G57</f>
        <v>0</v>
      </c>
      <c r="H54" s="5">
        <f t="shared" ref="H54" si="1393">H55+H56+H57</f>
        <v>0</v>
      </c>
      <c r="I54" s="5">
        <f t="shared" ref="I54" si="1394">I55+I56+I57</f>
        <v>0</v>
      </c>
      <c r="J54" s="5">
        <f t="shared" ref="J54" si="1395">J55+J56+J57</f>
        <v>0</v>
      </c>
      <c r="K54" s="5">
        <f t="shared" ref="K54" si="1396">K55+K56+K57</f>
        <v>0</v>
      </c>
      <c r="L54" s="5">
        <f t="shared" ref="L54" si="1397">L55+L56+L57</f>
        <v>0</v>
      </c>
      <c r="M54" s="5">
        <f t="shared" ref="M54" si="1398">M55+M56+M57</f>
        <v>0</v>
      </c>
      <c r="N54" s="5">
        <f t="shared" ref="N54" si="1399">N55+N56+N57</f>
        <v>0</v>
      </c>
      <c r="O54" s="5">
        <f t="shared" ref="O54" si="1400">O55+O56+O57</f>
        <v>0</v>
      </c>
      <c r="P54" s="5">
        <f t="shared" ref="P54" si="1401">P55+P56+P57</f>
        <v>0</v>
      </c>
      <c r="Q54" s="5">
        <f t="shared" ref="Q54" si="1402">Q55+Q56+Q57</f>
        <v>0</v>
      </c>
      <c r="R54" s="5">
        <f t="shared" ref="R54" si="1403">R55+R56+R57</f>
        <v>0</v>
      </c>
      <c r="S54" s="5">
        <f t="shared" ref="S54" si="1404">S55+S56+S57</f>
        <v>0</v>
      </c>
      <c r="T54" s="5">
        <f t="shared" ref="T54" si="1405">T55+T56+T57</f>
        <v>0</v>
      </c>
      <c r="U54" s="5">
        <f t="shared" ref="U54" si="1406">U55+U56+U57</f>
        <v>0</v>
      </c>
      <c r="V54" s="5">
        <f t="shared" ref="V54" si="1407">V55+V56+V57</f>
        <v>0</v>
      </c>
      <c r="W54" s="5">
        <f t="shared" ref="W54" si="1408">W55+W56+W57</f>
        <v>0</v>
      </c>
      <c r="X54" s="5">
        <f t="shared" ref="X54" si="1409">X55+X56+X57</f>
        <v>2200000</v>
      </c>
      <c r="Y54" s="5">
        <f t="shared" ref="Y54" si="1410">Y55+Y56+Y57</f>
        <v>2200000</v>
      </c>
      <c r="Z54" s="5">
        <f t="shared" ref="Z54" si="1411">Z55+Z56+Z57</f>
        <v>6253993</v>
      </c>
      <c r="AA54" s="5">
        <f t="shared" ref="AA54" si="1412">AA55+AA56+AA57</f>
        <v>256909</v>
      </c>
      <c r="AB54" s="5">
        <f t="shared" ref="AB54" si="1413">AB55+AB56+AB57</f>
        <v>6510902</v>
      </c>
      <c r="AC54" s="5">
        <f t="shared" ref="AC54" si="1414">AC55+AC56+AC57</f>
        <v>0</v>
      </c>
      <c r="AD54" s="5">
        <f t="shared" ref="AD54" si="1415">AD55+AD56+AD57</f>
        <v>56331</v>
      </c>
      <c r="AE54" s="5">
        <f t="shared" ref="AE54" si="1416">AE55+AE56+AE57</f>
        <v>56331</v>
      </c>
      <c r="AF54" s="5">
        <f t="shared" ref="AF54" si="1417">AF55+AF56+AF57</f>
        <v>0</v>
      </c>
      <c r="AG54" s="5">
        <f t="shared" ref="AG54" si="1418">AG55+AG56+AG57</f>
        <v>0</v>
      </c>
      <c r="AH54" s="5">
        <f t="shared" ref="AH54" si="1419">AH55+AH56+AH57</f>
        <v>0</v>
      </c>
      <c r="AI54" s="5">
        <f t="shared" ref="AI54" si="1420">AI55+AI56+AI57</f>
        <v>0</v>
      </c>
      <c r="AJ54" s="5">
        <f t="shared" ref="AJ54" si="1421">AJ55+AJ56+AJ57</f>
        <v>0</v>
      </c>
      <c r="AK54" s="5">
        <f t="shared" ref="AK54" si="1422">AK55+AK56+AK57</f>
        <v>0</v>
      </c>
      <c r="AL54" s="5">
        <f t="shared" ref="AL54" si="1423">AL55+AL56+AL57</f>
        <v>0</v>
      </c>
      <c r="AM54" s="5">
        <f t="shared" ref="AM54" si="1424">AM55+AM56+AM57</f>
        <v>0</v>
      </c>
      <c r="AN54" s="5">
        <f t="shared" ref="AN54" si="1425">AN55+AN56+AN57</f>
        <v>0</v>
      </c>
      <c r="AO54" s="5">
        <f t="shared" ref="AO54" si="1426">AO55+AO56+AO57</f>
        <v>0</v>
      </c>
      <c r="AP54" s="5">
        <f t="shared" ref="AP54" si="1427">AP55+AP56+AP57</f>
        <v>0</v>
      </c>
      <c r="AQ54" s="5">
        <f t="shared" ref="AQ54" si="1428">AQ55+AQ56+AQ57</f>
        <v>0</v>
      </c>
      <c r="AR54" s="5">
        <f t="shared" ref="AR54" si="1429">AR55+AR56+AR57</f>
        <v>0</v>
      </c>
      <c r="AS54" s="5">
        <f t="shared" ref="AS54" si="1430">AS55+AS56+AS57</f>
        <v>0</v>
      </c>
      <c r="AT54" s="5">
        <f t="shared" ref="AT54" si="1431">AT55+AT56+AT57</f>
        <v>0</v>
      </c>
      <c r="AU54" s="5">
        <f t="shared" ref="AU54" si="1432">AU55+AU56+AU57</f>
        <v>0</v>
      </c>
      <c r="AV54" s="5">
        <f t="shared" ref="AV54" si="1433">AV55+AV56+AV57</f>
        <v>0</v>
      </c>
      <c r="AW54" s="5">
        <f t="shared" ref="AW54" si="1434">AW55+AW56+AW57</f>
        <v>0</v>
      </c>
      <c r="AX54" s="5">
        <f t="shared" ref="AX54" si="1435">AX55+AX56+AX57</f>
        <v>0</v>
      </c>
      <c r="AY54" s="5">
        <f t="shared" ref="AY54" si="1436">AY55+AY56+AY57</f>
        <v>0</v>
      </c>
      <c r="AZ54" s="5">
        <f t="shared" ref="AZ54" si="1437">AZ55+AZ56+AZ57</f>
        <v>0</v>
      </c>
      <c r="BA54" s="5">
        <f t="shared" ref="BA54" si="1438">BA55+BA56+BA57</f>
        <v>0</v>
      </c>
      <c r="BB54" s="5">
        <f t="shared" ref="BB54" si="1439">BB55+BB56+BB57</f>
        <v>0</v>
      </c>
      <c r="BC54" s="5">
        <f t="shared" ref="BC54" si="1440">BC55+BC56+BC57</f>
        <v>0</v>
      </c>
      <c r="BD54" s="5">
        <f t="shared" ref="BD54" si="1441">BD55+BD56+BD57</f>
        <v>0</v>
      </c>
      <c r="BE54" s="5">
        <f t="shared" ref="BE54" si="1442">BE55+BE56+BE57</f>
        <v>0</v>
      </c>
      <c r="BF54" s="5">
        <f t="shared" ref="BF54" si="1443">BF55+BF56+BF57</f>
        <v>0</v>
      </c>
      <c r="BG54" s="5">
        <f t="shared" ref="BG54" si="1444">BG55+BG56+BG57</f>
        <v>0</v>
      </c>
      <c r="BH54" s="5">
        <f t="shared" ref="BH54" si="1445">BH55+BH56+BH57</f>
        <v>0</v>
      </c>
      <c r="BI54" s="5">
        <f t="shared" ref="BI54" si="1446">BI55+BI56+BI57</f>
        <v>0</v>
      </c>
      <c r="BJ54" s="5">
        <f t="shared" ref="BJ54" si="1447">BJ55+BJ56+BJ57</f>
        <v>0</v>
      </c>
      <c r="BK54" s="5">
        <f t="shared" ref="BK54" si="1448">BK55+BK56+BK57</f>
        <v>0</v>
      </c>
      <c r="BL54" s="5">
        <f t="shared" ref="BL54" si="1449">BL55+BL56+BL57</f>
        <v>0</v>
      </c>
      <c r="BM54" s="5">
        <f t="shared" ref="BM54" si="1450">BM55+BM56+BM57</f>
        <v>0</v>
      </c>
      <c r="BN54" s="5">
        <f t="shared" ref="BN54" si="1451">BN55+BN56+BN57</f>
        <v>0</v>
      </c>
      <c r="BO54" s="5">
        <f t="shared" ref="BO54" si="1452">BO55+BO56+BO57</f>
        <v>0</v>
      </c>
      <c r="BP54" s="5">
        <f t="shared" ref="BP54" si="1453">BP55+BP56+BP57</f>
        <v>0</v>
      </c>
      <c r="BQ54" s="5">
        <f t="shared" ref="BQ54" si="1454">BQ55+BQ56+BQ57</f>
        <v>0</v>
      </c>
      <c r="BR54" s="5">
        <f t="shared" ref="BR54" si="1455">BR55+BR56+BR57</f>
        <v>0</v>
      </c>
      <c r="BS54" s="5">
        <f t="shared" ref="BS54" si="1456">BS55+BS56+BS57</f>
        <v>0</v>
      </c>
      <c r="BT54" s="5">
        <f t="shared" ref="BT54" si="1457">BT55+BT56+BT57</f>
        <v>0</v>
      </c>
      <c r="BU54" s="5">
        <f t="shared" ref="BU54" si="1458">BU55+BU56+BU57</f>
        <v>0</v>
      </c>
      <c r="BV54" s="5">
        <f t="shared" ref="BV54" si="1459">BV55+BV56+BV57</f>
        <v>0</v>
      </c>
      <c r="BW54" s="5">
        <f t="shared" ref="BW54" si="1460">BW55+BW56+BW57</f>
        <v>0</v>
      </c>
      <c r="BX54" s="5">
        <f t="shared" ref="BX54" si="1461">BX55+BX56+BX57</f>
        <v>0</v>
      </c>
      <c r="BY54" s="5">
        <f t="shared" ref="BY54" si="1462">BY55+BY56+BY57</f>
        <v>0</v>
      </c>
      <c r="BZ54" s="5">
        <f t="shared" ref="BZ54" si="1463">BZ55+BZ56+BZ57</f>
        <v>0</v>
      </c>
      <c r="CA54" s="5">
        <f t="shared" ref="CA54" si="1464">CA55+CA56+CA57</f>
        <v>0</v>
      </c>
      <c r="CB54" s="5">
        <f t="shared" ref="CB54" si="1465">CB55+CB56+CB57</f>
        <v>0</v>
      </c>
      <c r="CC54" s="5">
        <f t="shared" ref="CC54" si="1466">CC55+CC56+CC57</f>
        <v>0</v>
      </c>
      <c r="CD54" s="5">
        <f t="shared" ref="CD54" si="1467">CD55+CD56+CD57</f>
        <v>0</v>
      </c>
      <c r="CE54" s="5">
        <f t="shared" ref="CE54" si="1468">CE55+CE56+CE57</f>
        <v>0</v>
      </c>
      <c r="CF54" s="5">
        <f t="shared" ref="CF54" si="1469">CF55+CF56+CF57</f>
        <v>0</v>
      </c>
      <c r="CG54" s="5">
        <f t="shared" ref="CG54" si="1470">CG55+CG56+CG57</f>
        <v>0</v>
      </c>
      <c r="CH54" s="5">
        <f t="shared" ref="CH54" si="1471">CH55+CH56+CH57</f>
        <v>0</v>
      </c>
      <c r="CI54" s="5">
        <f t="shared" ref="CI54" si="1472">CI55+CI56+CI57</f>
        <v>0</v>
      </c>
      <c r="CJ54" s="5">
        <f t="shared" ref="CJ54" si="1473">CJ55+CJ56+CJ57</f>
        <v>0</v>
      </c>
      <c r="CK54" s="5">
        <f t="shared" ref="CK54" si="1474">CK55+CK56+CK57</f>
        <v>0</v>
      </c>
      <c r="CL54" s="5">
        <f t="shared" ref="CL54" si="1475">CL55+CL56+CL57</f>
        <v>0</v>
      </c>
      <c r="CM54" s="5">
        <f t="shared" ref="CM54" si="1476">CM55+CM56+CM57</f>
        <v>0</v>
      </c>
      <c r="CN54" s="5">
        <f t="shared" ref="CN54" si="1477">CN55+CN56+CN57</f>
        <v>0</v>
      </c>
      <c r="CO54" s="5">
        <f t="shared" ref="CO54" si="1478">CO55+CO56+CO57</f>
        <v>0</v>
      </c>
      <c r="CP54" s="5">
        <f t="shared" ref="CP54" si="1479">CP55+CP56+CP57</f>
        <v>0</v>
      </c>
      <c r="CQ54" s="5">
        <f t="shared" ref="CQ54" si="1480">CQ55+CQ56+CQ57</f>
        <v>0</v>
      </c>
      <c r="CR54" s="5">
        <f t="shared" ref="CR54" si="1481">CR55+CR56+CR57</f>
        <v>0</v>
      </c>
      <c r="CS54" s="5">
        <f t="shared" ref="CS54" si="1482">CS55+CS56+CS57</f>
        <v>0</v>
      </c>
      <c r="CT54" s="5">
        <f t="shared" ref="CT54" si="1483">CT55+CT56+CT57</f>
        <v>0</v>
      </c>
      <c r="CU54" s="5">
        <f t="shared" ref="CU54" si="1484">CU55+CU56+CU57</f>
        <v>0</v>
      </c>
      <c r="CV54" s="5">
        <f t="shared" ref="CV54" si="1485">CV55+CV56+CV57</f>
        <v>0</v>
      </c>
      <c r="CW54" s="5">
        <f t="shared" ref="CW54" si="1486">CW55+CW56+CW57</f>
        <v>0</v>
      </c>
      <c r="CX54" s="5">
        <f t="shared" ref="CX54" si="1487">CX55+CX56+CX57</f>
        <v>0</v>
      </c>
      <c r="CY54" s="5">
        <f t="shared" ref="CY54" si="1488">CY55+CY56+CY57</f>
        <v>0</v>
      </c>
      <c r="CZ54" s="5">
        <f t="shared" ref="CZ54" si="1489">CZ55+CZ56+CZ57</f>
        <v>0</v>
      </c>
      <c r="DA54" s="5">
        <f t="shared" ref="DA54" si="1490">DA55+DA56+DA57</f>
        <v>0</v>
      </c>
      <c r="DB54" s="5">
        <f t="shared" ref="DB54" si="1491">DB55+DB56+DB57</f>
        <v>0</v>
      </c>
      <c r="DC54" s="5">
        <f t="shared" ref="DC54" si="1492">DC55+DC56+DC57</f>
        <v>0</v>
      </c>
      <c r="DD54" s="5">
        <f t="shared" ref="DD54" si="1493">DD55+DD56+DD57</f>
        <v>0</v>
      </c>
      <c r="DE54" s="5">
        <f t="shared" ref="DE54" si="1494">DE55+DE56+DE57</f>
        <v>0</v>
      </c>
      <c r="DF54" s="5">
        <f t="shared" ref="DF54" si="1495">DF55+DF56+DF57</f>
        <v>0</v>
      </c>
      <c r="DG54" s="5">
        <f t="shared" ref="DG54" si="1496">DG55+DG56+DG57</f>
        <v>0</v>
      </c>
      <c r="DH54" s="5">
        <f t="shared" ref="DH54" si="1497">DH55+DH56+DH57</f>
        <v>0</v>
      </c>
      <c r="DI54" s="5">
        <f t="shared" ref="DI54" si="1498">DI55+DI56+DI57</f>
        <v>0</v>
      </c>
      <c r="DJ54" s="5">
        <f t="shared" ref="DJ54" si="1499">DJ55+DJ56+DJ57</f>
        <v>0</v>
      </c>
      <c r="DK54" s="5">
        <f t="shared" ref="DK54" si="1500">DK55+DK56+DK57</f>
        <v>0</v>
      </c>
      <c r="DL54" s="5">
        <f t="shared" ref="DL54" si="1501">DL55+DL56+DL57</f>
        <v>0</v>
      </c>
      <c r="DM54" s="5">
        <f t="shared" ref="DM54" si="1502">DM55+DM56+DM57</f>
        <v>0</v>
      </c>
      <c r="DN54" s="5">
        <f t="shared" ref="DN54" si="1503">DN55+DN56+DN57</f>
        <v>0</v>
      </c>
      <c r="DO54" s="5">
        <f t="shared" ref="DO54" si="1504">DO55+DO56+DO57</f>
        <v>0</v>
      </c>
      <c r="DP54" s="5">
        <f t="shared" ref="DP54" si="1505">DP55+DP56+DP57</f>
        <v>0</v>
      </c>
      <c r="DQ54" s="5">
        <f t="shared" ref="DQ54" si="1506">DQ55+DQ56+DQ57</f>
        <v>0</v>
      </c>
      <c r="DR54" s="106">
        <f t="shared" ref="DR54" si="1507">DR55+DR56+DR57</f>
        <v>6253993</v>
      </c>
      <c r="DS54" s="106">
        <f t="shared" ref="DS54" si="1508">DS55+DS56+DS57</f>
        <v>2513240</v>
      </c>
      <c r="DT54" s="106">
        <f t="shared" ref="DT54" si="1509">DT55+DT56+DT57</f>
        <v>8767233</v>
      </c>
      <c r="DU54" s="5">
        <f>DU55+DU56+DU57</f>
        <v>0</v>
      </c>
      <c r="DV54" s="5">
        <f t="shared" ref="DV54:EU54" si="1510">DV55+DV56+DV57</f>
        <v>0</v>
      </c>
      <c r="DW54" s="5">
        <f t="shared" si="1510"/>
        <v>0</v>
      </c>
      <c r="DX54" s="5">
        <f t="shared" si="1510"/>
        <v>0</v>
      </c>
      <c r="DY54" s="5">
        <f t="shared" si="1510"/>
        <v>0</v>
      </c>
      <c r="DZ54" s="5">
        <f t="shared" si="1510"/>
        <v>0</v>
      </c>
      <c r="EA54" s="5">
        <f t="shared" si="1510"/>
        <v>0</v>
      </c>
      <c r="EB54" s="5">
        <f t="shared" si="1510"/>
        <v>0</v>
      </c>
      <c r="EC54" s="5">
        <f t="shared" si="1510"/>
        <v>0</v>
      </c>
      <c r="ED54" s="5">
        <f t="shared" si="1510"/>
        <v>0</v>
      </c>
      <c r="EE54" s="5">
        <f t="shared" si="1510"/>
        <v>0</v>
      </c>
      <c r="EF54" s="5">
        <f t="shared" si="1510"/>
        <v>0</v>
      </c>
      <c r="EG54" s="5">
        <f t="shared" si="1510"/>
        <v>0</v>
      </c>
      <c r="EH54" s="5">
        <f t="shared" si="1510"/>
        <v>0</v>
      </c>
      <c r="EI54" s="5">
        <f t="shared" si="1510"/>
        <v>0</v>
      </c>
      <c r="EJ54" s="5">
        <f t="shared" si="1510"/>
        <v>0</v>
      </c>
      <c r="EK54" s="5">
        <f t="shared" si="1510"/>
        <v>0</v>
      </c>
      <c r="EL54" s="5">
        <f t="shared" si="1510"/>
        <v>0</v>
      </c>
      <c r="EM54" s="5">
        <f t="shared" si="1510"/>
        <v>0</v>
      </c>
      <c r="EN54" s="5">
        <f t="shared" si="1510"/>
        <v>0</v>
      </c>
      <c r="EO54" s="5">
        <f t="shared" si="1510"/>
        <v>0</v>
      </c>
      <c r="EP54" s="5">
        <f t="shared" si="1510"/>
        <v>0</v>
      </c>
      <c r="EQ54" s="5">
        <f t="shared" si="1510"/>
        <v>0</v>
      </c>
      <c r="ER54" s="5">
        <f t="shared" si="1510"/>
        <v>0</v>
      </c>
      <c r="ES54" s="5">
        <f t="shared" si="1510"/>
        <v>0</v>
      </c>
      <c r="ET54" s="5">
        <f t="shared" si="1510"/>
        <v>0</v>
      </c>
      <c r="EU54" s="5">
        <f t="shared" si="1510"/>
        <v>0</v>
      </c>
      <c r="EV54" s="106">
        <f t="shared" ref="EV54" si="1511">EV55+EV56+EV57</f>
        <v>0</v>
      </c>
      <c r="EW54" s="106">
        <f t="shared" ref="EW54" si="1512">EW55+EW56+EW57</f>
        <v>0</v>
      </c>
      <c r="EX54" s="106">
        <f t="shared" ref="EX54" si="1513">EX55+EX56+EX57</f>
        <v>0</v>
      </c>
      <c r="EY54" s="5">
        <f>EY55+EY56+EY57</f>
        <v>0</v>
      </c>
      <c r="EZ54" s="5">
        <f t="shared" ref="EZ54:GK54" si="1514">EZ55+EZ56+EZ57</f>
        <v>0</v>
      </c>
      <c r="FA54" s="5">
        <f t="shared" si="1514"/>
        <v>0</v>
      </c>
      <c r="FB54" s="5">
        <f t="shared" si="1514"/>
        <v>0</v>
      </c>
      <c r="FC54" s="5">
        <f t="shared" si="1514"/>
        <v>0</v>
      </c>
      <c r="FD54" s="5">
        <f t="shared" si="1514"/>
        <v>0</v>
      </c>
      <c r="FE54" s="5">
        <f t="shared" si="1514"/>
        <v>0</v>
      </c>
      <c r="FF54" s="5">
        <f t="shared" si="1514"/>
        <v>0</v>
      </c>
      <c r="FG54" s="5">
        <f t="shared" si="1514"/>
        <v>0</v>
      </c>
      <c r="FH54" s="5">
        <f t="shared" si="1514"/>
        <v>0</v>
      </c>
      <c r="FI54" s="5">
        <f t="shared" si="1514"/>
        <v>0</v>
      </c>
      <c r="FJ54" s="5">
        <f t="shared" si="1514"/>
        <v>0</v>
      </c>
      <c r="FK54" s="5">
        <f t="shared" si="1514"/>
        <v>0</v>
      </c>
      <c r="FL54" s="5">
        <f t="shared" si="1514"/>
        <v>0</v>
      </c>
      <c r="FM54" s="5">
        <f t="shared" si="1514"/>
        <v>0</v>
      </c>
      <c r="FN54" s="5">
        <f t="shared" si="1514"/>
        <v>0</v>
      </c>
      <c r="FO54" s="5">
        <f t="shared" si="1514"/>
        <v>0</v>
      </c>
      <c r="FP54" s="5">
        <f t="shared" si="1514"/>
        <v>0</v>
      </c>
      <c r="FQ54" s="5">
        <f t="shared" si="1514"/>
        <v>0</v>
      </c>
      <c r="FR54" s="5">
        <f t="shared" si="1514"/>
        <v>0</v>
      </c>
      <c r="FS54" s="5">
        <f t="shared" si="1514"/>
        <v>0</v>
      </c>
      <c r="FT54" s="5">
        <f t="shared" si="1514"/>
        <v>0</v>
      </c>
      <c r="FU54" s="5">
        <f t="shared" si="1514"/>
        <v>0</v>
      </c>
      <c r="FV54" s="5">
        <f t="shared" si="1514"/>
        <v>0</v>
      </c>
      <c r="FW54" s="5">
        <f t="shared" si="1514"/>
        <v>0</v>
      </c>
      <c r="FX54" s="5">
        <f t="shared" si="1514"/>
        <v>0</v>
      </c>
      <c r="FY54" s="5">
        <f t="shared" si="1514"/>
        <v>0</v>
      </c>
      <c r="FZ54" s="5">
        <f t="shared" si="1514"/>
        <v>0</v>
      </c>
      <c r="GA54" s="5">
        <f t="shared" si="1514"/>
        <v>0</v>
      </c>
      <c r="GB54" s="5">
        <f t="shared" si="1514"/>
        <v>0</v>
      </c>
      <c r="GC54" s="5">
        <f t="shared" si="1514"/>
        <v>0</v>
      </c>
      <c r="GD54" s="5">
        <f t="shared" si="1514"/>
        <v>0</v>
      </c>
      <c r="GE54" s="5">
        <f t="shared" si="1514"/>
        <v>0</v>
      </c>
      <c r="GF54" s="5">
        <f t="shared" si="1514"/>
        <v>0</v>
      </c>
      <c r="GG54" s="5">
        <f t="shared" si="1514"/>
        <v>0</v>
      </c>
      <c r="GH54" s="5">
        <f t="shared" si="1514"/>
        <v>0</v>
      </c>
      <c r="GI54" s="5">
        <f t="shared" si="1514"/>
        <v>0</v>
      </c>
      <c r="GJ54" s="5">
        <f t="shared" si="1514"/>
        <v>0</v>
      </c>
      <c r="GK54" s="5">
        <f t="shared" si="1514"/>
        <v>0</v>
      </c>
      <c r="GL54" s="5">
        <f t="shared" ref="GL54" si="1515">GL55+GL56+GL57</f>
        <v>0</v>
      </c>
      <c r="GM54" s="5">
        <f t="shared" ref="GM54" si="1516">GM55+GM56+GM57</f>
        <v>0</v>
      </c>
      <c r="GN54" s="5">
        <f t="shared" ref="GN54" si="1517">GN55+GN56+GN57</f>
        <v>0</v>
      </c>
      <c r="GO54" s="5">
        <f>GO55+GO56+GO57</f>
        <v>0</v>
      </c>
      <c r="GP54" s="5">
        <f t="shared" ref="GP54:GW54" si="1518">GP55+GP56+GP57</f>
        <v>0</v>
      </c>
      <c r="GQ54" s="5">
        <f t="shared" si="1518"/>
        <v>0</v>
      </c>
      <c r="GR54" s="5">
        <f t="shared" si="1518"/>
        <v>0</v>
      </c>
      <c r="GS54" s="5">
        <f t="shared" si="1518"/>
        <v>0</v>
      </c>
      <c r="GT54" s="5">
        <f t="shared" si="1518"/>
        <v>0</v>
      </c>
      <c r="GU54" s="5">
        <f t="shared" si="1518"/>
        <v>0</v>
      </c>
      <c r="GV54" s="5">
        <f t="shared" si="1518"/>
        <v>0</v>
      </c>
      <c r="GW54" s="5">
        <f t="shared" si="1518"/>
        <v>0</v>
      </c>
      <c r="GX54" s="5">
        <f t="shared" ref="GX54" si="1519">GX55+GX56+GX57</f>
        <v>0</v>
      </c>
      <c r="GY54" s="5">
        <f t="shared" ref="GY54" si="1520">GY55+GY56+GY57</f>
        <v>0</v>
      </c>
      <c r="GZ54" s="5">
        <f t="shared" ref="GZ54" si="1521">GZ55+GZ56+GZ57</f>
        <v>0</v>
      </c>
      <c r="HA54" s="5">
        <f t="shared" ref="HA54" si="1522">HA55+HA56+HA57</f>
        <v>6253993</v>
      </c>
      <c r="HB54" s="5">
        <f t="shared" ref="HB54" si="1523">HB55+HB56+HB57</f>
        <v>2513240</v>
      </c>
      <c r="HC54" s="118">
        <f t="shared" ref="HC54" si="1524">HC55+HC56+HC57</f>
        <v>8767233</v>
      </c>
      <c r="HD54" s="139"/>
    </row>
    <row r="55" spans="1:212" s="12" customFormat="1" ht="15" customHeight="1" x14ac:dyDescent="0.2">
      <c r="A55" s="123" t="s">
        <v>446</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0</v>
      </c>
      <c r="AD55" s="6">
        <f>SUM('címrend kötelező'!AD55+'címrend önként'!AD55+'címrend államig'!AD55)</f>
        <v>56331</v>
      </c>
      <c r="AE55" s="6">
        <f>SUM('címrend kötelező'!AE55+'címrend önként'!AE55+'címrend államig'!AE55)</f>
        <v>56331</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597">
        <f t="shared" si="803"/>
        <v>0</v>
      </c>
      <c r="DS55" s="597">
        <f t="shared" ref="DS55:DS57" si="1525">SUM(C55+F55+I55+L55+O55+R55+U55+X55+AA55+AD55+AG55+AJ55+AM55+AP55+AS55+AV55+AY55+BB55+BE55+BH55+BK55+BN55+BQ55+BT55+BW55+BZ55+CC55+CF55+CI55+CL55+CO55+CR55+CU55+CX55+DA55+DD55+DG55+DJ55+DM55+DP55)</f>
        <v>56331</v>
      </c>
      <c r="DT55" s="597">
        <f t="shared" ref="DT55:DT57" si="1526">SUM(D55+G55+J55+M55+P55+S55+V55+Y55+AB55+AE55+AH55+AK55+AN55+AQ55+AT55+AW55+AZ55+BC55+BF55+BI55+BL55+BO55+BR55+BU55+BX55+CA55+CD55+CG55+CJ55+CM55+CP55+CS55+CV55+CY55+DB55+DE55+DH55+DK55+DN55+DQ55)</f>
        <v>56331</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597">
        <f t="shared" ref="EV55:EV60" si="1527">DU55+DX55+EA55+ED55+EG55+EJ55+EM55+EP55+ES55</f>
        <v>0</v>
      </c>
      <c r="EW55" s="597">
        <f t="shared" ref="EW55:EX60" si="1528">DV55+DY55+EB55+EE55+EH55+EK55+EN55+EQ55+ET55</f>
        <v>0</v>
      </c>
      <c r="EX55" s="597">
        <f t="shared" si="1528"/>
        <v>0</v>
      </c>
      <c r="EY55" s="290">
        <f>'címrend kötelező'!EY55+'címrend önként'!EY55+'címrend államig'!EY55</f>
        <v>0</v>
      </c>
      <c r="EZ55" s="290">
        <f>'címrend kötelező'!EZ55+'címrend önként'!EZ55+'címrend államig'!EZ55</f>
        <v>0</v>
      </c>
      <c r="FA55" s="290">
        <f>'címrend kötelező'!FA55+'címrend önként'!FA55+'címrend államig'!FA55</f>
        <v>0</v>
      </c>
      <c r="FB55" s="290">
        <f>'címrend kötelező'!FB55+'címrend önként'!FB55+'címrend államig'!FB55</f>
        <v>0</v>
      </c>
      <c r="FC55" s="290">
        <f>'címrend kötelező'!FC55+'címrend önként'!FC55+'címrend államig'!FC55</f>
        <v>0</v>
      </c>
      <c r="FD55" s="290">
        <f>'címrend kötelező'!FD55+'címrend önként'!FD55+'címrend államig'!FD55</f>
        <v>0</v>
      </c>
      <c r="FE55" s="290">
        <f>'címrend kötelező'!FE55+'címrend önként'!FE55+'címrend államig'!FE55</f>
        <v>0</v>
      </c>
      <c r="FF55" s="290">
        <f>'címrend kötelező'!FF55+'címrend önként'!FF55+'címrend államig'!FF55</f>
        <v>0</v>
      </c>
      <c r="FG55" s="290">
        <f>'címrend kötelező'!FG55+'címrend önként'!FG55+'címrend államig'!FG55</f>
        <v>0</v>
      </c>
      <c r="FH55" s="290">
        <f>'címrend kötelező'!FH55+'címrend önként'!FH55+'címrend államig'!FH55</f>
        <v>0</v>
      </c>
      <c r="FI55" s="290">
        <f>'címrend kötelező'!FI55+'címrend önként'!FI55+'címrend államig'!FI55</f>
        <v>0</v>
      </c>
      <c r="FJ55" s="290">
        <f>'címrend kötelező'!FJ55+'címrend önként'!FJ55+'címrend államig'!FJ55</f>
        <v>0</v>
      </c>
      <c r="FK55" s="290">
        <f>'címrend kötelező'!FK55+'címrend önként'!FK55+'címrend államig'!FK55</f>
        <v>0</v>
      </c>
      <c r="FL55" s="290">
        <f>'címrend kötelező'!FL55+'címrend önként'!FL55+'címrend államig'!FL55</f>
        <v>0</v>
      </c>
      <c r="FM55" s="290">
        <f>'címrend kötelező'!FM55+'címrend önként'!FM55+'címrend államig'!FM55</f>
        <v>0</v>
      </c>
      <c r="FN55" s="290">
        <f>'címrend kötelező'!FN55+'címrend önként'!FN55+'címrend államig'!FN55</f>
        <v>0</v>
      </c>
      <c r="FO55" s="290">
        <f>'címrend kötelező'!FO55+'címrend önként'!FO55+'címrend államig'!FO55</f>
        <v>0</v>
      </c>
      <c r="FP55" s="290">
        <f>'címrend kötelező'!FP55+'címrend önként'!FP55+'címrend államig'!FP55</f>
        <v>0</v>
      </c>
      <c r="FQ55" s="290">
        <f>'címrend kötelező'!FQ55+'címrend önként'!FQ55+'címrend államig'!FQ55</f>
        <v>0</v>
      </c>
      <c r="FR55" s="290">
        <f>'címrend kötelező'!FR55+'címrend önként'!FR55+'címrend államig'!FR55</f>
        <v>0</v>
      </c>
      <c r="FS55" s="290">
        <f>'címrend kötelező'!FS55+'címrend önként'!FS55+'címrend államig'!FS55</f>
        <v>0</v>
      </c>
      <c r="FT55" s="290">
        <f>'címrend kötelező'!FT55+'címrend önként'!FT55+'címrend államig'!FT55</f>
        <v>0</v>
      </c>
      <c r="FU55" s="290">
        <f>'címrend kötelező'!FU55+'címrend önként'!FU55+'címrend államig'!FU55</f>
        <v>0</v>
      </c>
      <c r="FV55" s="290">
        <f>'címrend kötelező'!FV55+'címrend önként'!FV55+'címrend államig'!FV55</f>
        <v>0</v>
      </c>
      <c r="FW55" s="290">
        <f>'címrend kötelező'!FW55+'címrend önként'!FW55+'címrend államig'!FW55</f>
        <v>0</v>
      </c>
      <c r="FX55" s="290">
        <f>'címrend kötelező'!FX55+'címrend önként'!FX55+'címrend államig'!FX55</f>
        <v>0</v>
      </c>
      <c r="FY55" s="290">
        <f>'címrend kötelező'!FY55+'címrend önként'!FY55+'címrend államig'!FY55</f>
        <v>0</v>
      </c>
      <c r="FZ55" s="290">
        <f>'címrend kötelező'!FZ55+'címrend önként'!FZ55+'címrend államig'!FZ55</f>
        <v>0</v>
      </c>
      <c r="GA55" s="290">
        <f>'címrend kötelező'!GA55+'címrend önként'!GA55+'címrend államig'!GA55</f>
        <v>0</v>
      </c>
      <c r="GB55" s="290">
        <f>'címrend kötelező'!GB55+'címrend önként'!GB55+'címrend államig'!GB55</f>
        <v>0</v>
      </c>
      <c r="GC55" s="290">
        <f>'címrend kötelező'!GC55+'címrend önként'!GC55+'címrend államig'!GC55</f>
        <v>0</v>
      </c>
      <c r="GD55" s="290">
        <f>'címrend kötelező'!GD55+'címrend önként'!GD55+'címrend államig'!GD55</f>
        <v>0</v>
      </c>
      <c r="GE55" s="290">
        <f>'címrend kötelező'!GE55+'címrend önként'!GE55+'címrend államig'!GE55</f>
        <v>0</v>
      </c>
      <c r="GF55" s="290">
        <f>'címrend kötelező'!GF55+'címrend önként'!GF55+'címrend államig'!GF55</f>
        <v>0</v>
      </c>
      <c r="GG55" s="290">
        <f>'címrend kötelező'!GG55+'címrend önként'!GG55+'címrend államig'!GG55</f>
        <v>0</v>
      </c>
      <c r="GH55" s="290">
        <f>'címrend kötelező'!GH55+'címrend önként'!GH55+'címrend államig'!GH55</f>
        <v>0</v>
      </c>
      <c r="GI55" s="290">
        <f>'címrend kötelező'!GI55+'címrend önként'!GI55+'címrend államig'!GI55</f>
        <v>0</v>
      </c>
      <c r="GJ55" s="290">
        <f>'címrend kötelező'!GJ55+'címrend önként'!GJ55+'címrend államig'!GJ55</f>
        <v>0</v>
      </c>
      <c r="GK55" s="290">
        <f>'címrend kötelező'!GK55+'címrend önként'!GK55+'címrend államig'!GK55</f>
        <v>0</v>
      </c>
      <c r="GL55" s="34">
        <f>EY55+FB55+FE55+FH55+FK55+FN55+FQ55+FT55+FW55+FZ55+GC55+GF55+GI55</f>
        <v>0</v>
      </c>
      <c r="GM55" s="34">
        <f t="shared" ref="GM55:GN57" si="1529">EZ55+FC55+FF55+FI55+FL55+FO55+FR55+FU55+FX55+GA55+GD55+GG55+GJ55</f>
        <v>0</v>
      </c>
      <c r="GN55" s="34">
        <f t="shared" si="1529"/>
        <v>0</v>
      </c>
      <c r="GO55" s="290">
        <f>'címrend kötelező'!GO55+'címrend önként'!GO55+'címrend államig'!FL55</f>
        <v>0</v>
      </c>
      <c r="GP55" s="290">
        <f>'címrend kötelező'!GP55+'címrend önként'!GP55+'címrend államig'!FM55</f>
        <v>0</v>
      </c>
      <c r="GQ55" s="290">
        <f>'címrend kötelező'!GQ55+'címrend önként'!GQ55+'címrend államig'!FN55</f>
        <v>0</v>
      </c>
      <c r="GR55" s="290">
        <f>'címrend kötelező'!GR55+'címrend önként'!GR55+'címrend államig'!FO55</f>
        <v>0</v>
      </c>
      <c r="GS55" s="290">
        <f>'címrend kötelező'!GS55+'címrend önként'!GS55+'címrend államig'!FP55</f>
        <v>0</v>
      </c>
      <c r="GT55" s="290">
        <f>'címrend kötelező'!GT55+'címrend önként'!GT55+'címrend államig'!FQ55</f>
        <v>0</v>
      </c>
      <c r="GU55" s="290">
        <f>'címrend kötelező'!GU55+'címrend önként'!GU55+'címrend államig'!FR55</f>
        <v>0</v>
      </c>
      <c r="GV55" s="290">
        <f>'címrend kötelező'!GV55+'címrend önként'!GV55+'címrend államig'!FS55</f>
        <v>0</v>
      </c>
      <c r="GW55" s="290">
        <f>'címrend kötelező'!GW55+'címrend önként'!GW55+'címrend államig'!FT55</f>
        <v>0</v>
      </c>
      <c r="GX55" s="34">
        <f>GL55+GO55+GR55+GU55</f>
        <v>0</v>
      </c>
      <c r="GY55" s="34">
        <f t="shared" ref="GY55:GZ57" si="1530">GM55+GP55+GS55+GV55</f>
        <v>0</v>
      </c>
      <c r="GZ55" s="34">
        <f t="shared" si="1530"/>
        <v>0</v>
      </c>
      <c r="HA55" s="34">
        <f>DR55+EV55+GX55</f>
        <v>0</v>
      </c>
      <c r="HB55" s="34">
        <f t="shared" ref="HB55:HC57" si="1531">DS55+EW55+GY55</f>
        <v>56331</v>
      </c>
      <c r="HC55" s="133">
        <f t="shared" si="1531"/>
        <v>56331</v>
      </c>
      <c r="HD55" s="139"/>
    </row>
    <row r="56" spans="1:212" s="12" customFormat="1" ht="15" customHeight="1" x14ac:dyDescent="0.2">
      <c r="A56" s="123" t="s">
        <v>447</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0</v>
      </c>
      <c r="X56" s="6">
        <f>SUM('címrend kötelező'!X56+'címrend önként'!X56+'címrend államig'!X56)</f>
        <v>2200000</v>
      </c>
      <c r="Y56" s="6">
        <f>SUM('címrend kötelező'!Y56+'címrend önként'!Y56+'címrend államig'!Y56)</f>
        <v>2200000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597">
        <f t="shared" si="803"/>
        <v>0</v>
      </c>
      <c r="DS56" s="597">
        <f t="shared" si="1525"/>
        <v>2200000</v>
      </c>
      <c r="DT56" s="597">
        <f t="shared" si="1526"/>
        <v>2200000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597">
        <f t="shared" si="1527"/>
        <v>0</v>
      </c>
      <c r="EW56" s="597">
        <f t="shared" si="1528"/>
        <v>0</v>
      </c>
      <c r="EX56" s="597">
        <f t="shared" si="1528"/>
        <v>0</v>
      </c>
      <c r="EY56" s="290">
        <f>'címrend kötelező'!EY56+'címrend önként'!EY56+'címrend államig'!EY56</f>
        <v>0</v>
      </c>
      <c r="EZ56" s="290">
        <f>'címrend kötelező'!EZ56+'címrend önként'!EZ56+'címrend államig'!EZ56</f>
        <v>0</v>
      </c>
      <c r="FA56" s="290">
        <f>'címrend kötelező'!FA56+'címrend önként'!FA56+'címrend államig'!FA56</f>
        <v>0</v>
      </c>
      <c r="FB56" s="290">
        <f>'címrend kötelező'!FB56+'címrend önként'!FB56+'címrend államig'!FB56</f>
        <v>0</v>
      </c>
      <c r="FC56" s="290">
        <f>'címrend kötelező'!FC56+'címrend önként'!FC56+'címrend államig'!FC56</f>
        <v>0</v>
      </c>
      <c r="FD56" s="290">
        <f>'címrend kötelező'!FD56+'címrend önként'!FD56+'címrend államig'!FD56</f>
        <v>0</v>
      </c>
      <c r="FE56" s="290">
        <f>'címrend kötelező'!FE56+'címrend önként'!FE56+'címrend államig'!FE56</f>
        <v>0</v>
      </c>
      <c r="FF56" s="290">
        <f>'címrend kötelező'!FF56+'címrend önként'!FF56+'címrend államig'!FF56</f>
        <v>0</v>
      </c>
      <c r="FG56" s="290">
        <f>'címrend kötelező'!FG56+'címrend önként'!FG56+'címrend államig'!FG56</f>
        <v>0</v>
      </c>
      <c r="FH56" s="290">
        <f>'címrend kötelező'!FH56+'címrend önként'!FH56+'címrend államig'!FH56</f>
        <v>0</v>
      </c>
      <c r="FI56" s="290">
        <f>'címrend kötelező'!FI56+'címrend önként'!FI56+'címrend államig'!FI56</f>
        <v>0</v>
      </c>
      <c r="FJ56" s="290">
        <f>'címrend kötelező'!FJ56+'címrend önként'!FJ56+'címrend államig'!FJ56</f>
        <v>0</v>
      </c>
      <c r="FK56" s="290">
        <f>'címrend kötelező'!FK56+'címrend önként'!FK56+'címrend államig'!FK56</f>
        <v>0</v>
      </c>
      <c r="FL56" s="290">
        <f>'címrend kötelező'!FL56+'címrend önként'!FL56+'címrend államig'!FL56</f>
        <v>0</v>
      </c>
      <c r="FM56" s="290">
        <f>'címrend kötelező'!FM56+'címrend önként'!FM56+'címrend államig'!FM56</f>
        <v>0</v>
      </c>
      <c r="FN56" s="290">
        <f>'címrend kötelező'!FN56+'címrend önként'!FN56+'címrend államig'!FN56</f>
        <v>0</v>
      </c>
      <c r="FO56" s="290">
        <f>'címrend kötelező'!FO56+'címrend önként'!FO56+'címrend államig'!FO56</f>
        <v>0</v>
      </c>
      <c r="FP56" s="290">
        <f>'címrend kötelező'!FP56+'címrend önként'!FP56+'címrend államig'!FP56</f>
        <v>0</v>
      </c>
      <c r="FQ56" s="290">
        <f>'címrend kötelező'!FQ56+'címrend önként'!FQ56+'címrend államig'!FQ56</f>
        <v>0</v>
      </c>
      <c r="FR56" s="290">
        <f>'címrend kötelező'!FR56+'címrend önként'!FR56+'címrend államig'!FR56</f>
        <v>0</v>
      </c>
      <c r="FS56" s="290">
        <f>'címrend kötelező'!FS56+'címrend önként'!FS56+'címrend államig'!FS56</f>
        <v>0</v>
      </c>
      <c r="FT56" s="290">
        <f>'címrend kötelező'!FT56+'címrend önként'!FT56+'címrend államig'!FT56</f>
        <v>0</v>
      </c>
      <c r="FU56" s="290">
        <f>'címrend kötelező'!FU56+'címrend önként'!FU56+'címrend államig'!FU56</f>
        <v>0</v>
      </c>
      <c r="FV56" s="290">
        <f>'címrend kötelező'!FV56+'címrend önként'!FV56+'címrend államig'!FV56</f>
        <v>0</v>
      </c>
      <c r="FW56" s="290">
        <f>'címrend kötelező'!FW56+'címrend önként'!FW56+'címrend államig'!FW56</f>
        <v>0</v>
      </c>
      <c r="FX56" s="290">
        <f>'címrend kötelező'!FX56+'címrend önként'!FX56+'címrend államig'!FX56</f>
        <v>0</v>
      </c>
      <c r="FY56" s="290">
        <f>'címrend kötelező'!FY56+'címrend önként'!FY56+'címrend államig'!FY56</f>
        <v>0</v>
      </c>
      <c r="FZ56" s="290">
        <f>'címrend kötelező'!FZ56+'címrend önként'!FZ56+'címrend államig'!FZ56</f>
        <v>0</v>
      </c>
      <c r="GA56" s="290">
        <f>'címrend kötelező'!GA56+'címrend önként'!GA56+'címrend államig'!GA56</f>
        <v>0</v>
      </c>
      <c r="GB56" s="290">
        <f>'címrend kötelező'!GB56+'címrend önként'!GB56+'címrend államig'!GB56</f>
        <v>0</v>
      </c>
      <c r="GC56" s="290">
        <f>'címrend kötelező'!GC56+'címrend önként'!GC56+'címrend államig'!GC56</f>
        <v>0</v>
      </c>
      <c r="GD56" s="290">
        <f>'címrend kötelező'!GD56+'címrend önként'!GD56+'címrend államig'!GD56</f>
        <v>0</v>
      </c>
      <c r="GE56" s="290">
        <f>'címrend kötelező'!GE56+'címrend önként'!GE56+'címrend államig'!GE56</f>
        <v>0</v>
      </c>
      <c r="GF56" s="290">
        <f>'címrend kötelező'!GF56+'címrend önként'!GF56+'címrend államig'!GF56</f>
        <v>0</v>
      </c>
      <c r="GG56" s="290">
        <f>'címrend kötelező'!GG56+'címrend önként'!GG56+'címrend államig'!GG56</f>
        <v>0</v>
      </c>
      <c r="GH56" s="290">
        <f>'címrend kötelező'!GH56+'címrend önként'!GH56+'címrend államig'!GH56</f>
        <v>0</v>
      </c>
      <c r="GI56" s="290">
        <f>'címrend kötelező'!GI56+'címrend önként'!GI56+'címrend államig'!GI56</f>
        <v>0</v>
      </c>
      <c r="GJ56" s="290">
        <f>'címrend kötelező'!GJ56+'címrend önként'!GJ56+'címrend államig'!GJ56</f>
        <v>0</v>
      </c>
      <c r="GK56" s="290">
        <f>'címrend kötelező'!GK56+'címrend önként'!GK56+'címrend államig'!GK56</f>
        <v>0</v>
      </c>
      <c r="GL56" s="34">
        <f>EY56+FB56+FE56+FH56+FK56+FN56+FQ56+FT56+FW56+FZ56+GC56+GF56+GI56</f>
        <v>0</v>
      </c>
      <c r="GM56" s="34">
        <f t="shared" si="1529"/>
        <v>0</v>
      </c>
      <c r="GN56" s="34">
        <f t="shared" si="1529"/>
        <v>0</v>
      </c>
      <c r="GO56" s="290">
        <f>'címrend kötelező'!GO56+'címrend önként'!GO56+'címrend államig'!FL56</f>
        <v>0</v>
      </c>
      <c r="GP56" s="290">
        <f>'címrend kötelező'!GP56+'címrend önként'!GP56+'címrend államig'!FM56</f>
        <v>0</v>
      </c>
      <c r="GQ56" s="290">
        <f>'címrend kötelező'!GQ56+'címrend önként'!GQ56+'címrend államig'!FN56</f>
        <v>0</v>
      </c>
      <c r="GR56" s="290">
        <f>'címrend kötelező'!GR56+'címrend önként'!GR56+'címrend államig'!FO56</f>
        <v>0</v>
      </c>
      <c r="GS56" s="290">
        <f>'címrend kötelező'!GS56+'címrend önként'!GS56+'címrend államig'!FP56</f>
        <v>0</v>
      </c>
      <c r="GT56" s="290">
        <f>'címrend kötelező'!GT56+'címrend önként'!GT56+'címrend államig'!FQ56</f>
        <v>0</v>
      </c>
      <c r="GU56" s="290">
        <f>'címrend kötelező'!GU56+'címrend önként'!GU56+'címrend államig'!FR56</f>
        <v>0</v>
      </c>
      <c r="GV56" s="290">
        <f>'címrend kötelező'!GV56+'címrend önként'!GV56+'címrend államig'!FS56</f>
        <v>0</v>
      </c>
      <c r="GW56" s="290">
        <f>'címrend kötelező'!GW56+'címrend önként'!GW56+'címrend államig'!FT56</f>
        <v>0</v>
      </c>
      <c r="GX56" s="34">
        <f>GL56+GO56+GR56+GU56</f>
        <v>0</v>
      </c>
      <c r="GY56" s="34">
        <f t="shared" si="1530"/>
        <v>0</v>
      </c>
      <c r="GZ56" s="34">
        <f t="shared" si="1530"/>
        <v>0</v>
      </c>
      <c r="HA56" s="34">
        <f>DR56+EV56+GX56</f>
        <v>0</v>
      </c>
      <c r="HB56" s="34">
        <f t="shared" si="1531"/>
        <v>2200000</v>
      </c>
      <c r="HC56" s="133">
        <f t="shared" si="1531"/>
        <v>2200000</v>
      </c>
      <c r="HD56" s="139"/>
    </row>
    <row r="57" spans="1:212" ht="15" customHeight="1" x14ac:dyDescent="0.2">
      <c r="A57" s="125" t="s">
        <v>448</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6253993</v>
      </c>
      <c r="AA57" s="6">
        <f>SUM('címrend kötelező'!AA57+'címrend önként'!AA57+'címrend államig'!AA57)</f>
        <v>256909</v>
      </c>
      <c r="AB57" s="6">
        <f>SUM('címrend kötelező'!AB57+'címrend önként'!AB57+'címrend államig'!AB57)</f>
        <v>6510902</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597">
        <f t="shared" si="803"/>
        <v>6253993</v>
      </c>
      <c r="DS57" s="597">
        <f t="shared" si="1525"/>
        <v>256909</v>
      </c>
      <c r="DT57" s="597">
        <f t="shared" si="1526"/>
        <v>6510902</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597">
        <f t="shared" si="1527"/>
        <v>0</v>
      </c>
      <c r="EW57" s="597">
        <f t="shared" si="1528"/>
        <v>0</v>
      </c>
      <c r="EX57" s="597">
        <f t="shared" si="1528"/>
        <v>0</v>
      </c>
      <c r="EY57" s="290">
        <f>'címrend kötelező'!EY57+'címrend önként'!EY57+'címrend államig'!EY57</f>
        <v>0</v>
      </c>
      <c r="EZ57" s="290">
        <f>'címrend kötelező'!EZ57+'címrend önként'!EZ57+'címrend államig'!EZ57</f>
        <v>0</v>
      </c>
      <c r="FA57" s="290">
        <f>'címrend kötelező'!FA57+'címrend önként'!FA57+'címrend államig'!FA57</f>
        <v>0</v>
      </c>
      <c r="FB57" s="290">
        <f>'címrend kötelező'!FB57+'címrend önként'!FB57+'címrend államig'!FB57</f>
        <v>0</v>
      </c>
      <c r="FC57" s="290">
        <f>'címrend kötelező'!FC57+'címrend önként'!FC57+'címrend államig'!FC57</f>
        <v>0</v>
      </c>
      <c r="FD57" s="290">
        <f>'címrend kötelező'!FD57+'címrend önként'!FD57+'címrend államig'!FD57</f>
        <v>0</v>
      </c>
      <c r="FE57" s="290">
        <f>'címrend kötelező'!FE57+'címrend önként'!FE57+'címrend államig'!FE57</f>
        <v>0</v>
      </c>
      <c r="FF57" s="290">
        <f>'címrend kötelező'!FF57+'címrend önként'!FF57+'címrend államig'!FF57</f>
        <v>0</v>
      </c>
      <c r="FG57" s="290">
        <f>'címrend kötelező'!FG57+'címrend önként'!FG57+'címrend államig'!FG57</f>
        <v>0</v>
      </c>
      <c r="FH57" s="290">
        <f>'címrend kötelező'!FH57+'címrend önként'!FH57+'címrend államig'!FH57</f>
        <v>0</v>
      </c>
      <c r="FI57" s="290">
        <f>'címrend kötelező'!FI57+'címrend önként'!FI57+'címrend államig'!FI57</f>
        <v>0</v>
      </c>
      <c r="FJ57" s="290">
        <f>'címrend kötelező'!FJ57+'címrend önként'!FJ57+'címrend államig'!FJ57</f>
        <v>0</v>
      </c>
      <c r="FK57" s="290">
        <f>'címrend kötelező'!FK57+'címrend önként'!FK57+'címrend államig'!FK57</f>
        <v>0</v>
      </c>
      <c r="FL57" s="290">
        <f>'címrend kötelező'!FL57+'címrend önként'!FL57+'címrend államig'!FL57</f>
        <v>0</v>
      </c>
      <c r="FM57" s="290">
        <f>'címrend kötelező'!FM57+'címrend önként'!FM57+'címrend államig'!FM57</f>
        <v>0</v>
      </c>
      <c r="FN57" s="290">
        <f>'címrend kötelező'!FN57+'címrend önként'!FN57+'címrend államig'!FN57</f>
        <v>0</v>
      </c>
      <c r="FO57" s="290">
        <f>'címrend kötelező'!FO57+'címrend önként'!FO57+'címrend államig'!FO57</f>
        <v>0</v>
      </c>
      <c r="FP57" s="290">
        <f>'címrend kötelező'!FP57+'címrend önként'!FP57+'címrend államig'!FP57</f>
        <v>0</v>
      </c>
      <c r="FQ57" s="290">
        <f>'címrend kötelező'!FQ57+'címrend önként'!FQ57+'címrend államig'!FQ57</f>
        <v>0</v>
      </c>
      <c r="FR57" s="290">
        <f>'címrend kötelező'!FR57+'címrend önként'!FR57+'címrend államig'!FR57</f>
        <v>0</v>
      </c>
      <c r="FS57" s="290">
        <f>'címrend kötelező'!FS57+'címrend önként'!FS57+'címrend államig'!FS57</f>
        <v>0</v>
      </c>
      <c r="FT57" s="290">
        <f>'címrend kötelező'!FT57+'címrend önként'!FT57+'címrend államig'!FT57</f>
        <v>0</v>
      </c>
      <c r="FU57" s="290">
        <f>'címrend kötelező'!FU57+'címrend önként'!FU57+'címrend államig'!FU57</f>
        <v>0</v>
      </c>
      <c r="FV57" s="290">
        <f>'címrend kötelező'!FV57+'címrend önként'!FV57+'címrend államig'!FV57</f>
        <v>0</v>
      </c>
      <c r="FW57" s="290">
        <f>'címrend kötelező'!FW57+'címrend önként'!FW57+'címrend államig'!FW57</f>
        <v>0</v>
      </c>
      <c r="FX57" s="290">
        <f>'címrend kötelező'!FX57+'címrend önként'!FX57+'címrend államig'!FX57</f>
        <v>0</v>
      </c>
      <c r="FY57" s="290">
        <f>'címrend kötelező'!FY57+'címrend önként'!FY57+'címrend államig'!FY57</f>
        <v>0</v>
      </c>
      <c r="FZ57" s="290">
        <f>'címrend kötelező'!FZ57+'címrend önként'!FZ57+'címrend államig'!FZ57</f>
        <v>0</v>
      </c>
      <c r="GA57" s="290">
        <f>'címrend kötelező'!GA57+'címrend önként'!GA57+'címrend államig'!GA57</f>
        <v>0</v>
      </c>
      <c r="GB57" s="290">
        <f>'címrend kötelező'!GB57+'címrend önként'!GB57+'címrend államig'!GB57</f>
        <v>0</v>
      </c>
      <c r="GC57" s="290">
        <f>'címrend kötelező'!GC57+'címrend önként'!GC57+'címrend államig'!GC57</f>
        <v>0</v>
      </c>
      <c r="GD57" s="290">
        <f>'címrend kötelező'!GD57+'címrend önként'!GD57+'címrend államig'!GD57</f>
        <v>0</v>
      </c>
      <c r="GE57" s="290">
        <f>'címrend kötelező'!GE57+'címrend önként'!GE57+'címrend államig'!GE57</f>
        <v>0</v>
      </c>
      <c r="GF57" s="290">
        <f>'címrend kötelező'!GF57+'címrend önként'!GF57+'címrend államig'!GF57</f>
        <v>0</v>
      </c>
      <c r="GG57" s="290">
        <f>'címrend kötelező'!GG57+'címrend önként'!GG57+'címrend államig'!GG57</f>
        <v>0</v>
      </c>
      <c r="GH57" s="290">
        <f>'címrend kötelező'!GH57+'címrend önként'!GH57+'címrend államig'!GH57</f>
        <v>0</v>
      </c>
      <c r="GI57" s="290">
        <f>'címrend kötelező'!GI57+'címrend önként'!GI57+'címrend államig'!GI57</f>
        <v>0</v>
      </c>
      <c r="GJ57" s="290">
        <f>'címrend kötelező'!GJ57+'címrend önként'!GJ57+'címrend államig'!GJ57</f>
        <v>0</v>
      </c>
      <c r="GK57" s="290">
        <f>'címrend kötelező'!GK57+'címrend önként'!GK57+'címrend államig'!GK57</f>
        <v>0</v>
      </c>
      <c r="GL57" s="34">
        <f>EY57+FB57+FE57+FH57+FK57+FN57+FQ57+FT57+FW57+FZ57+GC57+GF57+GI57</f>
        <v>0</v>
      </c>
      <c r="GM57" s="34">
        <f t="shared" si="1529"/>
        <v>0</v>
      </c>
      <c r="GN57" s="34">
        <f t="shared" si="1529"/>
        <v>0</v>
      </c>
      <c r="GO57" s="290">
        <f>'címrend kötelező'!GO57+'címrend önként'!GO57+'címrend államig'!FL57</f>
        <v>0</v>
      </c>
      <c r="GP57" s="290">
        <f>'címrend kötelező'!GP57+'címrend önként'!GP57+'címrend államig'!FM57</f>
        <v>0</v>
      </c>
      <c r="GQ57" s="290">
        <f>'címrend kötelező'!GQ57+'címrend önként'!GQ57+'címrend államig'!FN57</f>
        <v>0</v>
      </c>
      <c r="GR57" s="290">
        <f>'címrend kötelező'!GR57+'címrend önként'!GR57+'címrend államig'!FO57</f>
        <v>0</v>
      </c>
      <c r="GS57" s="290">
        <f>'címrend kötelező'!GS57+'címrend önként'!GS57+'címrend államig'!FP57</f>
        <v>0</v>
      </c>
      <c r="GT57" s="290">
        <f>'címrend kötelező'!GT57+'címrend önként'!GT57+'címrend államig'!FQ57</f>
        <v>0</v>
      </c>
      <c r="GU57" s="290">
        <f>'címrend kötelező'!GU57+'címrend önként'!GU57+'címrend államig'!FR57</f>
        <v>0</v>
      </c>
      <c r="GV57" s="290">
        <f>'címrend kötelező'!GV57+'címrend önként'!GV57+'címrend államig'!FS57</f>
        <v>0</v>
      </c>
      <c r="GW57" s="290">
        <f>'címrend kötelező'!GW57+'címrend önként'!GW57+'címrend államig'!FT57</f>
        <v>0</v>
      </c>
      <c r="GX57" s="34">
        <f>GL57+GO57+GR57+GU57</f>
        <v>0</v>
      </c>
      <c r="GY57" s="34">
        <f t="shared" si="1530"/>
        <v>0</v>
      </c>
      <c r="GZ57" s="34">
        <f t="shared" si="1530"/>
        <v>0</v>
      </c>
      <c r="HA57" s="34">
        <f>DR57+EV57+GX57</f>
        <v>6253993</v>
      </c>
      <c r="HB57" s="34">
        <f t="shared" si="1531"/>
        <v>256909</v>
      </c>
      <c r="HC57" s="133">
        <f t="shared" si="1531"/>
        <v>6510902</v>
      </c>
      <c r="HD57" s="139"/>
    </row>
    <row r="58" spans="1:212" s="12" customFormat="1" ht="15" customHeight="1" x14ac:dyDescent="0.2">
      <c r="A58" s="124" t="s">
        <v>449</v>
      </c>
      <c r="B58" s="5">
        <f t="shared" ref="B58" si="1532">B59+B60</f>
        <v>0</v>
      </c>
      <c r="C58" s="5">
        <f t="shared" ref="C58" si="1533">C59+C60</f>
        <v>0</v>
      </c>
      <c r="D58" s="5">
        <f t="shared" ref="D58" si="1534">D59+D60</f>
        <v>0</v>
      </c>
      <c r="E58" s="5">
        <f t="shared" ref="E58" si="1535">E59+E60</f>
        <v>0</v>
      </c>
      <c r="F58" s="5">
        <f t="shared" ref="F58" si="1536">F59+F60</f>
        <v>0</v>
      </c>
      <c r="G58" s="5">
        <f t="shared" ref="G58" si="1537">G59+G60</f>
        <v>0</v>
      </c>
      <c r="H58" s="5">
        <f t="shared" ref="H58" si="1538">H59+H60</f>
        <v>0</v>
      </c>
      <c r="I58" s="5">
        <f t="shared" ref="I58" si="1539">I59+I60</f>
        <v>0</v>
      </c>
      <c r="J58" s="5">
        <f t="shared" ref="J58" si="1540">J59+J60</f>
        <v>0</v>
      </c>
      <c r="K58" s="5">
        <f t="shared" ref="K58" si="1541">K59+K60</f>
        <v>0</v>
      </c>
      <c r="L58" s="5">
        <f t="shared" ref="L58" si="1542">L59+L60</f>
        <v>0</v>
      </c>
      <c r="M58" s="5">
        <f t="shared" ref="M58" si="1543">M59+M60</f>
        <v>0</v>
      </c>
      <c r="N58" s="5">
        <f t="shared" ref="N58" si="1544">N59+N60</f>
        <v>0</v>
      </c>
      <c r="O58" s="5">
        <f t="shared" ref="O58" si="1545">O59+O60</f>
        <v>0</v>
      </c>
      <c r="P58" s="5">
        <f t="shared" ref="P58" si="1546">P59+P60</f>
        <v>0</v>
      </c>
      <c r="Q58" s="5">
        <f t="shared" ref="Q58" si="1547">Q59+Q60</f>
        <v>0</v>
      </c>
      <c r="R58" s="5">
        <f t="shared" ref="R58" si="1548">R59+R60</f>
        <v>0</v>
      </c>
      <c r="S58" s="5">
        <f t="shared" ref="S58" si="1549">S59+S60</f>
        <v>0</v>
      </c>
      <c r="T58" s="5">
        <f t="shared" ref="T58" si="1550">T59+T60</f>
        <v>0</v>
      </c>
      <c r="U58" s="5">
        <f t="shared" ref="U58" si="1551">U59+U60</f>
        <v>0</v>
      </c>
      <c r="V58" s="5">
        <f t="shared" ref="V58" si="1552">V59+V60</f>
        <v>0</v>
      </c>
      <c r="W58" s="5">
        <f t="shared" ref="W58" si="1553">W59+W60</f>
        <v>0</v>
      </c>
      <c r="X58" s="5">
        <f t="shared" ref="X58" si="1554">X59+X60</f>
        <v>0</v>
      </c>
      <c r="Y58" s="5">
        <f t="shared" ref="Y58" si="1555">Y59+Y60</f>
        <v>0</v>
      </c>
      <c r="Z58" s="5">
        <f t="shared" ref="Z58" si="1556">Z59+Z60</f>
        <v>125858</v>
      </c>
      <c r="AA58" s="5">
        <f t="shared" ref="AA58" si="1557">AA59+AA60</f>
        <v>154464</v>
      </c>
      <c r="AB58" s="5">
        <f t="shared" ref="AB58" si="1558">AB59+AB60</f>
        <v>280322</v>
      </c>
      <c r="AC58" s="5">
        <f t="shared" ref="AC58" si="1559">AC59+AC60</f>
        <v>0</v>
      </c>
      <c r="AD58" s="5">
        <f t="shared" ref="AD58" si="1560">AD59+AD60</f>
        <v>0</v>
      </c>
      <c r="AE58" s="5">
        <f t="shared" ref="AE58" si="1561">AE59+AE60</f>
        <v>0</v>
      </c>
      <c r="AF58" s="5">
        <f t="shared" ref="AF58" si="1562">AF59+AF60</f>
        <v>0</v>
      </c>
      <c r="AG58" s="5">
        <f t="shared" ref="AG58" si="1563">AG59+AG60</f>
        <v>0</v>
      </c>
      <c r="AH58" s="5">
        <f t="shared" ref="AH58" si="1564">AH59+AH60</f>
        <v>0</v>
      </c>
      <c r="AI58" s="5">
        <f t="shared" ref="AI58" si="1565">AI59+AI60</f>
        <v>0</v>
      </c>
      <c r="AJ58" s="5">
        <f t="shared" ref="AJ58" si="1566">AJ59+AJ60</f>
        <v>0</v>
      </c>
      <c r="AK58" s="5">
        <f t="shared" ref="AK58" si="1567">AK59+AK60</f>
        <v>0</v>
      </c>
      <c r="AL58" s="5">
        <f t="shared" ref="AL58" si="1568">AL59+AL60</f>
        <v>0</v>
      </c>
      <c r="AM58" s="5">
        <f t="shared" ref="AM58" si="1569">AM59+AM60</f>
        <v>0</v>
      </c>
      <c r="AN58" s="5">
        <f t="shared" ref="AN58" si="1570">AN59+AN60</f>
        <v>0</v>
      </c>
      <c r="AO58" s="5">
        <f t="shared" ref="AO58" si="1571">AO59+AO60</f>
        <v>0</v>
      </c>
      <c r="AP58" s="5">
        <f t="shared" ref="AP58" si="1572">AP59+AP60</f>
        <v>0</v>
      </c>
      <c r="AQ58" s="5">
        <f t="shared" ref="AQ58" si="1573">AQ59+AQ60</f>
        <v>0</v>
      </c>
      <c r="AR58" s="5">
        <f t="shared" ref="AR58" si="1574">AR59+AR60</f>
        <v>0</v>
      </c>
      <c r="AS58" s="5">
        <f t="shared" ref="AS58" si="1575">AS59+AS60</f>
        <v>0</v>
      </c>
      <c r="AT58" s="5">
        <f t="shared" ref="AT58" si="1576">AT59+AT60</f>
        <v>0</v>
      </c>
      <c r="AU58" s="5">
        <f t="shared" ref="AU58" si="1577">AU59+AU60</f>
        <v>0</v>
      </c>
      <c r="AV58" s="5">
        <f t="shared" ref="AV58" si="1578">AV59+AV60</f>
        <v>0</v>
      </c>
      <c r="AW58" s="5">
        <f t="shared" ref="AW58" si="1579">AW59+AW60</f>
        <v>0</v>
      </c>
      <c r="AX58" s="5">
        <f t="shared" ref="AX58" si="1580">AX59+AX60</f>
        <v>0</v>
      </c>
      <c r="AY58" s="5">
        <f t="shared" ref="AY58" si="1581">AY59+AY60</f>
        <v>0</v>
      </c>
      <c r="AZ58" s="5">
        <f t="shared" ref="AZ58" si="1582">AZ59+AZ60</f>
        <v>0</v>
      </c>
      <c r="BA58" s="5">
        <f t="shared" ref="BA58" si="1583">BA59+BA60</f>
        <v>0</v>
      </c>
      <c r="BB58" s="5">
        <f t="shared" ref="BB58" si="1584">BB59+BB60</f>
        <v>0</v>
      </c>
      <c r="BC58" s="5">
        <f t="shared" ref="BC58" si="1585">BC59+BC60</f>
        <v>0</v>
      </c>
      <c r="BD58" s="5">
        <f t="shared" ref="BD58" si="1586">BD59+BD60</f>
        <v>0</v>
      </c>
      <c r="BE58" s="5">
        <f t="shared" ref="BE58" si="1587">BE59+BE60</f>
        <v>0</v>
      </c>
      <c r="BF58" s="5">
        <f t="shared" ref="BF58" si="1588">BF59+BF60</f>
        <v>0</v>
      </c>
      <c r="BG58" s="5">
        <f t="shared" ref="BG58" si="1589">BG59+BG60</f>
        <v>0</v>
      </c>
      <c r="BH58" s="5">
        <f t="shared" ref="BH58" si="1590">BH59+BH60</f>
        <v>0</v>
      </c>
      <c r="BI58" s="5">
        <f t="shared" ref="BI58" si="1591">BI59+BI60</f>
        <v>0</v>
      </c>
      <c r="BJ58" s="5">
        <f t="shared" ref="BJ58" si="1592">BJ59+BJ60</f>
        <v>0</v>
      </c>
      <c r="BK58" s="5">
        <f t="shared" ref="BK58" si="1593">BK59+BK60</f>
        <v>0</v>
      </c>
      <c r="BL58" s="5">
        <f t="shared" ref="BL58" si="1594">BL59+BL60</f>
        <v>0</v>
      </c>
      <c r="BM58" s="5">
        <f t="shared" ref="BM58" si="1595">BM59+BM60</f>
        <v>0</v>
      </c>
      <c r="BN58" s="5">
        <f t="shared" ref="BN58" si="1596">BN59+BN60</f>
        <v>0</v>
      </c>
      <c r="BO58" s="5">
        <f t="shared" ref="BO58" si="1597">BO59+BO60</f>
        <v>0</v>
      </c>
      <c r="BP58" s="5">
        <f t="shared" ref="BP58" si="1598">BP59+BP60</f>
        <v>0</v>
      </c>
      <c r="BQ58" s="5">
        <f t="shared" ref="BQ58" si="1599">BQ59+BQ60</f>
        <v>0</v>
      </c>
      <c r="BR58" s="5">
        <f t="shared" ref="BR58" si="1600">BR59+BR60</f>
        <v>0</v>
      </c>
      <c r="BS58" s="5">
        <f t="shared" ref="BS58" si="1601">BS59+BS60</f>
        <v>0</v>
      </c>
      <c r="BT58" s="5">
        <f t="shared" ref="BT58" si="1602">BT59+BT60</f>
        <v>0</v>
      </c>
      <c r="BU58" s="5">
        <f t="shared" ref="BU58" si="1603">BU59+BU60</f>
        <v>0</v>
      </c>
      <c r="BV58" s="5">
        <f t="shared" ref="BV58" si="1604">BV59+BV60</f>
        <v>0</v>
      </c>
      <c r="BW58" s="5">
        <f t="shared" ref="BW58" si="1605">BW59+BW60</f>
        <v>0</v>
      </c>
      <c r="BX58" s="5">
        <f t="shared" ref="BX58" si="1606">BX59+BX60</f>
        <v>0</v>
      </c>
      <c r="BY58" s="5">
        <f t="shared" ref="BY58" si="1607">BY59+BY60</f>
        <v>0</v>
      </c>
      <c r="BZ58" s="5">
        <f t="shared" ref="BZ58" si="1608">BZ59+BZ60</f>
        <v>0</v>
      </c>
      <c r="CA58" s="5">
        <f t="shared" ref="CA58" si="1609">CA59+CA60</f>
        <v>0</v>
      </c>
      <c r="CB58" s="5">
        <f t="shared" ref="CB58" si="1610">CB59+CB60</f>
        <v>0</v>
      </c>
      <c r="CC58" s="5">
        <f t="shared" ref="CC58" si="1611">CC59+CC60</f>
        <v>0</v>
      </c>
      <c r="CD58" s="5">
        <f t="shared" ref="CD58" si="1612">CD59+CD60</f>
        <v>0</v>
      </c>
      <c r="CE58" s="5">
        <f t="shared" ref="CE58" si="1613">CE59+CE60</f>
        <v>0</v>
      </c>
      <c r="CF58" s="5">
        <f t="shared" ref="CF58" si="1614">CF59+CF60</f>
        <v>0</v>
      </c>
      <c r="CG58" s="5">
        <f t="shared" ref="CG58" si="1615">CG59+CG60</f>
        <v>0</v>
      </c>
      <c r="CH58" s="5">
        <f t="shared" ref="CH58" si="1616">CH59+CH60</f>
        <v>0</v>
      </c>
      <c r="CI58" s="5">
        <f t="shared" ref="CI58" si="1617">CI59+CI60</f>
        <v>0</v>
      </c>
      <c r="CJ58" s="5">
        <f t="shared" ref="CJ58" si="1618">CJ59+CJ60</f>
        <v>0</v>
      </c>
      <c r="CK58" s="5">
        <f t="shared" ref="CK58" si="1619">CK59+CK60</f>
        <v>0</v>
      </c>
      <c r="CL58" s="5">
        <f t="shared" ref="CL58" si="1620">CL59+CL60</f>
        <v>0</v>
      </c>
      <c r="CM58" s="5">
        <f t="shared" ref="CM58" si="1621">CM59+CM60</f>
        <v>0</v>
      </c>
      <c r="CN58" s="5">
        <f t="shared" ref="CN58" si="1622">CN59+CN60</f>
        <v>0</v>
      </c>
      <c r="CO58" s="5">
        <f t="shared" ref="CO58" si="1623">CO59+CO60</f>
        <v>0</v>
      </c>
      <c r="CP58" s="5">
        <f t="shared" ref="CP58" si="1624">CP59+CP60</f>
        <v>0</v>
      </c>
      <c r="CQ58" s="5">
        <f t="shared" ref="CQ58" si="1625">CQ59+CQ60</f>
        <v>0</v>
      </c>
      <c r="CR58" s="5">
        <f t="shared" ref="CR58" si="1626">CR59+CR60</f>
        <v>0</v>
      </c>
      <c r="CS58" s="5">
        <f t="shared" ref="CS58" si="1627">CS59+CS60</f>
        <v>0</v>
      </c>
      <c r="CT58" s="5">
        <f t="shared" ref="CT58" si="1628">CT59+CT60</f>
        <v>0</v>
      </c>
      <c r="CU58" s="5">
        <f t="shared" ref="CU58" si="1629">CU59+CU60</f>
        <v>0</v>
      </c>
      <c r="CV58" s="5">
        <f t="shared" ref="CV58" si="1630">CV59+CV60</f>
        <v>0</v>
      </c>
      <c r="CW58" s="5">
        <f t="shared" ref="CW58" si="1631">CW59+CW60</f>
        <v>0</v>
      </c>
      <c r="CX58" s="5">
        <f t="shared" ref="CX58" si="1632">CX59+CX60</f>
        <v>0</v>
      </c>
      <c r="CY58" s="5">
        <f t="shared" ref="CY58" si="1633">CY59+CY60</f>
        <v>0</v>
      </c>
      <c r="CZ58" s="5">
        <f t="shared" ref="CZ58" si="1634">CZ59+CZ60</f>
        <v>0</v>
      </c>
      <c r="DA58" s="5">
        <f t="shared" ref="DA58" si="1635">DA59+DA60</f>
        <v>0</v>
      </c>
      <c r="DB58" s="5">
        <f t="shared" ref="DB58" si="1636">DB59+DB60</f>
        <v>0</v>
      </c>
      <c r="DC58" s="5">
        <f t="shared" ref="DC58" si="1637">DC59+DC60</f>
        <v>0</v>
      </c>
      <c r="DD58" s="5">
        <f t="shared" ref="DD58" si="1638">DD59+DD60</f>
        <v>0</v>
      </c>
      <c r="DE58" s="5">
        <f t="shared" ref="DE58" si="1639">DE59+DE60</f>
        <v>0</v>
      </c>
      <c r="DF58" s="5">
        <f t="shared" ref="DF58" si="1640">DF59+DF60</f>
        <v>0</v>
      </c>
      <c r="DG58" s="5">
        <f t="shared" ref="DG58" si="1641">DG59+DG60</f>
        <v>0</v>
      </c>
      <c r="DH58" s="5">
        <f t="shared" ref="DH58" si="1642">DH59+DH60</f>
        <v>0</v>
      </c>
      <c r="DI58" s="5">
        <f t="shared" ref="DI58" si="1643">DI59+DI60</f>
        <v>0</v>
      </c>
      <c r="DJ58" s="5">
        <f t="shared" ref="DJ58" si="1644">DJ59+DJ60</f>
        <v>0</v>
      </c>
      <c r="DK58" s="5">
        <f t="shared" ref="DK58" si="1645">DK59+DK60</f>
        <v>0</v>
      </c>
      <c r="DL58" s="5">
        <f t="shared" ref="DL58" si="1646">DL59+DL60</f>
        <v>0</v>
      </c>
      <c r="DM58" s="5">
        <f t="shared" ref="DM58" si="1647">DM59+DM60</f>
        <v>0</v>
      </c>
      <c r="DN58" s="5">
        <f t="shared" ref="DN58" si="1648">DN59+DN60</f>
        <v>0</v>
      </c>
      <c r="DO58" s="5">
        <f t="shared" ref="DO58" si="1649">DO59+DO60</f>
        <v>0</v>
      </c>
      <c r="DP58" s="5">
        <f t="shared" ref="DP58" si="1650">DP59+DP60</f>
        <v>0</v>
      </c>
      <c r="DQ58" s="5">
        <f t="shared" ref="DQ58" si="1651">DQ59+DQ60</f>
        <v>0</v>
      </c>
      <c r="DR58" s="106">
        <f t="shared" ref="DR58" si="1652">DR59+DR60</f>
        <v>125858</v>
      </c>
      <c r="DS58" s="106">
        <f t="shared" ref="DS58" si="1653">DS59+DS60</f>
        <v>154464</v>
      </c>
      <c r="DT58" s="106">
        <f t="shared" ref="DT58" si="1654">DT59+DT60</f>
        <v>280322</v>
      </c>
      <c r="DU58" s="5">
        <f>DU59+DU60</f>
        <v>0</v>
      </c>
      <c r="DV58" s="5">
        <f t="shared" ref="DV58:EU58" si="1655">DV59+DV60</f>
        <v>0</v>
      </c>
      <c r="DW58" s="5">
        <f t="shared" si="1655"/>
        <v>0</v>
      </c>
      <c r="DX58" s="5">
        <f t="shared" si="1655"/>
        <v>0</v>
      </c>
      <c r="DY58" s="5">
        <f t="shared" si="1655"/>
        <v>0</v>
      </c>
      <c r="DZ58" s="5">
        <f t="shared" si="1655"/>
        <v>0</v>
      </c>
      <c r="EA58" s="5">
        <f t="shared" si="1655"/>
        <v>0</v>
      </c>
      <c r="EB58" s="5">
        <f t="shared" si="1655"/>
        <v>0</v>
      </c>
      <c r="EC58" s="5">
        <f t="shared" si="1655"/>
        <v>0</v>
      </c>
      <c r="ED58" s="5">
        <f t="shared" si="1655"/>
        <v>0</v>
      </c>
      <c r="EE58" s="5">
        <f t="shared" si="1655"/>
        <v>0</v>
      </c>
      <c r="EF58" s="5">
        <f t="shared" si="1655"/>
        <v>0</v>
      </c>
      <c r="EG58" s="5">
        <f t="shared" si="1655"/>
        <v>0</v>
      </c>
      <c r="EH58" s="5">
        <f t="shared" si="1655"/>
        <v>0</v>
      </c>
      <c r="EI58" s="5">
        <f t="shared" si="1655"/>
        <v>0</v>
      </c>
      <c r="EJ58" s="5">
        <f t="shared" si="1655"/>
        <v>0</v>
      </c>
      <c r="EK58" s="5">
        <f t="shared" si="1655"/>
        <v>0</v>
      </c>
      <c r="EL58" s="5">
        <f t="shared" si="1655"/>
        <v>0</v>
      </c>
      <c r="EM58" s="5">
        <f t="shared" si="1655"/>
        <v>0</v>
      </c>
      <c r="EN58" s="5">
        <f t="shared" si="1655"/>
        <v>0</v>
      </c>
      <c r="EO58" s="5">
        <f t="shared" si="1655"/>
        <v>0</v>
      </c>
      <c r="EP58" s="5">
        <f t="shared" si="1655"/>
        <v>0</v>
      </c>
      <c r="EQ58" s="5">
        <f t="shared" si="1655"/>
        <v>0</v>
      </c>
      <c r="ER58" s="5">
        <f t="shared" si="1655"/>
        <v>0</v>
      </c>
      <c r="ES58" s="5">
        <f t="shared" si="1655"/>
        <v>0</v>
      </c>
      <c r="ET58" s="5">
        <f t="shared" si="1655"/>
        <v>0</v>
      </c>
      <c r="EU58" s="5">
        <f t="shared" si="1655"/>
        <v>0</v>
      </c>
      <c r="EV58" s="597">
        <f t="shared" si="1527"/>
        <v>0</v>
      </c>
      <c r="EW58" s="597">
        <f t="shared" si="1528"/>
        <v>0</v>
      </c>
      <c r="EX58" s="597">
        <f t="shared" si="1528"/>
        <v>0</v>
      </c>
      <c r="EY58" s="5">
        <f>EY59+EY60</f>
        <v>0</v>
      </c>
      <c r="EZ58" s="5">
        <f t="shared" ref="EZ58:GK58" si="1656">EZ59+EZ60</f>
        <v>0</v>
      </c>
      <c r="FA58" s="5">
        <f t="shared" si="1656"/>
        <v>0</v>
      </c>
      <c r="FB58" s="5">
        <f t="shared" si="1656"/>
        <v>0</v>
      </c>
      <c r="FC58" s="5">
        <f t="shared" si="1656"/>
        <v>0</v>
      </c>
      <c r="FD58" s="5">
        <f t="shared" si="1656"/>
        <v>0</v>
      </c>
      <c r="FE58" s="5">
        <f t="shared" si="1656"/>
        <v>0</v>
      </c>
      <c r="FF58" s="5">
        <f t="shared" si="1656"/>
        <v>0</v>
      </c>
      <c r="FG58" s="5">
        <f t="shared" si="1656"/>
        <v>0</v>
      </c>
      <c r="FH58" s="5">
        <f t="shared" si="1656"/>
        <v>0</v>
      </c>
      <c r="FI58" s="5">
        <f t="shared" si="1656"/>
        <v>0</v>
      </c>
      <c r="FJ58" s="5">
        <f t="shared" si="1656"/>
        <v>0</v>
      </c>
      <c r="FK58" s="5">
        <f t="shared" si="1656"/>
        <v>0</v>
      </c>
      <c r="FL58" s="5">
        <f t="shared" si="1656"/>
        <v>0</v>
      </c>
      <c r="FM58" s="5">
        <f t="shared" si="1656"/>
        <v>0</v>
      </c>
      <c r="FN58" s="5">
        <f t="shared" si="1656"/>
        <v>0</v>
      </c>
      <c r="FO58" s="5">
        <f t="shared" si="1656"/>
        <v>0</v>
      </c>
      <c r="FP58" s="5">
        <f t="shared" si="1656"/>
        <v>0</v>
      </c>
      <c r="FQ58" s="5">
        <f t="shared" si="1656"/>
        <v>0</v>
      </c>
      <c r="FR58" s="5">
        <f t="shared" si="1656"/>
        <v>0</v>
      </c>
      <c r="FS58" s="5">
        <f t="shared" si="1656"/>
        <v>0</v>
      </c>
      <c r="FT58" s="5">
        <f t="shared" si="1656"/>
        <v>0</v>
      </c>
      <c r="FU58" s="5">
        <f t="shared" si="1656"/>
        <v>0</v>
      </c>
      <c r="FV58" s="5">
        <f t="shared" si="1656"/>
        <v>0</v>
      </c>
      <c r="FW58" s="5">
        <f t="shared" si="1656"/>
        <v>0</v>
      </c>
      <c r="FX58" s="5">
        <f t="shared" si="1656"/>
        <v>0</v>
      </c>
      <c r="FY58" s="5">
        <f t="shared" si="1656"/>
        <v>0</v>
      </c>
      <c r="FZ58" s="5">
        <f t="shared" si="1656"/>
        <v>0</v>
      </c>
      <c r="GA58" s="5">
        <f t="shared" si="1656"/>
        <v>0</v>
      </c>
      <c r="GB58" s="5">
        <f t="shared" si="1656"/>
        <v>0</v>
      </c>
      <c r="GC58" s="5">
        <f t="shared" si="1656"/>
        <v>0</v>
      </c>
      <c r="GD58" s="5">
        <f t="shared" si="1656"/>
        <v>0</v>
      </c>
      <c r="GE58" s="5">
        <f t="shared" si="1656"/>
        <v>0</v>
      </c>
      <c r="GF58" s="5">
        <f t="shared" si="1656"/>
        <v>0</v>
      </c>
      <c r="GG58" s="5">
        <f t="shared" si="1656"/>
        <v>0</v>
      </c>
      <c r="GH58" s="5">
        <f t="shared" si="1656"/>
        <v>0</v>
      </c>
      <c r="GI58" s="5">
        <f t="shared" si="1656"/>
        <v>0</v>
      </c>
      <c r="GJ58" s="5">
        <f t="shared" si="1656"/>
        <v>0</v>
      </c>
      <c r="GK58" s="5">
        <f t="shared" si="1656"/>
        <v>0</v>
      </c>
      <c r="GL58" s="5">
        <f t="shared" ref="GL58" si="1657">GL59+GL60</f>
        <v>0</v>
      </c>
      <c r="GM58" s="5">
        <f t="shared" ref="GM58" si="1658">GM59+GM60</f>
        <v>0</v>
      </c>
      <c r="GN58" s="5">
        <f t="shared" ref="GN58" si="1659">GN59+GN60</f>
        <v>0</v>
      </c>
      <c r="GO58" s="5">
        <f>GO59+GO60</f>
        <v>0</v>
      </c>
      <c r="GP58" s="5">
        <f t="shared" ref="GP58:GW58" si="1660">GP59+GP60</f>
        <v>0</v>
      </c>
      <c r="GQ58" s="5">
        <f t="shared" si="1660"/>
        <v>0</v>
      </c>
      <c r="GR58" s="5">
        <f t="shared" si="1660"/>
        <v>0</v>
      </c>
      <c r="GS58" s="5">
        <f t="shared" si="1660"/>
        <v>0</v>
      </c>
      <c r="GT58" s="5">
        <f t="shared" si="1660"/>
        <v>0</v>
      </c>
      <c r="GU58" s="5">
        <f t="shared" si="1660"/>
        <v>0</v>
      </c>
      <c r="GV58" s="5">
        <f t="shared" si="1660"/>
        <v>0</v>
      </c>
      <c r="GW58" s="5">
        <f t="shared" si="1660"/>
        <v>0</v>
      </c>
      <c r="GX58" s="5">
        <f t="shared" ref="GX58" si="1661">GX59+GX60</f>
        <v>0</v>
      </c>
      <c r="GY58" s="5">
        <f t="shared" ref="GY58" si="1662">GY59+GY60</f>
        <v>0</v>
      </c>
      <c r="GZ58" s="5">
        <f t="shared" ref="GZ58" si="1663">GZ59+GZ60</f>
        <v>0</v>
      </c>
      <c r="HA58" s="5">
        <f t="shared" ref="HA58" si="1664">HA59+HA60</f>
        <v>125858</v>
      </c>
      <c r="HB58" s="5">
        <f t="shared" ref="HB58" si="1665">HB59+HB60</f>
        <v>154464</v>
      </c>
      <c r="HC58" s="118">
        <f t="shared" ref="HC58" si="1666">HC59+HC60</f>
        <v>280322</v>
      </c>
      <c r="HD58" s="139"/>
    </row>
    <row r="59" spans="1:212" ht="15" customHeight="1" x14ac:dyDescent="0.2">
      <c r="A59" s="125" t="s">
        <v>450</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125858</v>
      </c>
      <c r="AA59" s="6">
        <f>SUM('címrend kötelező'!AA59+'címrend önként'!AA59+'címrend államig'!AA59)</f>
        <v>154464</v>
      </c>
      <c r="AB59" s="6">
        <f>SUM('címrend kötelező'!AB59+'címrend önként'!AB59+'címrend államig'!AB59)</f>
        <v>280322</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597">
        <f t="shared" si="803"/>
        <v>125858</v>
      </c>
      <c r="DS59" s="597">
        <f t="shared" ref="DS59:DS60" si="1667">SUM(C59+F59+I59+L59+O59+R59+U59+X59+AA59+AD59+AG59+AJ59+AM59+AP59+AS59+AV59+AY59+BB59+BE59+BH59+BK59+BN59+BQ59+BT59+BW59+BZ59+CC59+CF59+CI59+CL59+CO59+CR59+CU59+CX59+DA59+DD59+DG59+DJ59+DM59+DP59)</f>
        <v>154464</v>
      </c>
      <c r="DT59" s="597">
        <f t="shared" ref="DT59:DT60" si="1668">SUM(D59+G59+J59+M59+P59+S59+V59+Y59+AB59+AE59+AH59+AK59+AN59+AQ59+AT59+AW59+AZ59+BC59+BF59+BI59+BL59+BO59+BR59+BU59+BX59+CA59+CD59+CG59+CJ59+CM59+CP59+CS59+CV59+CY59+DB59+DE59+DH59+DK59+DN59+DQ59)</f>
        <v>280322</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597">
        <f t="shared" si="1527"/>
        <v>0</v>
      </c>
      <c r="EW59" s="597">
        <f t="shared" si="1528"/>
        <v>0</v>
      </c>
      <c r="EX59" s="597">
        <f t="shared" si="1528"/>
        <v>0</v>
      </c>
      <c r="EY59" s="290">
        <f>'címrend kötelező'!EY59+'címrend önként'!EY59+'címrend államig'!EY59</f>
        <v>0</v>
      </c>
      <c r="EZ59" s="290">
        <f>'címrend kötelező'!EZ59+'címrend önként'!EZ59+'címrend államig'!EZ59</f>
        <v>0</v>
      </c>
      <c r="FA59" s="290">
        <f>'címrend kötelező'!FA59+'címrend önként'!FA59+'címrend államig'!FA59</f>
        <v>0</v>
      </c>
      <c r="FB59" s="290">
        <f>'címrend kötelező'!FB59+'címrend önként'!FB59+'címrend államig'!FB59</f>
        <v>0</v>
      </c>
      <c r="FC59" s="290">
        <f>'címrend kötelező'!FC59+'címrend önként'!FC59+'címrend államig'!FC59</f>
        <v>0</v>
      </c>
      <c r="FD59" s="290">
        <f>'címrend kötelező'!FD59+'címrend önként'!FD59+'címrend államig'!FD59</f>
        <v>0</v>
      </c>
      <c r="FE59" s="290">
        <f>'címrend kötelező'!FE59+'címrend önként'!FE59+'címrend államig'!FE59</f>
        <v>0</v>
      </c>
      <c r="FF59" s="290">
        <f>'címrend kötelező'!FF59+'címrend önként'!FF59+'címrend államig'!FF59</f>
        <v>0</v>
      </c>
      <c r="FG59" s="290">
        <f>'címrend kötelező'!FG59+'címrend önként'!FG59+'címrend államig'!FG59</f>
        <v>0</v>
      </c>
      <c r="FH59" s="290">
        <f>'címrend kötelező'!FH59+'címrend önként'!FH59+'címrend államig'!FH59</f>
        <v>0</v>
      </c>
      <c r="FI59" s="290">
        <f>'címrend kötelező'!FI59+'címrend önként'!FI59+'címrend államig'!FI59</f>
        <v>0</v>
      </c>
      <c r="FJ59" s="290">
        <f>'címrend kötelező'!FJ59+'címrend önként'!FJ59+'címrend államig'!FJ59</f>
        <v>0</v>
      </c>
      <c r="FK59" s="290">
        <f>'címrend kötelező'!FK59+'címrend önként'!FK59+'címrend államig'!FK59</f>
        <v>0</v>
      </c>
      <c r="FL59" s="290">
        <f>'címrend kötelező'!FL59+'címrend önként'!FL59+'címrend államig'!FL59</f>
        <v>0</v>
      </c>
      <c r="FM59" s="290">
        <f>'címrend kötelező'!FM59+'címrend önként'!FM59+'címrend államig'!FM59</f>
        <v>0</v>
      </c>
      <c r="FN59" s="290">
        <f>'címrend kötelező'!FN59+'címrend önként'!FN59+'címrend államig'!FN59</f>
        <v>0</v>
      </c>
      <c r="FO59" s="290">
        <f>'címrend kötelező'!FO59+'címrend önként'!FO59+'címrend államig'!FO59</f>
        <v>0</v>
      </c>
      <c r="FP59" s="290">
        <f>'címrend kötelező'!FP59+'címrend önként'!FP59+'címrend államig'!FP59</f>
        <v>0</v>
      </c>
      <c r="FQ59" s="290">
        <f>'címrend kötelező'!FQ59+'címrend önként'!FQ59+'címrend államig'!FQ59</f>
        <v>0</v>
      </c>
      <c r="FR59" s="290">
        <f>'címrend kötelező'!FR59+'címrend önként'!FR59+'címrend államig'!FR59</f>
        <v>0</v>
      </c>
      <c r="FS59" s="290">
        <f>'címrend kötelező'!FS59+'címrend önként'!FS59+'címrend államig'!FS59</f>
        <v>0</v>
      </c>
      <c r="FT59" s="290">
        <f>'címrend kötelező'!FT59+'címrend önként'!FT59+'címrend államig'!FT59</f>
        <v>0</v>
      </c>
      <c r="FU59" s="290">
        <f>'címrend kötelező'!FU59+'címrend önként'!FU59+'címrend államig'!FU59</f>
        <v>0</v>
      </c>
      <c r="FV59" s="290">
        <f>'címrend kötelező'!FV59+'címrend önként'!FV59+'címrend államig'!FV59</f>
        <v>0</v>
      </c>
      <c r="FW59" s="290">
        <f>'címrend kötelező'!FW59+'címrend önként'!FW59+'címrend államig'!FW59</f>
        <v>0</v>
      </c>
      <c r="FX59" s="290">
        <f>'címrend kötelező'!FX59+'címrend önként'!FX59+'címrend államig'!FX59</f>
        <v>0</v>
      </c>
      <c r="FY59" s="290">
        <f>'címrend kötelező'!FY59+'címrend önként'!FY59+'címrend államig'!FY59</f>
        <v>0</v>
      </c>
      <c r="FZ59" s="290">
        <f>'címrend kötelező'!FZ59+'címrend önként'!FZ59+'címrend államig'!FZ59</f>
        <v>0</v>
      </c>
      <c r="GA59" s="290">
        <f>'címrend kötelező'!GA59+'címrend önként'!GA59+'címrend államig'!GA59</f>
        <v>0</v>
      </c>
      <c r="GB59" s="290">
        <f>'címrend kötelező'!GB59+'címrend önként'!GB59+'címrend államig'!GB59</f>
        <v>0</v>
      </c>
      <c r="GC59" s="290">
        <f>'címrend kötelező'!GC59+'címrend önként'!GC59+'címrend államig'!GC59</f>
        <v>0</v>
      </c>
      <c r="GD59" s="290">
        <f>'címrend kötelező'!GD59+'címrend önként'!GD59+'címrend államig'!GD59</f>
        <v>0</v>
      </c>
      <c r="GE59" s="290">
        <f>'címrend kötelező'!GE59+'címrend önként'!GE59+'címrend államig'!GE59</f>
        <v>0</v>
      </c>
      <c r="GF59" s="290">
        <f>'címrend kötelező'!GF59+'címrend önként'!GF59+'címrend államig'!GF59</f>
        <v>0</v>
      </c>
      <c r="GG59" s="290">
        <f>'címrend kötelező'!GG59+'címrend önként'!GG59+'címrend államig'!GG59</f>
        <v>0</v>
      </c>
      <c r="GH59" s="290">
        <f>'címrend kötelező'!GH59+'címrend önként'!GH59+'címrend államig'!GH59</f>
        <v>0</v>
      </c>
      <c r="GI59" s="290">
        <f>'címrend kötelező'!GI59+'címrend önként'!GI59+'címrend államig'!GI59</f>
        <v>0</v>
      </c>
      <c r="GJ59" s="290">
        <f>'címrend kötelező'!GJ59+'címrend önként'!GJ59+'címrend államig'!GJ59</f>
        <v>0</v>
      </c>
      <c r="GK59" s="290">
        <f>'címrend kötelező'!GK59+'címrend önként'!GK59+'címrend államig'!GK59</f>
        <v>0</v>
      </c>
      <c r="GL59" s="34">
        <f>EY59+FB59+FE59+FH59+FK59+FN59+FQ59+FT59+FW59+FZ59+GC59+GF59+GI59</f>
        <v>0</v>
      </c>
      <c r="GM59" s="34">
        <f t="shared" ref="GM59:GN60" si="1669">EZ59+FC59+FF59+FI59+FL59+FO59+FR59+FU59+FX59+GA59+GD59+GG59+GJ59</f>
        <v>0</v>
      </c>
      <c r="GN59" s="34">
        <f t="shared" si="1669"/>
        <v>0</v>
      </c>
      <c r="GO59" s="290">
        <f>'címrend kötelező'!GO59+'címrend önként'!GO59+'címrend államig'!FL59</f>
        <v>0</v>
      </c>
      <c r="GP59" s="290">
        <f>'címrend kötelező'!GP59+'címrend önként'!GP59+'címrend államig'!FM59</f>
        <v>0</v>
      </c>
      <c r="GQ59" s="290">
        <f>'címrend kötelező'!GQ59+'címrend önként'!GQ59+'címrend államig'!FN59</f>
        <v>0</v>
      </c>
      <c r="GR59" s="290">
        <f>'címrend kötelező'!GR59+'címrend önként'!GR59+'címrend államig'!FO59</f>
        <v>0</v>
      </c>
      <c r="GS59" s="290">
        <f>'címrend kötelező'!GS59+'címrend önként'!GS59+'címrend államig'!FP59</f>
        <v>0</v>
      </c>
      <c r="GT59" s="290">
        <f>'címrend kötelező'!GT59+'címrend önként'!GT59+'címrend államig'!FQ59</f>
        <v>0</v>
      </c>
      <c r="GU59" s="290">
        <f>'címrend kötelező'!GU59+'címrend önként'!GU59+'címrend államig'!FR59</f>
        <v>0</v>
      </c>
      <c r="GV59" s="290">
        <f>'címrend kötelező'!GV59+'címrend önként'!GV59+'címrend államig'!FS59</f>
        <v>0</v>
      </c>
      <c r="GW59" s="290">
        <f>'címrend kötelező'!GW59+'címrend önként'!GW59+'címrend államig'!FT59</f>
        <v>0</v>
      </c>
      <c r="GX59" s="34">
        <f>GL59+GO59+GR59+GU59</f>
        <v>0</v>
      </c>
      <c r="GY59" s="34">
        <f t="shared" ref="GY59:GZ60" si="1670">GM59+GP59+GS59+GV59</f>
        <v>0</v>
      </c>
      <c r="GZ59" s="34">
        <f t="shared" si="1670"/>
        <v>0</v>
      </c>
      <c r="HA59" s="34">
        <f>DR59+EV59+GX59</f>
        <v>125858</v>
      </c>
      <c r="HB59" s="34">
        <f t="shared" ref="HB59:HC60" si="1671">DS59+EW59+GY59</f>
        <v>154464</v>
      </c>
      <c r="HC59" s="133">
        <f t="shared" si="1671"/>
        <v>280322</v>
      </c>
      <c r="HD59" s="139"/>
    </row>
    <row r="60" spans="1:212" ht="15" customHeight="1" x14ac:dyDescent="0.2">
      <c r="A60" s="123" t="s">
        <v>451</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597">
        <f t="shared" si="803"/>
        <v>0</v>
      </c>
      <c r="DS60" s="597">
        <f t="shared" si="1667"/>
        <v>0</v>
      </c>
      <c r="DT60" s="597">
        <f t="shared" si="1668"/>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597">
        <f t="shared" si="1527"/>
        <v>0</v>
      </c>
      <c r="EW60" s="597">
        <f t="shared" si="1528"/>
        <v>0</v>
      </c>
      <c r="EX60" s="597">
        <f t="shared" si="1528"/>
        <v>0</v>
      </c>
      <c r="EY60" s="290">
        <f>'címrend kötelező'!EY60+'címrend önként'!EY60+'címrend államig'!EY60</f>
        <v>0</v>
      </c>
      <c r="EZ60" s="290">
        <f>'címrend kötelező'!EZ60+'címrend önként'!EZ60+'címrend államig'!EZ60</f>
        <v>0</v>
      </c>
      <c r="FA60" s="290">
        <f>'címrend kötelező'!FA60+'címrend önként'!FA60+'címrend államig'!FA60</f>
        <v>0</v>
      </c>
      <c r="FB60" s="290">
        <f>'címrend kötelező'!FB60+'címrend önként'!FB60+'címrend államig'!FB60</f>
        <v>0</v>
      </c>
      <c r="FC60" s="290">
        <f>'címrend kötelező'!FC60+'címrend önként'!FC60+'címrend államig'!FC60</f>
        <v>0</v>
      </c>
      <c r="FD60" s="290">
        <f>'címrend kötelező'!FD60+'címrend önként'!FD60+'címrend államig'!FD60</f>
        <v>0</v>
      </c>
      <c r="FE60" s="290">
        <f>'címrend kötelező'!FE60+'címrend önként'!FE60+'címrend államig'!FE60</f>
        <v>0</v>
      </c>
      <c r="FF60" s="290">
        <f>'címrend kötelező'!FF60+'címrend önként'!FF60+'címrend államig'!FF60</f>
        <v>0</v>
      </c>
      <c r="FG60" s="290">
        <f>'címrend kötelező'!FG60+'címrend önként'!FG60+'címrend államig'!FG60</f>
        <v>0</v>
      </c>
      <c r="FH60" s="290">
        <f>'címrend kötelező'!FH60+'címrend önként'!FH60+'címrend államig'!FH60</f>
        <v>0</v>
      </c>
      <c r="FI60" s="290">
        <f>'címrend kötelező'!FI60+'címrend önként'!FI60+'címrend államig'!FI60</f>
        <v>0</v>
      </c>
      <c r="FJ60" s="290">
        <f>'címrend kötelező'!FJ60+'címrend önként'!FJ60+'címrend államig'!FJ60</f>
        <v>0</v>
      </c>
      <c r="FK60" s="290">
        <f>'címrend kötelező'!FK60+'címrend önként'!FK60+'címrend államig'!FK60</f>
        <v>0</v>
      </c>
      <c r="FL60" s="290">
        <f>'címrend kötelező'!FL60+'címrend önként'!FL60+'címrend államig'!FL60</f>
        <v>0</v>
      </c>
      <c r="FM60" s="290">
        <f>'címrend kötelező'!FM60+'címrend önként'!FM60+'címrend államig'!FM60</f>
        <v>0</v>
      </c>
      <c r="FN60" s="290">
        <f>'címrend kötelező'!FN60+'címrend önként'!FN60+'címrend államig'!FN60</f>
        <v>0</v>
      </c>
      <c r="FO60" s="290">
        <f>'címrend kötelező'!FO60+'címrend önként'!FO60+'címrend államig'!FO60</f>
        <v>0</v>
      </c>
      <c r="FP60" s="290">
        <f>'címrend kötelező'!FP60+'címrend önként'!FP60+'címrend államig'!FP60</f>
        <v>0</v>
      </c>
      <c r="FQ60" s="290">
        <f>'címrend kötelező'!FQ60+'címrend önként'!FQ60+'címrend államig'!FQ60</f>
        <v>0</v>
      </c>
      <c r="FR60" s="290">
        <f>'címrend kötelező'!FR60+'címrend önként'!FR60+'címrend államig'!FR60</f>
        <v>0</v>
      </c>
      <c r="FS60" s="290">
        <f>'címrend kötelező'!FS60+'címrend önként'!FS60+'címrend államig'!FS60</f>
        <v>0</v>
      </c>
      <c r="FT60" s="290">
        <f>'címrend kötelező'!FT60+'címrend önként'!FT60+'címrend államig'!FT60</f>
        <v>0</v>
      </c>
      <c r="FU60" s="290">
        <f>'címrend kötelező'!FU60+'címrend önként'!FU60+'címrend államig'!FU60</f>
        <v>0</v>
      </c>
      <c r="FV60" s="290">
        <f>'címrend kötelező'!FV60+'címrend önként'!FV60+'címrend államig'!FV60</f>
        <v>0</v>
      </c>
      <c r="FW60" s="290">
        <f>'címrend kötelező'!FW60+'címrend önként'!FW60+'címrend államig'!FW60</f>
        <v>0</v>
      </c>
      <c r="FX60" s="290">
        <f>'címrend kötelező'!FX60+'címrend önként'!FX60+'címrend államig'!FX60</f>
        <v>0</v>
      </c>
      <c r="FY60" s="290">
        <f>'címrend kötelező'!FY60+'címrend önként'!FY60+'címrend államig'!FY60</f>
        <v>0</v>
      </c>
      <c r="FZ60" s="290">
        <f>'címrend kötelező'!FZ60+'címrend önként'!FZ60+'címrend államig'!FZ60</f>
        <v>0</v>
      </c>
      <c r="GA60" s="290">
        <f>'címrend kötelező'!GA60+'címrend önként'!GA60+'címrend államig'!GA60</f>
        <v>0</v>
      </c>
      <c r="GB60" s="290">
        <f>'címrend kötelező'!GB60+'címrend önként'!GB60+'címrend államig'!GB60</f>
        <v>0</v>
      </c>
      <c r="GC60" s="290">
        <f>'címrend kötelező'!GC60+'címrend önként'!GC60+'címrend államig'!GC60</f>
        <v>0</v>
      </c>
      <c r="GD60" s="290">
        <f>'címrend kötelező'!GD60+'címrend önként'!GD60+'címrend államig'!GD60</f>
        <v>0</v>
      </c>
      <c r="GE60" s="290">
        <f>'címrend kötelező'!GE60+'címrend önként'!GE60+'címrend államig'!GE60</f>
        <v>0</v>
      </c>
      <c r="GF60" s="290">
        <f>'címrend kötelező'!GF60+'címrend önként'!GF60+'címrend államig'!GF60</f>
        <v>0</v>
      </c>
      <c r="GG60" s="290">
        <f>'címrend kötelező'!GG60+'címrend önként'!GG60+'címrend államig'!GG60</f>
        <v>0</v>
      </c>
      <c r="GH60" s="290">
        <f>'címrend kötelező'!GH60+'címrend önként'!GH60+'címrend államig'!GH60</f>
        <v>0</v>
      </c>
      <c r="GI60" s="290">
        <f>'címrend kötelező'!GI60+'címrend önként'!GI60+'címrend államig'!GI60</f>
        <v>0</v>
      </c>
      <c r="GJ60" s="290">
        <f>'címrend kötelező'!GJ60+'címrend önként'!GJ60+'címrend államig'!GJ60</f>
        <v>0</v>
      </c>
      <c r="GK60" s="290">
        <f>'címrend kötelező'!GK60+'címrend önként'!GK60+'címrend államig'!GK60</f>
        <v>0</v>
      </c>
      <c r="GL60" s="34">
        <f>EY60+FB60+FE60+FH60+FK60+FN60+FQ60+FT60+FW60+FZ60+GC60+GF60+GI60</f>
        <v>0</v>
      </c>
      <c r="GM60" s="34">
        <f t="shared" si="1669"/>
        <v>0</v>
      </c>
      <c r="GN60" s="34">
        <f t="shared" si="1669"/>
        <v>0</v>
      </c>
      <c r="GO60" s="290">
        <f>'címrend kötelező'!GO60+'címrend önként'!GO60+'címrend államig'!FL60</f>
        <v>0</v>
      </c>
      <c r="GP60" s="290">
        <f>'címrend kötelező'!GP60+'címrend önként'!GP60+'címrend államig'!FM60</f>
        <v>0</v>
      </c>
      <c r="GQ60" s="290">
        <f>'címrend kötelező'!GQ60+'címrend önként'!GQ60+'címrend államig'!FN60</f>
        <v>0</v>
      </c>
      <c r="GR60" s="290">
        <f>'címrend kötelező'!GR60+'címrend önként'!GR60+'címrend államig'!FO60</f>
        <v>0</v>
      </c>
      <c r="GS60" s="290">
        <f>'címrend kötelező'!GS60+'címrend önként'!GS60+'címrend államig'!FP60</f>
        <v>0</v>
      </c>
      <c r="GT60" s="290">
        <f>'címrend kötelező'!GT60+'címrend önként'!GT60+'címrend államig'!FQ60</f>
        <v>0</v>
      </c>
      <c r="GU60" s="290">
        <f>'címrend kötelező'!GU60+'címrend önként'!GU60+'címrend államig'!FR60</f>
        <v>0</v>
      </c>
      <c r="GV60" s="290">
        <f>'címrend kötelező'!GV60+'címrend önként'!GV60+'címrend államig'!FS60</f>
        <v>0</v>
      </c>
      <c r="GW60" s="290">
        <f>'címrend kötelező'!GW60+'címrend önként'!GW60+'címrend államig'!FT60</f>
        <v>0</v>
      </c>
      <c r="GX60" s="34">
        <f>GL60+GO60+GR60+GU60</f>
        <v>0</v>
      </c>
      <c r="GY60" s="34">
        <f t="shared" si="1670"/>
        <v>0</v>
      </c>
      <c r="GZ60" s="34">
        <f t="shared" si="1670"/>
        <v>0</v>
      </c>
      <c r="HA60" s="34">
        <f>DR60+EV60+GX60</f>
        <v>0</v>
      </c>
      <c r="HB60" s="34">
        <f t="shared" si="1671"/>
        <v>0</v>
      </c>
      <c r="HC60" s="133">
        <f t="shared" si="1671"/>
        <v>0</v>
      </c>
      <c r="HD60" s="139"/>
    </row>
    <row r="61" spans="1:212" s="12" customFormat="1" ht="15" customHeight="1" x14ac:dyDescent="0.2">
      <c r="A61" s="124" t="s">
        <v>452</v>
      </c>
      <c r="B61" s="5">
        <f t="shared" ref="B61" si="1672">B62+B67</f>
        <v>0</v>
      </c>
      <c r="C61" s="5">
        <f t="shared" ref="C61" si="1673">C62+C67</f>
        <v>0</v>
      </c>
      <c r="D61" s="5">
        <f t="shared" ref="D61" si="1674">D62+D67</f>
        <v>0</v>
      </c>
      <c r="E61" s="5">
        <f t="shared" ref="E61" si="1675">E62+E67</f>
        <v>0</v>
      </c>
      <c r="F61" s="5">
        <f t="shared" ref="F61" si="1676">F62+F67</f>
        <v>0</v>
      </c>
      <c r="G61" s="5">
        <f t="shared" ref="G61" si="1677">G62+G67</f>
        <v>0</v>
      </c>
      <c r="H61" s="5">
        <f t="shared" ref="H61" si="1678">H62+H67</f>
        <v>0</v>
      </c>
      <c r="I61" s="5">
        <f t="shared" ref="I61" si="1679">I62+I67</f>
        <v>0</v>
      </c>
      <c r="J61" s="5">
        <f t="shared" ref="J61" si="1680">J62+J67</f>
        <v>0</v>
      </c>
      <c r="K61" s="5">
        <f t="shared" ref="K61" si="1681">K62+K67</f>
        <v>0</v>
      </c>
      <c r="L61" s="5">
        <f t="shared" ref="L61" si="1682">L62+L67</f>
        <v>0</v>
      </c>
      <c r="M61" s="5">
        <f t="shared" ref="M61" si="1683">M62+M67</f>
        <v>0</v>
      </c>
      <c r="N61" s="5">
        <f t="shared" ref="N61" si="1684">N62+N67</f>
        <v>0</v>
      </c>
      <c r="O61" s="5">
        <f t="shared" ref="O61" si="1685">O62+O67</f>
        <v>0</v>
      </c>
      <c r="P61" s="5">
        <f t="shared" ref="P61" si="1686">P62+P67</f>
        <v>0</v>
      </c>
      <c r="Q61" s="5">
        <f t="shared" ref="Q61" si="1687">Q62+Q67</f>
        <v>0</v>
      </c>
      <c r="R61" s="5">
        <f t="shared" ref="R61" si="1688">R62+R67</f>
        <v>0</v>
      </c>
      <c r="S61" s="5">
        <f t="shared" ref="S61" si="1689">S62+S67</f>
        <v>0</v>
      </c>
      <c r="T61" s="5">
        <f t="shared" ref="T61" si="1690">T62+T67</f>
        <v>0</v>
      </c>
      <c r="U61" s="5">
        <f t="shared" ref="U61" si="1691">U62+U67</f>
        <v>0</v>
      </c>
      <c r="V61" s="5">
        <f t="shared" ref="V61" si="1692">V62+V67</f>
        <v>0</v>
      </c>
      <c r="W61" s="5">
        <f t="shared" ref="W61" si="1693">W62+W67</f>
        <v>0</v>
      </c>
      <c r="X61" s="5">
        <f t="shared" ref="X61" si="1694">X62+X67</f>
        <v>4700000</v>
      </c>
      <c r="Y61" s="5">
        <f t="shared" ref="Y61" si="1695">Y62+Y67</f>
        <v>4700000</v>
      </c>
      <c r="Z61" s="5">
        <f t="shared" ref="Z61" si="1696">Z62+Z67</f>
        <v>0</v>
      </c>
      <c r="AA61" s="5">
        <f t="shared" ref="AA61" si="1697">AA62+AA67</f>
        <v>0</v>
      </c>
      <c r="AB61" s="5">
        <f t="shared" ref="AB61" si="1698">AB62+AB67</f>
        <v>0</v>
      </c>
      <c r="AC61" s="5">
        <f t="shared" ref="AC61" si="1699">AC62+AC67</f>
        <v>2929976</v>
      </c>
      <c r="AD61" s="5">
        <f t="shared" ref="AD61" si="1700">AD62+AD67</f>
        <v>2672406</v>
      </c>
      <c r="AE61" s="5">
        <f t="shared" ref="AE61" si="1701">AE62+AE67</f>
        <v>5602382</v>
      </c>
      <c r="AF61" s="5">
        <f t="shared" ref="AF61" si="1702">AF62+AF67</f>
        <v>0</v>
      </c>
      <c r="AG61" s="5">
        <f t="shared" ref="AG61" si="1703">AG62+AG67</f>
        <v>0</v>
      </c>
      <c r="AH61" s="5">
        <f t="shared" ref="AH61" si="1704">AH62+AH67</f>
        <v>0</v>
      </c>
      <c r="AI61" s="5">
        <f t="shared" ref="AI61" si="1705">AI62+AI67</f>
        <v>0</v>
      </c>
      <c r="AJ61" s="5">
        <f t="shared" ref="AJ61" si="1706">AJ62+AJ67</f>
        <v>0</v>
      </c>
      <c r="AK61" s="5">
        <f t="shared" ref="AK61" si="1707">AK62+AK67</f>
        <v>0</v>
      </c>
      <c r="AL61" s="5">
        <f t="shared" ref="AL61" si="1708">AL62+AL67</f>
        <v>0</v>
      </c>
      <c r="AM61" s="5">
        <f t="shared" ref="AM61" si="1709">AM62+AM67</f>
        <v>0</v>
      </c>
      <c r="AN61" s="5">
        <f t="shared" ref="AN61" si="1710">AN62+AN67</f>
        <v>0</v>
      </c>
      <c r="AO61" s="5">
        <f t="shared" ref="AO61" si="1711">AO62+AO67</f>
        <v>0</v>
      </c>
      <c r="AP61" s="5">
        <f t="shared" ref="AP61" si="1712">AP62+AP67</f>
        <v>0</v>
      </c>
      <c r="AQ61" s="5">
        <f t="shared" ref="AQ61" si="1713">AQ62+AQ67</f>
        <v>0</v>
      </c>
      <c r="AR61" s="5">
        <f t="shared" ref="AR61" si="1714">AR62+AR67</f>
        <v>0</v>
      </c>
      <c r="AS61" s="5">
        <f t="shared" ref="AS61" si="1715">AS62+AS67</f>
        <v>0</v>
      </c>
      <c r="AT61" s="5">
        <f t="shared" ref="AT61" si="1716">AT62+AT67</f>
        <v>0</v>
      </c>
      <c r="AU61" s="5">
        <f t="shared" ref="AU61" si="1717">AU62+AU67</f>
        <v>0</v>
      </c>
      <c r="AV61" s="5">
        <f t="shared" ref="AV61" si="1718">AV62+AV67</f>
        <v>0</v>
      </c>
      <c r="AW61" s="5">
        <f t="shared" ref="AW61" si="1719">AW62+AW67</f>
        <v>0</v>
      </c>
      <c r="AX61" s="5">
        <f t="shared" ref="AX61" si="1720">AX62+AX67</f>
        <v>0</v>
      </c>
      <c r="AY61" s="5">
        <f t="shared" ref="AY61" si="1721">AY62+AY67</f>
        <v>0</v>
      </c>
      <c r="AZ61" s="5">
        <f t="shared" ref="AZ61" si="1722">AZ62+AZ67</f>
        <v>0</v>
      </c>
      <c r="BA61" s="5">
        <f t="shared" ref="BA61" si="1723">BA62+BA67</f>
        <v>0</v>
      </c>
      <c r="BB61" s="5">
        <f t="shared" ref="BB61" si="1724">BB62+BB67</f>
        <v>0</v>
      </c>
      <c r="BC61" s="5">
        <f t="shared" ref="BC61" si="1725">BC62+BC67</f>
        <v>0</v>
      </c>
      <c r="BD61" s="5">
        <f t="shared" ref="BD61" si="1726">BD62+BD67</f>
        <v>0</v>
      </c>
      <c r="BE61" s="5">
        <f t="shared" ref="BE61" si="1727">BE62+BE67</f>
        <v>0</v>
      </c>
      <c r="BF61" s="5">
        <f t="shared" ref="BF61" si="1728">BF62+BF67</f>
        <v>0</v>
      </c>
      <c r="BG61" s="5">
        <f t="shared" ref="BG61" si="1729">BG62+BG67</f>
        <v>0</v>
      </c>
      <c r="BH61" s="5">
        <f t="shared" ref="BH61" si="1730">BH62+BH67</f>
        <v>0</v>
      </c>
      <c r="BI61" s="5">
        <f t="shared" ref="BI61" si="1731">BI62+BI67</f>
        <v>0</v>
      </c>
      <c r="BJ61" s="5">
        <f t="shared" ref="BJ61" si="1732">BJ62+BJ67</f>
        <v>0</v>
      </c>
      <c r="BK61" s="5">
        <f t="shared" ref="BK61" si="1733">BK62+BK67</f>
        <v>0</v>
      </c>
      <c r="BL61" s="5">
        <f t="shared" ref="BL61" si="1734">BL62+BL67</f>
        <v>0</v>
      </c>
      <c r="BM61" s="5">
        <f t="shared" ref="BM61" si="1735">BM62+BM67</f>
        <v>0</v>
      </c>
      <c r="BN61" s="5">
        <f t="shared" ref="BN61" si="1736">BN62+BN67</f>
        <v>0</v>
      </c>
      <c r="BO61" s="5">
        <f t="shared" ref="BO61" si="1737">BO62+BO67</f>
        <v>0</v>
      </c>
      <c r="BP61" s="5">
        <f t="shared" ref="BP61" si="1738">BP62+BP67</f>
        <v>0</v>
      </c>
      <c r="BQ61" s="5">
        <f t="shared" ref="BQ61" si="1739">BQ62+BQ67</f>
        <v>0</v>
      </c>
      <c r="BR61" s="5">
        <f t="shared" ref="BR61" si="1740">BR62+BR67</f>
        <v>0</v>
      </c>
      <c r="BS61" s="5">
        <f t="shared" ref="BS61" si="1741">BS62+BS67</f>
        <v>0</v>
      </c>
      <c r="BT61" s="5">
        <f t="shared" ref="BT61" si="1742">BT62+BT67</f>
        <v>0</v>
      </c>
      <c r="BU61" s="5">
        <f t="shared" ref="BU61" si="1743">BU62+BU67</f>
        <v>0</v>
      </c>
      <c r="BV61" s="5">
        <f t="shared" ref="BV61" si="1744">BV62+BV67</f>
        <v>0</v>
      </c>
      <c r="BW61" s="5">
        <f t="shared" ref="BW61" si="1745">BW62+BW67</f>
        <v>0</v>
      </c>
      <c r="BX61" s="5">
        <f t="shared" ref="BX61" si="1746">BX62+BX67</f>
        <v>0</v>
      </c>
      <c r="BY61" s="5">
        <f t="shared" ref="BY61" si="1747">BY62+BY67</f>
        <v>0</v>
      </c>
      <c r="BZ61" s="5">
        <f t="shared" ref="BZ61" si="1748">BZ62+BZ67</f>
        <v>0</v>
      </c>
      <c r="CA61" s="5">
        <f t="shared" ref="CA61" si="1749">CA62+CA67</f>
        <v>0</v>
      </c>
      <c r="CB61" s="5">
        <f t="shared" ref="CB61" si="1750">CB62+CB67</f>
        <v>0</v>
      </c>
      <c r="CC61" s="5">
        <f t="shared" ref="CC61" si="1751">CC62+CC67</f>
        <v>0</v>
      </c>
      <c r="CD61" s="5">
        <f t="shared" ref="CD61" si="1752">CD62+CD67</f>
        <v>0</v>
      </c>
      <c r="CE61" s="5">
        <f t="shared" ref="CE61" si="1753">CE62+CE67</f>
        <v>0</v>
      </c>
      <c r="CF61" s="5">
        <f t="shared" ref="CF61" si="1754">CF62+CF67</f>
        <v>0</v>
      </c>
      <c r="CG61" s="5">
        <f t="shared" ref="CG61" si="1755">CG62+CG67</f>
        <v>0</v>
      </c>
      <c r="CH61" s="5">
        <f t="shared" ref="CH61" si="1756">CH62+CH67</f>
        <v>0</v>
      </c>
      <c r="CI61" s="5">
        <f t="shared" ref="CI61" si="1757">CI62+CI67</f>
        <v>0</v>
      </c>
      <c r="CJ61" s="5">
        <f t="shared" ref="CJ61" si="1758">CJ62+CJ67</f>
        <v>0</v>
      </c>
      <c r="CK61" s="5">
        <f t="shared" ref="CK61" si="1759">CK62+CK67</f>
        <v>0</v>
      </c>
      <c r="CL61" s="5">
        <f t="shared" ref="CL61" si="1760">CL62+CL67</f>
        <v>0</v>
      </c>
      <c r="CM61" s="5">
        <f t="shared" ref="CM61" si="1761">CM62+CM67</f>
        <v>0</v>
      </c>
      <c r="CN61" s="5">
        <f t="shared" ref="CN61" si="1762">CN62+CN67</f>
        <v>0</v>
      </c>
      <c r="CO61" s="5">
        <f t="shared" ref="CO61" si="1763">CO62+CO67</f>
        <v>0</v>
      </c>
      <c r="CP61" s="5">
        <f t="shared" ref="CP61" si="1764">CP62+CP67</f>
        <v>0</v>
      </c>
      <c r="CQ61" s="5">
        <f t="shared" ref="CQ61" si="1765">CQ62+CQ67</f>
        <v>0</v>
      </c>
      <c r="CR61" s="5">
        <f t="shared" ref="CR61" si="1766">CR62+CR67</f>
        <v>0</v>
      </c>
      <c r="CS61" s="5">
        <f t="shared" ref="CS61" si="1767">CS62+CS67</f>
        <v>0</v>
      </c>
      <c r="CT61" s="5">
        <f t="shared" ref="CT61" si="1768">CT62+CT67</f>
        <v>0</v>
      </c>
      <c r="CU61" s="5">
        <f t="shared" ref="CU61" si="1769">CU62+CU67</f>
        <v>0</v>
      </c>
      <c r="CV61" s="5">
        <f t="shared" ref="CV61" si="1770">CV62+CV67</f>
        <v>0</v>
      </c>
      <c r="CW61" s="5">
        <f t="shared" ref="CW61" si="1771">CW62+CW67</f>
        <v>0</v>
      </c>
      <c r="CX61" s="5">
        <f t="shared" ref="CX61" si="1772">CX62+CX67</f>
        <v>0</v>
      </c>
      <c r="CY61" s="5">
        <f t="shared" ref="CY61" si="1773">CY62+CY67</f>
        <v>0</v>
      </c>
      <c r="CZ61" s="5">
        <f t="shared" ref="CZ61" si="1774">CZ62+CZ67</f>
        <v>0</v>
      </c>
      <c r="DA61" s="5">
        <f t="shared" ref="DA61" si="1775">DA62+DA67</f>
        <v>0</v>
      </c>
      <c r="DB61" s="5">
        <f t="shared" ref="DB61" si="1776">DB62+DB67</f>
        <v>0</v>
      </c>
      <c r="DC61" s="5">
        <f t="shared" ref="DC61" si="1777">DC62+DC67</f>
        <v>0</v>
      </c>
      <c r="DD61" s="5">
        <f t="shared" ref="DD61" si="1778">DD62+DD67</f>
        <v>0</v>
      </c>
      <c r="DE61" s="5">
        <f t="shared" ref="DE61" si="1779">DE62+DE67</f>
        <v>0</v>
      </c>
      <c r="DF61" s="5">
        <f t="shared" ref="DF61" si="1780">DF62+DF67</f>
        <v>0</v>
      </c>
      <c r="DG61" s="5">
        <f t="shared" ref="DG61" si="1781">DG62+DG67</f>
        <v>0</v>
      </c>
      <c r="DH61" s="5">
        <f t="shared" ref="DH61" si="1782">DH62+DH67</f>
        <v>0</v>
      </c>
      <c r="DI61" s="5">
        <f t="shared" ref="DI61" si="1783">DI62+DI67</f>
        <v>0</v>
      </c>
      <c r="DJ61" s="5">
        <f t="shared" ref="DJ61" si="1784">DJ62+DJ67</f>
        <v>0</v>
      </c>
      <c r="DK61" s="5">
        <f t="shared" ref="DK61" si="1785">DK62+DK67</f>
        <v>0</v>
      </c>
      <c r="DL61" s="5">
        <f t="shared" ref="DL61" si="1786">DL62+DL67</f>
        <v>0</v>
      </c>
      <c r="DM61" s="5">
        <f t="shared" ref="DM61" si="1787">DM62+DM67</f>
        <v>0</v>
      </c>
      <c r="DN61" s="5">
        <f t="shared" ref="DN61" si="1788">DN62+DN67</f>
        <v>0</v>
      </c>
      <c r="DO61" s="5">
        <f t="shared" ref="DO61" si="1789">DO62+DO67</f>
        <v>0</v>
      </c>
      <c r="DP61" s="5">
        <f t="shared" ref="DP61" si="1790">DP62+DP67</f>
        <v>0</v>
      </c>
      <c r="DQ61" s="5">
        <f t="shared" ref="DQ61" si="1791">DQ62+DQ67</f>
        <v>0</v>
      </c>
      <c r="DR61" s="106">
        <f t="shared" ref="DR61" si="1792">DR62+DR67</f>
        <v>2929976</v>
      </c>
      <c r="DS61" s="106">
        <f t="shared" ref="DS61" si="1793">DS62+DS67</f>
        <v>7372406</v>
      </c>
      <c r="DT61" s="106">
        <f t="shared" ref="DT61" si="1794">DT62+DT67</f>
        <v>10302382</v>
      </c>
      <c r="DU61" s="5">
        <f>DU62+DU67</f>
        <v>13114</v>
      </c>
      <c r="DV61" s="5">
        <f t="shared" ref="DV61:EU61" si="1795">DV62+DV67</f>
        <v>27</v>
      </c>
      <c r="DW61" s="5">
        <f t="shared" si="1795"/>
        <v>13141</v>
      </c>
      <c r="DX61" s="5">
        <f t="shared" si="1795"/>
        <v>4516</v>
      </c>
      <c r="DY61" s="5">
        <f t="shared" si="1795"/>
        <v>1425</v>
      </c>
      <c r="DZ61" s="5">
        <f t="shared" si="1795"/>
        <v>5941</v>
      </c>
      <c r="EA61" s="5">
        <f t="shared" si="1795"/>
        <v>3632</v>
      </c>
      <c r="EB61" s="5">
        <f t="shared" si="1795"/>
        <v>0</v>
      </c>
      <c r="EC61" s="5">
        <f t="shared" si="1795"/>
        <v>3632</v>
      </c>
      <c r="ED61" s="5">
        <f t="shared" si="1795"/>
        <v>354729</v>
      </c>
      <c r="EE61" s="5">
        <f t="shared" si="1795"/>
        <v>7831</v>
      </c>
      <c r="EF61" s="5">
        <f t="shared" si="1795"/>
        <v>362560</v>
      </c>
      <c r="EG61" s="5">
        <f t="shared" si="1795"/>
        <v>70215</v>
      </c>
      <c r="EH61" s="5">
        <f t="shared" si="1795"/>
        <v>6770</v>
      </c>
      <c r="EI61" s="5">
        <f t="shared" si="1795"/>
        <v>76985</v>
      </c>
      <c r="EJ61" s="5">
        <f t="shared" si="1795"/>
        <v>56559</v>
      </c>
      <c r="EK61" s="5">
        <f t="shared" si="1795"/>
        <v>20113</v>
      </c>
      <c r="EL61" s="5">
        <f t="shared" si="1795"/>
        <v>76672</v>
      </c>
      <c r="EM61" s="5">
        <f t="shared" si="1795"/>
        <v>20866</v>
      </c>
      <c r="EN61" s="5">
        <f t="shared" si="1795"/>
        <v>0</v>
      </c>
      <c r="EO61" s="5">
        <f t="shared" si="1795"/>
        <v>20866</v>
      </c>
      <c r="EP61" s="5">
        <f t="shared" si="1795"/>
        <v>1304188</v>
      </c>
      <c r="EQ61" s="5">
        <f t="shared" si="1795"/>
        <v>57965</v>
      </c>
      <c r="ER61" s="5">
        <f t="shared" si="1795"/>
        <v>1362153</v>
      </c>
      <c r="ES61" s="5">
        <f t="shared" si="1795"/>
        <v>448974</v>
      </c>
      <c r="ET61" s="5">
        <f t="shared" si="1795"/>
        <v>94735</v>
      </c>
      <c r="EU61" s="5">
        <f t="shared" si="1795"/>
        <v>543709</v>
      </c>
      <c r="EV61" s="106">
        <f t="shared" ref="EV61" si="1796">EV62+EV67</f>
        <v>2276793</v>
      </c>
      <c r="EW61" s="106">
        <f t="shared" ref="EW61" si="1797">EW62+EW67</f>
        <v>188866</v>
      </c>
      <c r="EX61" s="106">
        <f t="shared" ref="EX61" si="1798">EX62+EX67</f>
        <v>2465659</v>
      </c>
      <c r="EY61" s="5">
        <f>EY62+EY67</f>
        <v>65153</v>
      </c>
      <c r="EZ61" s="5">
        <f t="shared" ref="EZ61:GK61" si="1799">EZ62+EZ67</f>
        <v>-146</v>
      </c>
      <c r="FA61" s="5">
        <f t="shared" si="1799"/>
        <v>65007</v>
      </c>
      <c r="FB61" s="5">
        <f t="shared" si="1799"/>
        <v>132010</v>
      </c>
      <c r="FC61" s="5">
        <f t="shared" si="1799"/>
        <v>21171</v>
      </c>
      <c r="FD61" s="5">
        <f t="shared" si="1799"/>
        <v>153181</v>
      </c>
      <c r="FE61" s="5">
        <f t="shared" si="1799"/>
        <v>62186</v>
      </c>
      <c r="FF61" s="5">
        <f t="shared" si="1799"/>
        <v>23010</v>
      </c>
      <c r="FG61" s="5">
        <f t="shared" si="1799"/>
        <v>85196</v>
      </c>
      <c r="FH61" s="5">
        <f t="shared" si="1799"/>
        <v>131130</v>
      </c>
      <c r="FI61" s="5">
        <f t="shared" si="1799"/>
        <v>23392</v>
      </c>
      <c r="FJ61" s="5">
        <f t="shared" si="1799"/>
        <v>154522</v>
      </c>
      <c r="FK61" s="5">
        <f t="shared" si="1799"/>
        <v>128880</v>
      </c>
      <c r="FL61" s="5">
        <f t="shared" si="1799"/>
        <v>2776</v>
      </c>
      <c r="FM61" s="5">
        <f t="shared" si="1799"/>
        <v>131656</v>
      </c>
      <c r="FN61" s="5">
        <f t="shared" si="1799"/>
        <v>199075</v>
      </c>
      <c r="FO61" s="5">
        <f t="shared" si="1799"/>
        <v>2045</v>
      </c>
      <c r="FP61" s="5">
        <f t="shared" si="1799"/>
        <v>201120</v>
      </c>
      <c r="FQ61" s="5">
        <f t="shared" si="1799"/>
        <v>121603</v>
      </c>
      <c r="FR61" s="5">
        <f t="shared" si="1799"/>
        <v>9120</v>
      </c>
      <c r="FS61" s="5">
        <f t="shared" si="1799"/>
        <v>130723</v>
      </c>
      <c r="FT61" s="5">
        <f t="shared" si="1799"/>
        <v>148507</v>
      </c>
      <c r="FU61" s="5">
        <f t="shared" si="1799"/>
        <v>28245</v>
      </c>
      <c r="FV61" s="5">
        <f t="shared" si="1799"/>
        <v>176752</v>
      </c>
      <c r="FW61" s="5">
        <f t="shared" si="1799"/>
        <v>78906</v>
      </c>
      <c r="FX61" s="5">
        <f t="shared" si="1799"/>
        <v>21054</v>
      </c>
      <c r="FY61" s="5">
        <f t="shared" si="1799"/>
        <v>99960</v>
      </c>
      <c r="FZ61" s="5">
        <f t="shared" si="1799"/>
        <v>16058</v>
      </c>
      <c r="GA61" s="5">
        <f t="shared" si="1799"/>
        <v>2497</v>
      </c>
      <c r="GB61" s="5">
        <f t="shared" si="1799"/>
        <v>18555</v>
      </c>
      <c r="GC61" s="5">
        <f t="shared" si="1799"/>
        <v>48694</v>
      </c>
      <c r="GD61" s="5">
        <f t="shared" si="1799"/>
        <v>9841</v>
      </c>
      <c r="GE61" s="5">
        <f t="shared" si="1799"/>
        <v>58535</v>
      </c>
      <c r="GF61" s="5">
        <f t="shared" si="1799"/>
        <v>693655</v>
      </c>
      <c r="GG61" s="5">
        <f t="shared" si="1799"/>
        <v>4060</v>
      </c>
      <c r="GH61" s="5">
        <f t="shared" si="1799"/>
        <v>697715</v>
      </c>
      <c r="GI61" s="5">
        <f t="shared" si="1799"/>
        <v>67875</v>
      </c>
      <c r="GJ61" s="5">
        <f t="shared" si="1799"/>
        <v>28661</v>
      </c>
      <c r="GK61" s="5">
        <f t="shared" si="1799"/>
        <v>96536</v>
      </c>
      <c r="GL61" s="5">
        <f t="shared" ref="GL61" si="1800">GL62+GL67</f>
        <v>1893732</v>
      </c>
      <c r="GM61" s="5">
        <f t="shared" ref="GM61" si="1801">GM62+GM67</f>
        <v>175726</v>
      </c>
      <c r="GN61" s="5">
        <f t="shared" ref="GN61" si="1802">GN62+GN67</f>
        <v>2069458</v>
      </c>
      <c r="GO61" s="5">
        <f>GO62+GO67</f>
        <v>845390</v>
      </c>
      <c r="GP61" s="5">
        <f t="shared" ref="GP61:GW61" si="1803">GP62+GP67</f>
        <v>223399</v>
      </c>
      <c r="GQ61" s="5">
        <f t="shared" si="1803"/>
        <v>1068789</v>
      </c>
      <c r="GR61" s="5">
        <f t="shared" si="1803"/>
        <v>9088</v>
      </c>
      <c r="GS61" s="5">
        <f t="shared" si="1803"/>
        <v>122108</v>
      </c>
      <c r="GT61" s="5">
        <f t="shared" si="1803"/>
        <v>131196</v>
      </c>
      <c r="GU61" s="5">
        <f t="shared" si="1803"/>
        <v>1354848</v>
      </c>
      <c r="GV61" s="5">
        <f t="shared" si="1803"/>
        <v>142960</v>
      </c>
      <c r="GW61" s="5">
        <f t="shared" si="1803"/>
        <v>1497808</v>
      </c>
      <c r="GX61" s="5">
        <f t="shared" ref="GX61" si="1804">GX62+GX67</f>
        <v>4103058</v>
      </c>
      <c r="GY61" s="5">
        <f t="shared" ref="GY61" si="1805">GY62+GY67</f>
        <v>664193</v>
      </c>
      <c r="GZ61" s="5">
        <f t="shared" ref="GZ61" si="1806">GZ62+GZ67</f>
        <v>4767251</v>
      </c>
      <c r="HA61" s="5">
        <f t="shared" ref="HA61" si="1807">HA62+HA67</f>
        <v>9309827</v>
      </c>
      <c r="HB61" s="5">
        <f t="shared" ref="HB61" si="1808">HB62+HB67</f>
        <v>8225465</v>
      </c>
      <c r="HC61" s="118">
        <f t="shared" ref="HC61" si="1809">HC62+HC67</f>
        <v>17535292</v>
      </c>
      <c r="HD61" s="139"/>
    </row>
    <row r="62" spans="1:212" s="12" customFormat="1" ht="15" customHeight="1" x14ac:dyDescent="0.2">
      <c r="A62" s="124" t="s">
        <v>453</v>
      </c>
      <c r="B62" s="5">
        <f t="shared" ref="B62" si="1810">B63+B64+B65+B66</f>
        <v>0</v>
      </c>
      <c r="C62" s="5">
        <f t="shared" ref="C62" si="1811">C63+C64+C65+C66</f>
        <v>0</v>
      </c>
      <c r="D62" s="5">
        <f t="shared" ref="D62" si="1812">D63+D64+D65+D66</f>
        <v>0</v>
      </c>
      <c r="E62" s="5">
        <f t="shared" ref="E62" si="1813">E63+E64+E65+E66</f>
        <v>0</v>
      </c>
      <c r="F62" s="5">
        <f t="shared" ref="F62" si="1814">F63+F64+F65+F66</f>
        <v>0</v>
      </c>
      <c r="G62" s="5">
        <f t="shared" ref="G62" si="1815">G63+G64+G65+G66</f>
        <v>0</v>
      </c>
      <c r="H62" s="5">
        <f t="shared" ref="H62" si="1816">H63+H64+H65+H66</f>
        <v>0</v>
      </c>
      <c r="I62" s="5">
        <f t="shared" ref="I62" si="1817">I63+I64+I65+I66</f>
        <v>0</v>
      </c>
      <c r="J62" s="5">
        <f t="shared" ref="J62" si="1818">J63+J64+J65+J66</f>
        <v>0</v>
      </c>
      <c r="K62" s="5">
        <f t="shared" ref="K62" si="1819">K63+K64+K65+K66</f>
        <v>0</v>
      </c>
      <c r="L62" s="5">
        <f t="shared" ref="L62" si="1820">L63+L64+L65+L66</f>
        <v>0</v>
      </c>
      <c r="M62" s="5">
        <f t="shared" ref="M62" si="1821">M63+M64+M65+M66</f>
        <v>0</v>
      </c>
      <c r="N62" s="5">
        <f t="shared" ref="N62" si="1822">N63+N64+N65+N66</f>
        <v>0</v>
      </c>
      <c r="O62" s="5">
        <f t="shared" ref="O62" si="1823">O63+O64+O65+O66</f>
        <v>0</v>
      </c>
      <c r="P62" s="5">
        <f t="shared" ref="P62" si="1824">P63+P64+P65+P66</f>
        <v>0</v>
      </c>
      <c r="Q62" s="5">
        <f t="shared" ref="Q62" si="1825">Q63+Q64+Q65+Q66</f>
        <v>0</v>
      </c>
      <c r="R62" s="5">
        <f t="shared" ref="R62" si="1826">R63+R64+R65+R66</f>
        <v>0</v>
      </c>
      <c r="S62" s="5">
        <f t="shared" ref="S62" si="1827">S63+S64+S65+S66</f>
        <v>0</v>
      </c>
      <c r="T62" s="5">
        <f t="shared" ref="T62" si="1828">T63+T64+T65+T66</f>
        <v>0</v>
      </c>
      <c r="U62" s="5">
        <f t="shared" ref="U62" si="1829">U63+U64+U65+U66</f>
        <v>0</v>
      </c>
      <c r="V62" s="5">
        <f t="shared" ref="V62" si="1830">V63+V64+V65+V66</f>
        <v>0</v>
      </c>
      <c r="W62" s="5">
        <f t="shared" ref="W62" si="1831">W63+W64+W65+W66</f>
        <v>0</v>
      </c>
      <c r="X62" s="5">
        <f t="shared" ref="X62" si="1832">X63+X64+X65+X66</f>
        <v>4700000</v>
      </c>
      <c r="Y62" s="5">
        <f t="shared" ref="Y62" si="1833">Y63+Y64+Y65+Y66</f>
        <v>4700000</v>
      </c>
      <c r="Z62" s="5">
        <f t="shared" ref="Z62" si="1834">Z63+Z64+Z65+Z66</f>
        <v>0</v>
      </c>
      <c r="AA62" s="5">
        <f t="shared" ref="AA62" si="1835">AA63+AA64+AA65+AA66</f>
        <v>0</v>
      </c>
      <c r="AB62" s="5">
        <f t="shared" ref="AB62" si="1836">AB63+AB64+AB65+AB66</f>
        <v>0</v>
      </c>
      <c r="AC62" s="5">
        <f t="shared" ref="AC62" si="1837">AC63+AC64+AC65+AC66</f>
        <v>935832</v>
      </c>
      <c r="AD62" s="5">
        <f t="shared" ref="AD62" si="1838">AD63+AD64+AD65+AD66</f>
        <v>2175385</v>
      </c>
      <c r="AE62" s="5">
        <f t="shared" ref="AE62" si="1839">AE63+AE64+AE65+AE66</f>
        <v>3111217</v>
      </c>
      <c r="AF62" s="5">
        <f t="shared" ref="AF62" si="1840">AF63+AF64+AF65+AF66</f>
        <v>0</v>
      </c>
      <c r="AG62" s="5">
        <f t="shared" ref="AG62" si="1841">AG63+AG64+AG65+AG66</f>
        <v>0</v>
      </c>
      <c r="AH62" s="5">
        <f t="shared" ref="AH62" si="1842">AH63+AH64+AH65+AH66</f>
        <v>0</v>
      </c>
      <c r="AI62" s="5">
        <f t="shared" ref="AI62" si="1843">AI63+AI64+AI65+AI66</f>
        <v>0</v>
      </c>
      <c r="AJ62" s="5">
        <f t="shared" ref="AJ62" si="1844">AJ63+AJ64+AJ65+AJ66</f>
        <v>0</v>
      </c>
      <c r="AK62" s="5">
        <f t="shared" ref="AK62" si="1845">AK63+AK64+AK65+AK66</f>
        <v>0</v>
      </c>
      <c r="AL62" s="5">
        <f t="shared" ref="AL62" si="1846">AL63+AL64+AL65+AL66</f>
        <v>0</v>
      </c>
      <c r="AM62" s="5">
        <f t="shared" ref="AM62" si="1847">AM63+AM64+AM65+AM66</f>
        <v>0</v>
      </c>
      <c r="AN62" s="5">
        <f t="shared" ref="AN62" si="1848">AN63+AN64+AN65+AN66</f>
        <v>0</v>
      </c>
      <c r="AO62" s="5">
        <f t="shared" ref="AO62" si="1849">AO63+AO64+AO65+AO66</f>
        <v>0</v>
      </c>
      <c r="AP62" s="5">
        <f t="shared" ref="AP62" si="1850">AP63+AP64+AP65+AP66</f>
        <v>0</v>
      </c>
      <c r="AQ62" s="5">
        <f t="shared" ref="AQ62" si="1851">AQ63+AQ64+AQ65+AQ66</f>
        <v>0</v>
      </c>
      <c r="AR62" s="5">
        <f t="shared" ref="AR62" si="1852">AR63+AR64+AR65+AR66</f>
        <v>0</v>
      </c>
      <c r="AS62" s="5">
        <f t="shared" ref="AS62" si="1853">AS63+AS64+AS65+AS66</f>
        <v>0</v>
      </c>
      <c r="AT62" s="5">
        <f t="shared" ref="AT62" si="1854">AT63+AT64+AT65+AT66</f>
        <v>0</v>
      </c>
      <c r="AU62" s="5">
        <f t="shared" ref="AU62" si="1855">AU63+AU64+AU65+AU66</f>
        <v>0</v>
      </c>
      <c r="AV62" s="5">
        <f t="shared" ref="AV62" si="1856">AV63+AV64+AV65+AV66</f>
        <v>0</v>
      </c>
      <c r="AW62" s="5">
        <f t="shared" ref="AW62" si="1857">AW63+AW64+AW65+AW66</f>
        <v>0</v>
      </c>
      <c r="AX62" s="5">
        <f t="shared" ref="AX62" si="1858">AX63+AX64+AX65+AX66</f>
        <v>0</v>
      </c>
      <c r="AY62" s="5">
        <f t="shared" ref="AY62" si="1859">AY63+AY64+AY65+AY66</f>
        <v>0</v>
      </c>
      <c r="AZ62" s="5">
        <f t="shared" ref="AZ62" si="1860">AZ63+AZ64+AZ65+AZ66</f>
        <v>0</v>
      </c>
      <c r="BA62" s="5">
        <f t="shared" ref="BA62" si="1861">BA63+BA64+BA65+BA66</f>
        <v>0</v>
      </c>
      <c r="BB62" s="5">
        <f t="shared" ref="BB62" si="1862">BB63+BB64+BB65+BB66</f>
        <v>0</v>
      </c>
      <c r="BC62" s="5">
        <f t="shared" ref="BC62" si="1863">BC63+BC64+BC65+BC66</f>
        <v>0</v>
      </c>
      <c r="BD62" s="5">
        <f t="shared" ref="BD62" si="1864">BD63+BD64+BD65+BD66</f>
        <v>0</v>
      </c>
      <c r="BE62" s="5">
        <f t="shared" ref="BE62" si="1865">BE63+BE64+BE65+BE66</f>
        <v>0</v>
      </c>
      <c r="BF62" s="5">
        <f t="shared" ref="BF62" si="1866">BF63+BF64+BF65+BF66</f>
        <v>0</v>
      </c>
      <c r="BG62" s="5">
        <f t="shared" ref="BG62" si="1867">BG63+BG64+BG65+BG66</f>
        <v>0</v>
      </c>
      <c r="BH62" s="5">
        <f t="shared" ref="BH62" si="1868">BH63+BH64+BH65+BH66</f>
        <v>0</v>
      </c>
      <c r="BI62" s="5">
        <f t="shared" ref="BI62" si="1869">BI63+BI64+BI65+BI66</f>
        <v>0</v>
      </c>
      <c r="BJ62" s="5">
        <f t="shared" ref="BJ62" si="1870">BJ63+BJ64+BJ65+BJ66</f>
        <v>0</v>
      </c>
      <c r="BK62" s="5">
        <f t="shared" ref="BK62" si="1871">BK63+BK64+BK65+BK66</f>
        <v>0</v>
      </c>
      <c r="BL62" s="5">
        <f t="shared" ref="BL62" si="1872">BL63+BL64+BL65+BL66</f>
        <v>0</v>
      </c>
      <c r="BM62" s="5">
        <f t="shared" ref="BM62" si="1873">BM63+BM64+BM65+BM66</f>
        <v>0</v>
      </c>
      <c r="BN62" s="5">
        <f t="shared" ref="BN62" si="1874">BN63+BN64+BN65+BN66</f>
        <v>0</v>
      </c>
      <c r="BO62" s="5">
        <f t="shared" ref="BO62" si="1875">BO63+BO64+BO65+BO66</f>
        <v>0</v>
      </c>
      <c r="BP62" s="5">
        <f t="shared" ref="BP62" si="1876">BP63+BP64+BP65+BP66</f>
        <v>0</v>
      </c>
      <c r="BQ62" s="5">
        <f t="shared" ref="BQ62" si="1877">BQ63+BQ64+BQ65+BQ66</f>
        <v>0</v>
      </c>
      <c r="BR62" s="5">
        <f t="shared" ref="BR62" si="1878">BR63+BR64+BR65+BR66</f>
        <v>0</v>
      </c>
      <c r="BS62" s="5">
        <f t="shared" ref="BS62" si="1879">BS63+BS64+BS65+BS66</f>
        <v>0</v>
      </c>
      <c r="BT62" s="5">
        <f t="shared" ref="BT62" si="1880">BT63+BT64+BT65+BT66</f>
        <v>0</v>
      </c>
      <c r="BU62" s="5">
        <f t="shared" ref="BU62" si="1881">BU63+BU64+BU65+BU66</f>
        <v>0</v>
      </c>
      <c r="BV62" s="5">
        <f t="shared" ref="BV62" si="1882">BV63+BV64+BV65+BV66</f>
        <v>0</v>
      </c>
      <c r="BW62" s="5">
        <f t="shared" ref="BW62" si="1883">BW63+BW64+BW65+BW66</f>
        <v>0</v>
      </c>
      <c r="BX62" s="5">
        <f t="shared" ref="BX62" si="1884">BX63+BX64+BX65+BX66</f>
        <v>0</v>
      </c>
      <c r="BY62" s="5">
        <f t="shared" ref="BY62" si="1885">BY63+BY64+BY65+BY66</f>
        <v>0</v>
      </c>
      <c r="BZ62" s="5">
        <f t="shared" ref="BZ62" si="1886">BZ63+BZ64+BZ65+BZ66</f>
        <v>0</v>
      </c>
      <c r="CA62" s="5">
        <f t="shared" ref="CA62" si="1887">CA63+CA64+CA65+CA66</f>
        <v>0</v>
      </c>
      <c r="CB62" s="5">
        <f t="shared" ref="CB62" si="1888">CB63+CB64+CB65+CB66</f>
        <v>0</v>
      </c>
      <c r="CC62" s="5">
        <f t="shared" ref="CC62" si="1889">CC63+CC64+CC65+CC66</f>
        <v>0</v>
      </c>
      <c r="CD62" s="5">
        <f t="shared" ref="CD62" si="1890">CD63+CD64+CD65+CD66</f>
        <v>0</v>
      </c>
      <c r="CE62" s="5">
        <f t="shared" ref="CE62" si="1891">CE63+CE64+CE65+CE66</f>
        <v>0</v>
      </c>
      <c r="CF62" s="5">
        <f t="shared" ref="CF62" si="1892">CF63+CF64+CF65+CF66</f>
        <v>0</v>
      </c>
      <c r="CG62" s="5">
        <f t="shared" ref="CG62" si="1893">CG63+CG64+CG65+CG66</f>
        <v>0</v>
      </c>
      <c r="CH62" s="5">
        <f t="shared" ref="CH62" si="1894">CH63+CH64+CH65+CH66</f>
        <v>0</v>
      </c>
      <c r="CI62" s="5">
        <f t="shared" ref="CI62" si="1895">CI63+CI64+CI65+CI66</f>
        <v>0</v>
      </c>
      <c r="CJ62" s="5">
        <f t="shared" ref="CJ62" si="1896">CJ63+CJ64+CJ65+CJ66</f>
        <v>0</v>
      </c>
      <c r="CK62" s="5">
        <f t="shared" ref="CK62" si="1897">CK63+CK64+CK65+CK66</f>
        <v>0</v>
      </c>
      <c r="CL62" s="5">
        <f t="shared" ref="CL62" si="1898">CL63+CL64+CL65+CL66</f>
        <v>0</v>
      </c>
      <c r="CM62" s="5">
        <f t="shared" ref="CM62" si="1899">CM63+CM64+CM65+CM66</f>
        <v>0</v>
      </c>
      <c r="CN62" s="5">
        <f t="shared" ref="CN62" si="1900">CN63+CN64+CN65+CN66</f>
        <v>0</v>
      </c>
      <c r="CO62" s="5">
        <f t="shared" ref="CO62" si="1901">CO63+CO64+CO65+CO66</f>
        <v>0</v>
      </c>
      <c r="CP62" s="5">
        <f t="shared" ref="CP62" si="1902">CP63+CP64+CP65+CP66</f>
        <v>0</v>
      </c>
      <c r="CQ62" s="5">
        <f t="shared" ref="CQ62" si="1903">CQ63+CQ64+CQ65+CQ66</f>
        <v>0</v>
      </c>
      <c r="CR62" s="5">
        <f t="shared" ref="CR62" si="1904">CR63+CR64+CR65+CR66</f>
        <v>0</v>
      </c>
      <c r="CS62" s="5">
        <f t="shared" ref="CS62" si="1905">CS63+CS64+CS65+CS66</f>
        <v>0</v>
      </c>
      <c r="CT62" s="5">
        <f t="shared" ref="CT62" si="1906">CT63+CT64+CT65+CT66</f>
        <v>0</v>
      </c>
      <c r="CU62" s="5">
        <f t="shared" ref="CU62" si="1907">CU63+CU64+CU65+CU66</f>
        <v>0</v>
      </c>
      <c r="CV62" s="5">
        <f t="shared" ref="CV62" si="1908">CV63+CV64+CV65+CV66</f>
        <v>0</v>
      </c>
      <c r="CW62" s="5">
        <f t="shared" ref="CW62" si="1909">CW63+CW64+CW65+CW66</f>
        <v>0</v>
      </c>
      <c r="CX62" s="5">
        <f t="shared" ref="CX62" si="1910">CX63+CX64+CX65+CX66</f>
        <v>0</v>
      </c>
      <c r="CY62" s="5">
        <f t="shared" ref="CY62" si="1911">CY63+CY64+CY65+CY66</f>
        <v>0</v>
      </c>
      <c r="CZ62" s="5">
        <f t="shared" ref="CZ62" si="1912">CZ63+CZ64+CZ65+CZ66</f>
        <v>0</v>
      </c>
      <c r="DA62" s="5">
        <f t="shared" ref="DA62" si="1913">DA63+DA64+DA65+DA66</f>
        <v>0</v>
      </c>
      <c r="DB62" s="5">
        <f t="shared" ref="DB62" si="1914">DB63+DB64+DB65+DB66</f>
        <v>0</v>
      </c>
      <c r="DC62" s="5">
        <f t="shared" ref="DC62" si="1915">DC63+DC64+DC65+DC66</f>
        <v>0</v>
      </c>
      <c r="DD62" s="5">
        <f t="shared" ref="DD62" si="1916">DD63+DD64+DD65+DD66</f>
        <v>0</v>
      </c>
      <c r="DE62" s="5">
        <f t="shared" ref="DE62" si="1917">DE63+DE64+DE65+DE66</f>
        <v>0</v>
      </c>
      <c r="DF62" s="5">
        <f t="shared" ref="DF62" si="1918">DF63+DF64+DF65+DF66</f>
        <v>0</v>
      </c>
      <c r="DG62" s="5">
        <f t="shared" ref="DG62" si="1919">DG63+DG64+DG65+DG66</f>
        <v>0</v>
      </c>
      <c r="DH62" s="5">
        <f t="shared" ref="DH62" si="1920">DH63+DH64+DH65+DH66</f>
        <v>0</v>
      </c>
      <c r="DI62" s="5">
        <f t="shared" ref="DI62" si="1921">DI63+DI64+DI65+DI66</f>
        <v>0</v>
      </c>
      <c r="DJ62" s="5">
        <f t="shared" ref="DJ62" si="1922">DJ63+DJ64+DJ65+DJ66</f>
        <v>0</v>
      </c>
      <c r="DK62" s="5">
        <f t="shared" ref="DK62" si="1923">DK63+DK64+DK65+DK66</f>
        <v>0</v>
      </c>
      <c r="DL62" s="5">
        <f t="shared" ref="DL62" si="1924">DL63+DL64+DL65+DL66</f>
        <v>0</v>
      </c>
      <c r="DM62" s="5">
        <f t="shared" ref="DM62" si="1925">DM63+DM64+DM65+DM66</f>
        <v>0</v>
      </c>
      <c r="DN62" s="5">
        <f t="shared" ref="DN62" si="1926">DN63+DN64+DN65+DN66</f>
        <v>0</v>
      </c>
      <c r="DO62" s="5">
        <f t="shared" ref="DO62" si="1927">DO63+DO64+DO65+DO66</f>
        <v>0</v>
      </c>
      <c r="DP62" s="5">
        <f t="shared" ref="DP62" si="1928">DP63+DP64+DP65+DP66</f>
        <v>0</v>
      </c>
      <c r="DQ62" s="5">
        <f t="shared" ref="DQ62" si="1929">DQ63+DQ64+DQ65+DQ66</f>
        <v>0</v>
      </c>
      <c r="DR62" s="106">
        <f t="shared" ref="DR62" si="1930">DR63+DR64+DR65+DR66</f>
        <v>935832</v>
      </c>
      <c r="DS62" s="106">
        <f t="shared" ref="DS62" si="1931">DS63+DS64+DS65+DS66</f>
        <v>6875385</v>
      </c>
      <c r="DT62" s="106">
        <f t="shared" ref="DT62" si="1932">DT63+DT64+DT65+DT66</f>
        <v>7811217</v>
      </c>
      <c r="DU62" s="5">
        <f>DU63+DU64+DU65+DU66</f>
        <v>13114</v>
      </c>
      <c r="DV62" s="5">
        <f t="shared" ref="DV62:EU62" si="1933">DV63+DV64+DV65+DV66</f>
        <v>27</v>
      </c>
      <c r="DW62" s="5">
        <f t="shared" si="1933"/>
        <v>13141</v>
      </c>
      <c r="DX62" s="5">
        <f t="shared" si="1933"/>
        <v>4516</v>
      </c>
      <c r="DY62" s="5">
        <f t="shared" si="1933"/>
        <v>1425</v>
      </c>
      <c r="DZ62" s="5">
        <f t="shared" si="1933"/>
        <v>5941</v>
      </c>
      <c r="EA62" s="5">
        <f t="shared" si="1933"/>
        <v>3632</v>
      </c>
      <c r="EB62" s="5">
        <f t="shared" si="1933"/>
        <v>0</v>
      </c>
      <c r="EC62" s="5">
        <f t="shared" si="1933"/>
        <v>3632</v>
      </c>
      <c r="ED62" s="5">
        <f t="shared" si="1933"/>
        <v>338329</v>
      </c>
      <c r="EE62" s="5">
        <f t="shared" si="1933"/>
        <v>-20585</v>
      </c>
      <c r="EF62" s="5">
        <f t="shared" si="1933"/>
        <v>317744</v>
      </c>
      <c r="EG62" s="5">
        <f t="shared" si="1933"/>
        <v>59815</v>
      </c>
      <c r="EH62" s="5">
        <f t="shared" si="1933"/>
        <v>-22230</v>
      </c>
      <c r="EI62" s="5">
        <f t="shared" si="1933"/>
        <v>37585</v>
      </c>
      <c r="EJ62" s="5">
        <f t="shared" si="1933"/>
        <v>55759</v>
      </c>
      <c r="EK62" s="5">
        <f t="shared" si="1933"/>
        <v>20113</v>
      </c>
      <c r="EL62" s="5">
        <f t="shared" si="1933"/>
        <v>75872</v>
      </c>
      <c r="EM62" s="5">
        <f t="shared" si="1933"/>
        <v>15766</v>
      </c>
      <c r="EN62" s="5">
        <f t="shared" si="1933"/>
        <v>0</v>
      </c>
      <c r="EO62" s="5">
        <f t="shared" si="1933"/>
        <v>15766</v>
      </c>
      <c r="EP62" s="5">
        <f t="shared" si="1933"/>
        <v>1304188</v>
      </c>
      <c r="EQ62" s="5">
        <f t="shared" si="1933"/>
        <v>57965</v>
      </c>
      <c r="ER62" s="5">
        <f t="shared" si="1933"/>
        <v>1362153</v>
      </c>
      <c r="ES62" s="5">
        <f t="shared" si="1933"/>
        <v>446974</v>
      </c>
      <c r="ET62" s="5">
        <f t="shared" si="1933"/>
        <v>88085</v>
      </c>
      <c r="EU62" s="5">
        <f t="shared" si="1933"/>
        <v>535059</v>
      </c>
      <c r="EV62" s="106">
        <f t="shared" ref="EV62" si="1934">EV63+EV64+EV65+EV66</f>
        <v>2242093</v>
      </c>
      <c r="EW62" s="106">
        <f t="shared" ref="EW62" si="1935">EW63+EW64+EW65+EW66</f>
        <v>124800</v>
      </c>
      <c r="EX62" s="106">
        <f t="shared" ref="EX62" si="1936">EX63+EX64+EX65+EX66</f>
        <v>2366893</v>
      </c>
      <c r="EY62" s="5">
        <f>EY63+EY64+EY65+EY66</f>
        <v>65153</v>
      </c>
      <c r="EZ62" s="5">
        <f t="shared" ref="EZ62:GK62" si="1937">EZ63+EZ64+EZ65+EZ66</f>
        <v>2158</v>
      </c>
      <c r="FA62" s="5">
        <f t="shared" si="1937"/>
        <v>67311</v>
      </c>
      <c r="FB62" s="5">
        <f t="shared" si="1937"/>
        <v>131010</v>
      </c>
      <c r="FC62" s="5">
        <f t="shared" si="1937"/>
        <v>23767</v>
      </c>
      <c r="FD62" s="5">
        <f t="shared" si="1937"/>
        <v>154777</v>
      </c>
      <c r="FE62" s="5">
        <f t="shared" si="1937"/>
        <v>61186</v>
      </c>
      <c r="FF62" s="5">
        <f t="shared" si="1937"/>
        <v>25657</v>
      </c>
      <c r="FG62" s="5">
        <f t="shared" si="1937"/>
        <v>86843</v>
      </c>
      <c r="FH62" s="5">
        <f t="shared" si="1937"/>
        <v>129730</v>
      </c>
      <c r="FI62" s="5">
        <f t="shared" si="1937"/>
        <v>17992</v>
      </c>
      <c r="FJ62" s="5">
        <f t="shared" si="1937"/>
        <v>147722</v>
      </c>
      <c r="FK62" s="5">
        <f t="shared" si="1937"/>
        <v>127880</v>
      </c>
      <c r="FL62" s="5">
        <f t="shared" si="1937"/>
        <v>6555</v>
      </c>
      <c r="FM62" s="5">
        <f t="shared" si="1937"/>
        <v>134435</v>
      </c>
      <c r="FN62" s="5">
        <f t="shared" si="1937"/>
        <v>198575</v>
      </c>
      <c r="FO62" s="5">
        <f t="shared" si="1937"/>
        <v>2098</v>
      </c>
      <c r="FP62" s="5">
        <f t="shared" si="1937"/>
        <v>200673</v>
      </c>
      <c r="FQ62" s="5">
        <f t="shared" si="1937"/>
        <v>121103</v>
      </c>
      <c r="FR62" s="5">
        <f t="shared" si="1937"/>
        <v>6820</v>
      </c>
      <c r="FS62" s="5">
        <f t="shared" si="1937"/>
        <v>127923</v>
      </c>
      <c r="FT62" s="5">
        <f t="shared" si="1937"/>
        <v>145507</v>
      </c>
      <c r="FU62" s="5">
        <f t="shared" si="1937"/>
        <v>11391</v>
      </c>
      <c r="FV62" s="5">
        <f t="shared" si="1937"/>
        <v>156898</v>
      </c>
      <c r="FW62" s="5">
        <f t="shared" si="1937"/>
        <v>76806</v>
      </c>
      <c r="FX62" s="5">
        <f t="shared" si="1937"/>
        <v>12329</v>
      </c>
      <c r="FY62" s="5">
        <f t="shared" si="1937"/>
        <v>89135</v>
      </c>
      <c r="FZ62" s="5">
        <f t="shared" si="1937"/>
        <v>16058</v>
      </c>
      <c r="GA62" s="5">
        <f t="shared" si="1937"/>
        <v>2019</v>
      </c>
      <c r="GB62" s="5">
        <f t="shared" si="1937"/>
        <v>18077</v>
      </c>
      <c r="GC62" s="5">
        <f t="shared" si="1937"/>
        <v>48194</v>
      </c>
      <c r="GD62" s="5">
        <f t="shared" si="1937"/>
        <v>5664</v>
      </c>
      <c r="GE62" s="5">
        <f t="shared" si="1937"/>
        <v>53858</v>
      </c>
      <c r="GF62" s="5">
        <f t="shared" si="1937"/>
        <v>693155</v>
      </c>
      <c r="GG62" s="5">
        <f t="shared" si="1937"/>
        <v>3872</v>
      </c>
      <c r="GH62" s="5">
        <f t="shared" si="1937"/>
        <v>697027</v>
      </c>
      <c r="GI62" s="5">
        <f t="shared" si="1937"/>
        <v>67875</v>
      </c>
      <c r="GJ62" s="5">
        <f t="shared" si="1937"/>
        <v>736</v>
      </c>
      <c r="GK62" s="5">
        <f t="shared" si="1937"/>
        <v>68611</v>
      </c>
      <c r="GL62" s="5">
        <f t="shared" ref="GL62" si="1938">GL63+GL64+GL65+GL66</f>
        <v>1882232</v>
      </c>
      <c r="GM62" s="5">
        <f t="shared" ref="GM62" si="1939">GM63+GM64+GM65+GM66</f>
        <v>121058</v>
      </c>
      <c r="GN62" s="5">
        <f t="shared" ref="GN62" si="1940">GN63+GN64+GN65+GN66</f>
        <v>2003290</v>
      </c>
      <c r="GO62" s="5">
        <f>GO63+GO64+GO65+GO66</f>
        <v>807572</v>
      </c>
      <c r="GP62" s="5">
        <f t="shared" ref="GP62:GW62" si="1941">GP63+GP64+GP65+GP66</f>
        <v>118356</v>
      </c>
      <c r="GQ62" s="5">
        <f t="shared" si="1941"/>
        <v>925928</v>
      </c>
      <c r="GR62" s="5">
        <f t="shared" si="1941"/>
        <v>9088</v>
      </c>
      <c r="GS62" s="5">
        <f t="shared" si="1941"/>
        <v>6769</v>
      </c>
      <c r="GT62" s="5">
        <f t="shared" si="1941"/>
        <v>15857</v>
      </c>
      <c r="GU62" s="5">
        <f t="shared" si="1941"/>
        <v>1313008</v>
      </c>
      <c r="GV62" s="5">
        <f t="shared" si="1941"/>
        <v>106587</v>
      </c>
      <c r="GW62" s="5">
        <f t="shared" si="1941"/>
        <v>1419595</v>
      </c>
      <c r="GX62" s="5">
        <f t="shared" ref="GX62" si="1942">GX63+GX64+GX65+GX66</f>
        <v>4011900</v>
      </c>
      <c r="GY62" s="5">
        <f t="shared" ref="GY62" si="1943">GY63+GY64+GY65+GY66</f>
        <v>352770</v>
      </c>
      <c r="GZ62" s="5">
        <f t="shared" ref="GZ62" si="1944">GZ63+GZ64+GZ65+GZ66</f>
        <v>4364670</v>
      </c>
      <c r="HA62" s="5">
        <f t="shared" ref="HA62" si="1945">HA63+HA64+HA65+HA66</f>
        <v>7189825</v>
      </c>
      <c r="HB62" s="5">
        <f t="shared" ref="HB62" si="1946">HB63+HB64+HB65+HB66</f>
        <v>7352955</v>
      </c>
      <c r="HC62" s="118">
        <f t="shared" ref="HC62" si="1947">HC63+HC64+HC65+HC66</f>
        <v>14542780</v>
      </c>
      <c r="HD62" s="139"/>
    </row>
    <row r="63" spans="1:212" ht="15" customHeight="1" x14ac:dyDescent="0.2">
      <c r="A63" s="125" t="s">
        <v>454</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597">
        <f t="shared" si="803"/>
        <v>0</v>
      </c>
      <c r="DS63" s="597">
        <f t="shared" ref="DS63:DS66" si="1948">SUM(C63+F63+I63+L63+O63+R63+U63+X63+AA63+AD63+AG63+AJ63+AM63+AP63+AS63+AV63+AY63+BB63+BE63+BH63+BK63+BN63+BQ63+BT63+BW63+BZ63+CC63+CF63+CI63+CL63+CO63+CR63+CU63+CX63+DA63+DD63+DG63+DJ63+DM63+DP63)</f>
        <v>0</v>
      </c>
      <c r="DT63" s="597">
        <f t="shared" ref="DT63:DT66" si="1949">SUM(D63+G63+J63+M63+P63+S63+V63+Y63+AB63+AE63+AH63+AK63+AN63+AQ63+AT63+AW63+AZ63+BC63+BF63+BI63+BL63+BO63+BR63+BU63+BX63+CA63+CD63+CG63+CJ63+CM63+CP63+CS63+CV63+CY63+DB63+DE63+DH63+DK63+DN63+DQ63)</f>
        <v>0</v>
      </c>
      <c r="DU63" s="6">
        <f>SUM('címrend kötelező'!DU63+'címrend önként'!DU63+'címrend államig'!DU63)</f>
        <v>13114</v>
      </c>
      <c r="DV63" s="6">
        <f>SUM('címrend kötelező'!DV63+'címrend önként'!DV63+'címrend államig'!DV63)</f>
        <v>0</v>
      </c>
      <c r="DW63" s="6">
        <f>SUM('címrend kötelező'!DW63+'címrend önként'!DW63+'címrend államig'!DW63)</f>
        <v>13114</v>
      </c>
      <c r="DX63" s="6">
        <f>SUM('címrend kötelező'!DX63+'címrend önként'!DX63+'címrend államig'!DX63)</f>
        <v>4516</v>
      </c>
      <c r="DY63" s="6">
        <f>SUM('címrend kötelező'!DY63+'címrend önként'!DY63+'címrend államig'!DY63)</f>
        <v>0</v>
      </c>
      <c r="DZ63" s="6">
        <f>SUM('címrend kötelező'!DZ63+'címrend önként'!DZ63+'címrend államig'!DZ63)</f>
        <v>4516</v>
      </c>
      <c r="EA63" s="6">
        <f>SUM('címrend kötelező'!EA63+'címrend önként'!EA63+'címrend államig'!EA63)</f>
        <v>3632</v>
      </c>
      <c r="EB63" s="6">
        <f>SUM('címrend kötelező'!EB63+'címrend önként'!EB63+'címrend államig'!EB63)</f>
        <v>0</v>
      </c>
      <c r="EC63" s="6">
        <f>SUM('címrend kötelező'!EC63+'címrend önként'!EC63+'címrend államig'!EC63)</f>
        <v>3632</v>
      </c>
      <c r="ED63" s="6">
        <f>SUM('címrend kötelező'!ED63+'címrend önként'!ED63+'címrend államig'!ED63)</f>
        <v>338329</v>
      </c>
      <c r="EE63" s="6">
        <f>SUM('címrend kötelező'!EE63+'címrend önként'!EE63+'címrend államig'!EE63)</f>
        <v>0</v>
      </c>
      <c r="EF63" s="6">
        <f>SUM('címrend kötelező'!EF63+'címrend önként'!EF63+'címrend államig'!EF63)</f>
        <v>338329</v>
      </c>
      <c r="EG63" s="6">
        <f>SUM('címrend kötelező'!EG63+'címrend önként'!EG63+'címrend államig'!EG63)</f>
        <v>59815</v>
      </c>
      <c r="EH63" s="6">
        <f>SUM('címrend kötelező'!EH63+'címrend önként'!EH63+'címrend államig'!EH63)</f>
        <v>0</v>
      </c>
      <c r="EI63" s="6">
        <f>SUM('címrend kötelező'!EI63+'címrend önként'!EI63+'címrend államig'!EI63)</f>
        <v>59815</v>
      </c>
      <c r="EJ63" s="6">
        <f>SUM('címrend kötelező'!EJ63+'címrend önként'!EJ63+'címrend államig'!EJ63)</f>
        <v>55759</v>
      </c>
      <c r="EK63" s="6">
        <f>SUM('címrend kötelező'!EK63+'címrend önként'!EK63+'címrend államig'!EK63)</f>
        <v>28966</v>
      </c>
      <c r="EL63" s="6">
        <f>SUM('címrend kötelező'!EL63+'címrend önként'!EL63+'címrend államig'!EL63)</f>
        <v>84725</v>
      </c>
      <c r="EM63" s="6">
        <f>SUM('címrend kötelező'!EM63+'címrend önként'!EM63+'címrend államig'!EM63)</f>
        <v>15766</v>
      </c>
      <c r="EN63" s="6">
        <f>SUM('címrend kötelező'!EN63+'címrend önként'!EN63+'címrend államig'!EN63)</f>
        <v>0</v>
      </c>
      <c r="EO63" s="6">
        <f>SUM('címrend kötelező'!EO63+'címrend önként'!EO63+'címrend államig'!EO63)</f>
        <v>15766</v>
      </c>
      <c r="EP63" s="6">
        <f>SUM('címrend kötelező'!EP63+'címrend önként'!EP63+'címrend államig'!EP63)</f>
        <v>1304188</v>
      </c>
      <c r="EQ63" s="6">
        <f>SUM('címrend kötelező'!EQ63+'címrend önként'!EQ63+'címrend államig'!EQ63)</f>
        <v>48413</v>
      </c>
      <c r="ER63" s="6">
        <f>SUM('címrend kötelező'!ER63+'címrend önként'!ER63+'címrend államig'!ER63)</f>
        <v>1352601</v>
      </c>
      <c r="ES63" s="6">
        <f>SUM('címrend kötelező'!ES63+'címrend önként'!ES63+'címrend államig'!ES63)</f>
        <v>446974</v>
      </c>
      <c r="ET63" s="6">
        <f>SUM('címrend kötelező'!ET63+'címrend önként'!ET63+'címrend államig'!ET63)</f>
        <v>13161</v>
      </c>
      <c r="EU63" s="6">
        <f>SUM('címrend kötelező'!EU63+'címrend önként'!EU63+'címrend államig'!EU63)</f>
        <v>460135</v>
      </c>
      <c r="EV63" s="597">
        <f>DU63+DX63+EA63+ED63+EG63+EJ63+EM63+EP63+ES63</f>
        <v>2242093</v>
      </c>
      <c r="EW63" s="597">
        <f t="shared" ref="EW63:EX66" si="1950">DV63+DY63+EB63+EE63+EH63+EK63+EN63+EQ63+ET63</f>
        <v>90540</v>
      </c>
      <c r="EX63" s="597">
        <f t="shared" si="1950"/>
        <v>2332633</v>
      </c>
      <c r="EY63" s="290">
        <f>'címrend kötelező'!EY63+'címrend önként'!EY63+'címrend államig'!EY63</f>
        <v>65153</v>
      </c>
      <c r="EZ63" s="290">
        <f>'címrend kötelező'!EZ63+'címrend önként'!EZ63+'címrend államig'!EZ63</f>
        <v>2158</v>
      </c>
      <c r="FA63" s="290">
        <f>'címrend kötelező'!FA63+'címrend önként'!FA63+'címrend államig'!FA63</f>
        <v>67311</v>
      </c>
      <c r="FB63" s="290">
        <f>'címrend kötelező'!FB63+'címrend önként'!FB63+'címrend államig'!FB63</f>
        <v>131010</v>
      </c>
      <c r="FC63" s="290">
        <f>'címrend kötelező'!FC63+'címrend önként'!FC63+'címrend államig'!FC63</f>
        <v>12042</v>
      </c>
      <c r="FD63" s="290">
        <f>'címrend kötelező'!FD63+'címrend önként'!FD63+'címrend államig'!FD63</f>
        <v>143052</v>
      </c>
      <c r="FE63" s="290">
        <f>'címrend kötelező'!FE63+'címrend önként'!FE63+'címrend államig'!FE63</f>
        <v>61186</v>
      </c>
      <c r="FF63" s="290">
        <f>'címrend kötelező'!FF63+'címrend önként'!FF63+'címrend államig'!FF63</f>
        <v>4818</v>
      </c>
      <c r="FG63" s="290">
        <f>'címrend kötelező'!FG63+'címrend önként'!FG63+'címrend államig'!FG63</f>
        <v>66004</v>
      </c>
      <c r="FH63" s="290">
        <f>'címrend kötelező'!FH63+'címrend önként'!FH63+'címrend államig'!FH63</f>
        <v>129730</v>
      </c>
      <c r="FI63" s="290">
        <f>'címrend kötelező'!FI63+'címrend önként'!FI63+'címrend államig'!FI63</f>
        <v>10536</v>
      </c>
      <c r="FJ63" s="290">
        <f>'címrend kötelező'!FJ63+'címrend önként'!FJ63+'címrend államig'!FJ63</f>
        <v>140266</v>
      </c>
      <c r="FK63" s="290">
        <f>'címrend kötelező'!FK63+'címrend önként'!FK63+'címrend államig'!FK63</f>
        <v>127880</v>
      </c>
      <c r="FL63" s="290">
        <f>'címrend kötelező'!FL63+'címrend önként'!FL63+'címrend államig'!FL63</f>
        <v>7613</v>
      </c>
      <c r="FM63" s="290">
        <f>'címrend kötelező'!FM63+'címrend önként'!FM63+'címrend államig'!FM63</f>
        <v>135493</v>
      </c>
      <c r="FN63" s="290">
        <f>'címrend kötelező'!FN63+'címrend önként'!FN63+'címrend államig'!FN63</f>
        <v>198575</v>
      </c>
      <c r="FO63" s="290">
        <f>'címrend kötelező'!FO63+'címrend önként'!FO63+'címrend államig'!FO63</f>
        <v>1706</v>
      </c>
      <c r="FP63" s="290">
        <f>'címrend kötelező'!FP63+'címrend önként'!FP63+'címrend államig'!FP63</f>
        <v>200281</v>
      </c>
      <c r="FQ63" s="290">
        <f>'címrend kötelező'!FQ63+'címrend önként'!FQ63+'címrend államig'!FQ63</f>
        <v>121103</v>
      </c>
      <c r="FR63" s="290">
        <f>'címrend kötelező'!FR63+'címrend önként'!FR63+'címrend államig'!FR63</f>
        <v>4290</v>
      </c>
      <c r="FS63" s="290">
        <f>'címrend kötelező'!FS63+'címrend önként'!FS63+'címrend államig'!FS63</f>
        <v>125393</v>
      </c>
      <c r="FT63" s="290">
        <f>'címrend kötelező'!FT63+'címrend önként'!FT63+'címrend államig'!FT63</f>
        <v>145507</v>
      </c>
      <c r="FU63" s="290">
        <f>'címrend kötelező'!FU63+'címrend önként'!FU63+'címrend államig'!FU63</f>
        <v>9949</v>
      </c>
      <c r="FV63" s="290">
        <f>'címrend kötelező'!FV63+'címrend önként'!FV63+'címrend államig'!FV63</f>
        <v>155456</v>
      </c>
      <c r="FW63" s="290">
        <f>'címrend kötelező'!FW63+'címrend önként'!FW63+'címrend államig'!FW63</f>
        <v>76806</v>
      </c>
      <c r="FX63" s="290">
        <f>'címrend kötelező'!FX63+'címrend önként'!FX63+'címrend államig'!FX63</f>
        <v>2152</v>
      </c>
      <c r="FY63" s="290">
        <f>'címrend kötelező'!FY63+'címrend önként'!FY63+'címrend államig'!FY63</f>
        <v>78958</v>
      </c>
      <c r="FZ63" s="290">
        <f>'címrend kötelező'!FZ63+'címrend önként'!FZ63+'címrend államig'!FZ63</f>
        <v>16058</v>
      </c>
      <c r="GA63" s="290">
        <f>'címrend kötelező'!GA63+'címrend önként'!GA63+'címrend államig'!GA63</f>
        <v>174</v>
      </c>
      <c r="GB63" s="290">
        <f>'címrend kötelező'!GB63+'címrend önként'!GB63+'címrend államig'!GB63</f>
        <v>16232</v>
      </c>
      <c r="GC63" s="290">
        <f>'címrend kötelező'!GC63+'címrend önként'!GC63+'címrend államig'!GC63</f>
        <v>48194</v>
      </c>
      <c r="GD63" s="290">
        <f>'címrend kötelező'!GD63+'címrend önként'!GD63+'címrend államig'!GD63</f>
        <v>2189</v>
      </c>
      <c r="GE63" s="290">
        <f>'címrend kötelező'!GE63+'címrend önként'!GE63+'címrend államig'!GE63</f>
        <v>50383</v>
      </c>
      <c r="GF63" s="290">
        <f>'címrend kötelező'!GF63+'címrend önként'!GF63+'címrend államig'!GF63</f>
        <v>693155</v>
      </c>
      <c r="GG63" s="290">
        <f>'címrend kötelező'!GG63+'címrend önként'!GG63+'címrend államig'!GG63</f>
        <v>3872</v>
      </c>
      <c r="GH63" s="290">
        <f>'címrend kötelező'!GH63+'címrend önként'!GH63+'címrend államig'!GH63</f>
        <v>697027</v>
      </c>
      <c r="GI63" s="290">
        <f>'címrend kötelező'!GI63+'címrend önként'!GI63+'címrend államig'!GI63</f>
        <v>67875</v>
      </c>
      <c r="GJ63" s="290">
        <f>'címrend kötelező'!GJ63+'címrend önként'!GJ63+'címrend államig'!GJ63</f>
        <v>734</v>
      </c>
      <c r="GK63" s="290">
        <f>'címrend kötelező'!GK63+'címrend önként'!GK63+'címrend államig'!GK63</f>
        <v>68609</v>
      </c>
      <c r="GL63" s="34">
        <f>EY63+FB63+FE63+FH63+FK63+FN63+FQ63+FT63+FW63+FZ63+GC63+GF63+GI63</f>
        <v>1882232</v>
      </c>
      <c r="GM63" s="34">
        <f t="shared" ref="GM63:GN66" si="1951">EZ63+FC63+FF63+FI63+FL63+FO63+FR63+FU63+FX63+GA63+GD63+GG63+GJ63</f>
        <v>62233</v>
      </c>
      <c r="GN63" s="34">
        <f t="shared" si="1951"/>
        <v>1944465</v>
      </c>
      <c r="GO63" s="290">
        <f>'címrend kötelező'!GO63+'címrend önként'!GO63+'címrend államig'!FL63</f>
        <v>807572</v>
      </c>
      <c r="GP63" s="290">
        <f>'címrend kötelező'!GP63+'címrend önként'!GP63+'címrend államig'!FM63</f>
        <v>75623</v>
      </c>
      <c r="GQ63" s="290">
        <f>'címrend kötelező'!GQ63+'címrend önként'!GQ63+'címrend államig'!FN63</f>
        <v>883195</v>
      </c>
      <c r="GR63" s="290">
        <f>'címrend kötelező'!GR63+'címrend önként'!GR63+'címrend államig'!FO63</f>
        <v>9088</v>
      </c>
      <c r="GS63" s="290">
        <f>'címrend kötelező'!GS63+'címrend önként'!GS63+'címrend államig'!FP63</f>
        <v>6081</v>
      </c>
      <c r="GT63" s="290">
        <f>'címrend kötelező'!GT63+'címrend önként'!GT63+'címrend államig'!FQ63</f>
        <v>15169</v>
      </c>
      <c r="GU63" s="290">
        <f>'címrend kötelező'!GU63+'címrend önként'!GU63+'címrend államig'!FR63</f>
        <v>1313008</v>
      </c>
      <c r="GV63" s="290">
        <f>'címrend kötelező'!GV63+'címrend önként'!GV63+'címrend államig'!FS63</f>
        <v>22432</v>
      </c>
      <c r="GW63" s="290">
        <f>'címrend kötelező'!GW63+'címrend önként'!GW63+'címrend államig'!FT63</f>
        <v>1335440</v>
      </c>
      <c r="GX63" s="34">
        <f>GL63+GO63+GR63+GU63</f>
        <v>4011900</v>
      </c>
      <c r="GY63" s="34">
        <f t="shared" ref="GY63:GZ66" si="1952">GM63+GP63+GS63+GV63</f>
        <v>166369</v>
      </c>
      <c r="GZ63" s="34">
        <f t="shared" si="1952"/>
        <v>4178269</v>
      </c>
      <c r="HA63" s="34">
        <f>DR63+EV63+GX63</f>
        <v>6253993</v>
      </c>
      <c r="HB63" s="34">
        <f t="shared" ref="HB63:HC66" si="1953">DS63+EW63+GY63</f>
        <v>256909</v>
      </c>
      <c r="HC63" s="133">
        <f t="shared" si="1953"/>
        <v>6510902</v>
      </c>
      <c r="HD63" s="139"/>
    </row>
    <row r="64" spans="1:212" ht="15" customHeight="1" x14ac:dyDescent="0.2">
      <c r="A64" s="123" t="s">
        <v>455</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597">
        <f t="shared" si="803"/>
        <v>0</v>
      </c>
      <c r="DS64" s="597">
        <f t="shared" si="1948"/>
        <v>0</v>
      </c>
      <c r="DT64" s="597">
        <f t="shared" si="1949"/>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597">
        <f>DU64+DX64+EA64+ED64+EG64+EJ64+EM64+EP64+ES64</f>
        <v>0</v>
      </c>
      <c r="EW64" s="597">
        <f t="shared" si="1950"/>
        <v>0</v>
      </c>
      <c r="EX64" s="597">
        <f t="shared" si="1950"/>
        <v>0</v>
      </c>
      <c r="EY64" s="290">
        <f>'címrend kötelező'!EY64+'címrend önként'!EY64+'címrend államig'!EY64</f>
        <v>0</v>
      </c>
      <c r="EZ64" s="290">
        <f>'címrend kötelező'!EZ64+'címrend önként'!EZ64+'címrend államig'!EZ64</f>
        <v>0</v>
      </c>
      <c r="FA64" s="290">
        <f>'címrend kötelező'!FA64+'címrend önként'!FA64+'címrend államig'!FA64</f>
        <v>0</v>
      </c>
      <c r="FB64" s="290">
        <f>'címrend kötelező'!FB64+'címrend önként'!FB64+'címrend államig'!FB64</f>
        <v>0</v>
      </c>
      <c r="FC64" s="290">
        <f>'címrend kötelező'!FC64+'címrend önként'!FC64+'címrend államig'!FC64</f>
        <v>0</v>
      </c>
      <c r="FD64" s="290">
        <f>'címrend kötelező'!FD64+'címrend önként'!FD64+'címrend államig'!FD64</f>
        <v>0</v>
      </c>
      <c r="FE64" s="290">
        <f>'címrend kötelező'!FE64+'címrend önként'!FE64+'címrend államig'!FE64</f>
        <v>0</v>
      </c>
      <c r="FF64" s="290">
        <f>'címrend kötelező'!FF64+'címrend önként'!FF64+'címrend államig'!FF64</f>
        <v>0</v>
      </c>
      <c r="FG64" s="290">
        <f>'címrend kötelező'!FG64+'címrend önként'!FG64+'címrend államig'!FG64</f>
        <v>0</v>
      </c>
      <c r="FH64" s="290">
        <f>'címrend kötelező'!FH64+'címrend önként'!FH64+'címrend államig'!FH64</f>
        <v>0</v>
      </c>
      <c r="FI64" s="290">
        <f>'címrend kötelező'!FI64+'címrend önként'!FI64+'címrend államig'!FI64</f>
        <v>0</v>
      </c>
      <c r="FJ64" s="290">
        <f>'címrend kötelező'!FJ64+'címrend önként'!FJ64+'címrend államig'!FJ64</f>
        <v>0</v>
      </c>
      <c r="FK64" s="290">
        <f>'címrend kötelező'!FK64+'címrend önként'!FK64+'címrend államig'!FK64</f>
        <v>0</v>
      </c>
      <c r="FL64" s="290">
        <f>'címrend kötelező'!FL64+'címrend önként'!FL64+'címrend államig'!FL64</f>
        <v>0</v>
      </c>
      <c r="FM64" s="290">
        <f>'címrend kötelező'!FM64+'címrend önként'!FM64+'címrend államig'!FM64</f>
        <v>0</v>
      </c>
      <c r="FN64" s="290">
        <f>'címrend kötelező'!FN64+'címrend önként'!FN64+'címrend államig'!FN64</f>
        <v>0</v>
      </c>
      <c r="FO64" s="290">
        <f>'címrend kötelező'!FO64+'címrend önként'!FO64+'címrend államig'!FO64</f>
        <v>0</v>
      </c>
      <c r="FP64" s="290">
        <f>'címrend kötelező'!FP64+'címrend önként'!FP64+'címrend államig'!FP64</f>
        <v>0</v>
      </c>
      <c r="FQ64" s="290">
        <f>'címrend kötelező'!FQ64+'címrend önként'!FQ64+'címrend államig'!FQ64</f>
        <v>0</v>
      </c>
      <c r="FR64" s="290">
        <f>'címrend kötelező'!FR64+'címrend önként'!FR64+'címrend államig'!FR64</f>
        <v>0</v>
      </c>
      <c r="FS64" s="290">
        <f>'címrend kötelező'!FS64+'címrend önként'!FS64+'címrend államig'!FS64</f>
        <v>0</v>
      </c>
      <c r="FT64" s="290">
        <f>'címrend kötelező'!FT64+'címrend önként'!FT64+'címrend államig'!FT64</f>
        <v>0</v>
      </c>
      <c r="FU64" s="290">
        <f>'címrend kötelező'!FU64+'címrend önként'!FU64+'címrend államig'!FU64</f>
        <v>0</v>
      </c>
      <c r="FV64" s="290">
        <f>'címrend kötelező'!FV64+'címrend önként'!FV64+'címrend államig'!FV64</f>
        <v>0</v>
      </c>
      <c r="FW64" s="290">
        <f>'címrend kötelező'!FW64+'címrend önként'!FW64+'címrend államig'!FW64</f>
        <v>0</v>
      </c>
      <c r="FX64" s="290">
        <f>'címrend kötelező'!FX64+'címrend önként'!FX64+'címrend államig'!FX64</f>
        <v>0</v>
      </c>
      <c r="FY64" s="290">
        <f>'címrend kötelező'!FY64+'címrend önként'!FY64+'címrend államig'!FY64</f>
        <v>0</v>
      </c>
      <c r="FZ64" s="290">
        <f>'címrend kötelező'!FZ64+'címrend önként'!FZ64+'címrend államig'!FZ64</f>
        <v>0</v>
      </c>
      <c r="GA64" s="290">
        <f>'címrend kötelező'!GA64+'címrend önként'!GA64+'címrend államig'!GA64</f>
        <v>0</v>
      </c>
      <c r="GB64" s="290">
        <f>'címrend kötelező'!GB64+'címrend önként'!GB64+'címrend államig'!GB64</f>
        <v>0</v>
      </c>
      <c r="GC64" s="290">
        <f>'címrend kötelező'!GC64+'címrend önként'!GC64+'címrend államig'!GC64</f>
        <v>0</v>
      </c>
      <c r="GD64" s="290">
        <f>'címrend kötelező'!GD64+'címrend önként'!GD64+'címrend államig'!GD64</f>
        <v>0</v>
      </c>
      <c r="GE64" s="290">
        <f>'címrend kötelező'!GE64+'címrend önként'!GE64+'címrend államig'!GE64</f>
        <v>0</v>
      </c>
      <c r="GF64" s="290">
        <f>'címrend kötelező'!GF64+'címrend önként'!GF64+'címrend államig'!GF64</f>
        <v>0</v>
      </c>
      <c r="GG64" s="290">
        <f>'címrend kötelező'!GG64+'címrend önként'!GG64+'címrend államig'!GG64</f>
        <v>0</v>
      </c>
      <c r="GH64" s="290">
        <f>'címrend kötelező'!GH64+'címrend önként'!GH64+'címrend államig'!GH64</f>
        <v>0</v>
      </c>
      <c r="GI64" s="290">
        <f>'címrend kötelező'!GI64+'címrend önként'!GI64+'címrend államig'!GI64</f>
        <v>0</v>
      </c>
      <c r="GJ64" s="290">
        <f>'címrend kötelező'!GJ64+'címrend önként'!GJ64+'címrend államig'!GJ64</f>
        <v>0</v>
      </c>
      <c r="GK64" s="290">
        <f>'címrend kötelező'!GK64+'címrend önként'!GK64+'címrend államig'!GK64</f>
        <v>0</v>
      </c>
      <c r="GL64" s="34">
        <f>EY64+FB64+FE64+FH64+FK64+FN64+FQ64+FT64+FW64+FZ64+GC64+GF64+GI64</f>
        <v>0</v>
      </c>
      <c r="GM64" s="34">
        <f t="shared" si="1951"/>
        <v>0</v>
      </c>
      <c r="GN64" s="34">
        <f t="shared" si="1951"/>
        <v>0</v>
      </c>
      <c r="GO64" s="290">
        <f>'címrend kötelező'!GO64+'címrend önként'!GO64+'címrend államig'!FL64</f>
        <v>0</v>
      </c>
      <c r="GP64" s="290">
        <f>'címrend kötelező'!GP64+'címrend önként'!GP64+'címrend államig'!FM64</f>
        <v>0</v>
      </c>
      <c r="GQ64" s="290">
        <f>'címrend kötelező'!GQ64+'címrend önként'!GQ64+'címrend államig'!FN64</f>
        <v>0</v>
      </c>
      <c r="GR64" s="290">
        <f>'címrend kötelező'!GR64+'címrend önként'!GR64+'címrend államig'!FO64</f>
        <v>0</v>
      </c>
      <c r="GS64" s="290">
        <f>'címrend kötelező'!GS64+'címrend önként'!GS64+'címrend államig'!FP64</f>
        <v>0</v>
      </c>
      <c r="GT64" s="290">
        <f>'címrend kötelező'!GT64+'címrend önként'!GT64+'címrend államig'!FQ64</f>
        <v>0</v>
      </c>
      <c r="GU64" s="290">
        <f>'címrend kötelező'!GU64+'címrend önként'!GU64+'címrend államig'!FR64</f>
        <v>0</v>
      </c>
      <c r="GV64" s="290">
        <f>'címrend kötelező'!GV64+'címrend önként'!GV64+'címrend államig'!FS64</f>
        <v>0</v>
      </c>
      <c r="GW64" s="290">
        <f>'címrend kötelező'!GW64+'címrend önként'!GW64+'címrend államig'!FT64</f>
        <v>0</v>
      </c>
      <c r="GX64" s="34">
        <f>GL64+GO64+GR64+GU64</f>
        <v>0</v>
      </c>
      <c r="GY64" s="34">
        <f t="shared" si="1952"/>
        <v>0</v>
      </c>
      <c r="GZ64" s="34">
        <f t="shared" si="1952"/>
        <v>0</v>
      </c>
      <c r="HA64" s="34">
        <f>DR64+EV64+GX64</f>
        <v>0</v>
      </c>
      <c r="HB64" s="34">
        <f t="shared" si="1953"/>
        <v>0</v>
      </c>
      <c r="HC64" s="133">
        <f t="shared" si="1953"/>
        <v>0</v>
      </c>
      <c r="HD64" s="139"/>
    </row>
    <row r="65" spans="1:212" ht="15" customHeight="1" x14ac:dyDescent="0.2">
      <c r="A65" s="123" t="s">
        <v>456</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0</v>
      </c>
      <c r="X65" s="6">
        <f>SUM('címrend kötelező'!X65+'címrend önként'!X65+'címrend államig'!X65)</f>
        <v>4700000</v>
      </c>
      <c r="Y65" s="6">
        <f>SUM('címrend kötelező'!Y65+'címrend önként'!Y65+'címrend államig'!Y65)</f>
        <v>4700000</v>
      </c>
      <c r="Z65" s="6">
        <f>SUM('címrend kötelező'!Z65+'címrend önként'!Z65+'címrend államig'!Z65)</f>
        <v>0</v>
      </c>
      <c r="AA65" s="6">
        <f>SUM('címrend kötelező'!AA65+'címrend önként'!AA65+'címrend államig'!AA65)</f>
        <v>0</v>
      </c>
      <c r="AB65" s="6">
        <f>SUM('címrend kötelező'!AB65+'címrend önként'!AB65+'címrend államig'!AB65)</f>
        <v>0</v>
      </c>
      <c r="AC65" s="6">
        <f>SUM('címrend kötelező'!AC65+'címrend önként'!AC65+'címrend államig'!AC65)</f>
        <v>0</v>
      </c>
      <c r="AD65" s="6">
        <f>SUM('címrend kötelező'!AD65+'címrend önként'!AD65+'címrend államig'!AD65)</f>
        <v>0</v>
      </c>
      <c r="AE65" s="6">
        <f>SUM('címrend kötelező'!AE65+'címrend önként'!AE65+'címrend államig'!AE65)</f>
        <v>0</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597">
        <f t="shared" si="803"/>
        <v>0</v>
      </c>
      <c r="DS65" s="597">
        <f t="shared" si="1948"/>
        <v>4700000</v>
      </c>
      <c r="DT65" s="597">
        <f t="shared" si="1949"/>
        <v>4700000</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597">
        <f>DU65+DX65+EA65+ED65+EG65+EJ65+EM65+EP65+ES65</f>
        <v>0</v>
      </c>
      <c r="EW65" s="597">
        <f t="shared" si="1950"/>
        <v>0</v>
      </c>
      <c r="EX65" s="597">
        <f t="shared" si="1950"/>
        <v>0</v>
      </c>
      <c r="EY65" s="290">
        <f>'címrend kötelező'!EY65+'címrend önként'!EY65+'címrend államig'!EY65</f>
        <v>0</v>
      </c>
      <c r="EZ65" s="290">
        <f>'címrend kötelező'!EZ65+'címrend önként'!EZ65+'címrend államig'!EZ65</f>
        <v>0</v>
      </c>
      <c r="FA65" s="290">
        <f>'címrend kötelező'!FA65+'címrend önként'!FA65+'címrend államig'!FA65</f>
        <v>0</v>
      </c>
      <c r="FB65" s="290">
        <f>'címrend kötelező'!FB65+'címrend önként'!FB65+'címrend államig'!FB65</f>
        <v>0</v>
      </c>
      <c r="FC65" s="290">
        <f>'címrend kötelező'!FC65+'címrend önként'!FC65+'címrend államig'!FC65</f>
        <v>0</v>
      </c>
      <c r="FD65" s="290">
        <f>'címrend kötelező'!FD65+'címrend önként'!FD65+'címrend államig'!FD65</f>
        <v>0</v>
      </c>
      <c r="FE65" s="290">
        <f>'címrend kötelező'!FE65+'címrend önként'!FE65+'címrend államig'!FE65</f>
        <v>0</v>
      </c>
      <c r="FF65" s="290">
        <f>'címrend kötelező'!FF65+'címrend önként'!FF65+'címrend államig'!FF65</f>
        <v>0</v>
      </c>
      <c r="FG65" s="290">
        <f>'címrend kötelező'!FG65+'címrend önként'!FG65+'címrend államig'!FG65</f>
        <v>0</v>
      </c>
      <c r="FH65" s="290">
        <f>'címrend kötelező'!FH65+'címrend önként'!FH65+'címrend államig'!FH65</f>
        <v>0</v>
      </c>
      <c r="FI65" s="290">
        <f>'címrend kötelező'!FI65+'címrend önként'!FI65+'címrend államig'!FI65</f>
        <v>0</v>
      </c>
      <c r="FJ65" s="290">
        <f>'címrend kötelező'!FJ65+'címrend önként'!FJ65+'címrend államig'!FJ65</f>
        <v>0</v>
      </c>
      <c r="FK65" s="290">
        <f>'címrend kötelező'!FK65+'címrend önként'!FK65+'címrend államig'!FK65</f>
        <v>0</v>
      </c>
      <c r="FL65" s="290">
        <f>'címrend kötelező'!FL65+'címrend önként'!FL65+'címrend államig'!FL65</f>
        <v>0</v>
      </c>
      <c r="FM65" s="290">
        <f>'címrend kötelező'!FM65+'címrend önként'!FM65+'címrend államig'!FM65</f>
        <v>0</v>
      </c>
      <c r="FN65" s="290">
        <f>'címrend kötelező'!FN65+'címrend önként'!FN65+'címrend államig'!FN65</f>
        <v>0</v>
      </c>
      <c r="FO65" s="290">
        <f>'címrend kötelező'!FO65+'címrend önként'!FO65+'címrend államig'!FO65</f>
        <v>0</v>
      </c>
      <c r="FP65" s="290">
        <f>'címrend kötelező'!FP65+'címrend önként'!FP65+'címrend államig'!FP65</f>
        <v>0</v>
      </c>
      <c r="FQ65" s="290">
        <f>'címrend kötelező'!FQ65+'címrend önként'!FQ65+'címrend államig'!FQ65</f>
        <v>0</v>
      </c>
      <c r="FR65" s="290">
        <f>'címrend kötelező'!FR65+'címrend önként'!FR65+'címrend államig'!FR65</f>
        <v>0</v>
      </c>
      <c r="FS65" s="290">
        <f>'címrend kötelező'!FS65+'címrend önként'!FS65+'címrend államig'!FS65</f>
        <v>0</v>
      </c>
      <c r="FT65" s="290">
        <f>'címrend kötelező'!FT65+'címrend önként'!FT65+'címrend államig'!FT65</f>
        <v>0</v>
      </c>
      <c r="FU65" s="290">
        <f>'címrend kötelező'!FU65+'címrend önként'!FU65+'címrend államig'!FU65</f>
        <v>0</v>
      </c>
      <c r="FV65" s="290">
        <f>'címrend kötelező'!FV65+'címrend önként'!FV65+'címrend államig'!FV65</f>
        <v>0</v>
      </c>
      <c r="FW65" s="290">
        <f>'címrend kötelező'!FW65+'címrend önként'!FW65+'címrend államig'!FW65</f>
        <v>0</v>
      </c>
      <c r="FX65" s="290">
        <f>'címrend kötelező'!FX65+'címrend önként'!FX65+'címrend államig'!FX65</f>
        <v>0</v>
      </c>
      <c r="FY65" s="290">
        <f>'címrend kötelező'!FY65+'címrend önként'!FY65+'címrend államig'!FY65</f>
        <v>0</v>
      </c>
      <c r="FZ65" s="290">
        <f>'címrend kötelező'!FZ65+'címrend önként'!FZ65+'címrend államig'!FZ65</f>
        <v>0</v>
      </c>
      <c r="GA65" s="290">
        <f>'címrend kötelező'!GA65+'címrend önként'!GA65+'címrend államig'!GA65</f>
        <v>0</v>
      </c>
      <c r="GB65" s="290">
        <f>'címrend kötelező'!GB65+'címrend önként'!GB65+'címrend államig'!GB65</f>
        <v>0</v>
      </c>
      <c r="GC65" s="290">
        <f>'címrend kötelező'!GC65+'címrend önként'!GC65+'címrend államig'!GC65</f>
        <v>0</v>
      </c>
      <c r="GD65" s="290">
        <f>'címrend kötelező'!GD65+'címrend önként'!GD65+'címrend államig'!GD65</f>
        <v>0</v>
      </c>
      <c r="GE65" s="290">
        <f>'címrend kötelező'!GE65+'címrend önként'!GE65+'címrend államig'!GE65</f>
        <v>0</v>
      </c>
      <c r="GF65" s="290">
        <f>'címrend kötelező'!GF65+'címrend önként'!GF65+'címrend államig'!GF65</f>
        <v>0</v>
      </c>
      <c r="GG65" s="290">
        <f>'címrend kötelező'!GG65+'címrend önként'!GG65+'címrend államig'!GG65</f>
        <v>0</v>
      </c>
      <c r="GH65" s="290">
        <f>'címrend kötelező'!GH65+'címrend önként'!GH65+'címrend államig'!GH65</f>
        <v>0</v>
      </c>
      <c r="GI65" s="290">
        <f>'címrend kötelező'!GI65+'címrend önként'!GI65+'címrend államig'!GI65</f>
        <v>0</v>
      </c>
      <c r="GJ65" s="290">
        <f>'címrend kötelező'!GJ65+'címrend önként'!GJ65+'címrend államig'!GJ65</f>
        <v>0</v>
      </c>
      <c r="GK65" s="290">
        <f>'címrend kötelező'!GK65+'címrend önként'!GK65+'címrend államig'!GK65</f>
        <v>0</v>
      </c>
      <c r="GL65" s="34">
        <f>EY65+FB65+FE65+FH65+FK65+FN65+FQ65+FT65+FW65+FZ65+GC65+GF65+GI65</f>
        <v>0</v>
      </c>
      <c r="GM65" s="34">
        <f t="shared" si="1951"/>
        <v>0</v>
      </c>
      <c r="GN65" s="34">
        <f t="shared" si="1951"/>
        <v>0</v>
      </c>
      <c r="GO65" s="290">
        <f>'címrend kötelező'!GO65+'címrend önként'!GO65+'címrend államig'!FL65</f>
        <v>0</v>
      </c>
      <c r="GP65" s="290">
        <f>'címrend kötelező'!GP65+'címrend önként'!GP65+'címrend államig'!FM65</f>
        <v>0</v>
      </c>
      <c r="GQ65" s="290">
        <f>'címrend kötelező'!GQ65+'címrend önként'!GQ65+'címrend államig'!FN65</f>
        <v>0</v>
      </c>
      <c r="GR65" s="290">
        <f>'címrend kötelező'!GR65+'címrend önként'!GR65+'címrend államig'!FO65</f>
        <v>0</v>
      </c>
      <c r="GS65" s="290">
        <f>'címrend kötelező'!GS65+'címrend önként'!GS65+'címrend államig'!FP65</f>
        <v>0</v>
      </c>
      <c r="GT65" s="290">
        <f>'címrend kötelező'!GT65+'címrend önként'!GT65+'címrend államig'!FQ65</f>
        <v>0</v>
      </c>
      <c r="GU65" s="290">
        <f>'címrend kötelező'!GU65+'címrend önként'!GU65+'címrend államig'!FR65</f>
        <v>0</v>
      </c>
      <c r="GV65" s="290">
        <f>'címrend kötelező'!GV65+'címrend önként'!GV65+'címrend államig'!FS65</f>
        <v>0</v>
      </c>
      <c r="GW65" s="290">
        <f>'címrend kötelező'!GW65+'címrend önként'!GW65+'címrend államig'!FT65</f>
        <v>0</v>
      </c>
      <c r="GX65" s="34">
        <f>GL65+GO65+GR65+GU65</f>
        <v>0</v>
      </c>
      <c r="GY65" s="34">
        <f t="shared" si="1952"/>
        <v>0</v>
      </c>
      <c r="GZ65" s="34">
        <f t="shared" si="1952"/>
        <v>0</v>
      </c>
      <c r="HA65" s="34">
        <f>DR65+EV65+GX65</f>
        <v>0</v>
      </c>
      <c r="HB65" s="34">
        <f t="shared" si="1953"/>
        <v>4700000</v>
      </c>
      <c r="HC65" s="133">
        <f t="shared" si="1953"/>
        <v>4700000</v>
      </c>
      <c r="HD65" s="139"/>
    </row>
    <row r="66" spans="1:212" ht="15" customHeight="1" x14ac:dyDescent="0.2">
      <c r="A66" s="123" t="s">
        <v>457</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935832</v>
      </c>
      <c r="AD66" s="6">
        <f>SUM('címrend kötelező'!AD66+'címrend önként'!AD66+'címrend államig'!AD66)</f>
        <v>2175385</v>
      </c>
      <c r="AE66" s="6">
        <f>SUM('címrend kötelező'!AE66+'címrend önként'!AE66+'címrend államig'!AE66)</f>
        <v>3111217</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597">
        <f t="shared" si="803"/>
        <v>935832</v>
      </c>
      <c r="DS66" s="597">
        <f t="shared" si="1948"/>
        <v>2175385</v>
      </c>
      <c r="DT66" s="597">
        <f t="shared" si="1949"/>
        <v>3111217</v>
      </c>
      <c r="DU66" s="6">
        <f>SUM('címrend kötelező'!DU66+'címrend önként'!DU66+'címrend államig'!DU66)</f>
        <v>0</v>
      </c>
      <c r="DV66" s="6">
        <f>SUM('címrend kötelező'!DV66+'címrend önként'!DV66+'címrend államig'!DV66)</f>
        <v>27</v>
      </c>
      <c r="DW66" s="6">
        <f>SUM('címrend kötelező'!DW66+'címrend önként'!DW66+'címrend államig'!DW66)</f>
        <v>27</v>
      </c>
      <c r="DX66" s="6">
        <f>SUM('címrend kötelező'!DX66+'címrend önként'!DX66+'címrend államig'!DX66)</f>
        <v>0</v>
      </c>
      <c r="DY66" s="6">
        <f>SUM('címrend kötelező'!DY66+'címrend önként'!DY66+'címrend államig'!DY66)</f>
        <v>1425</v>
      </c>
      <c r="DZ66" s="6">
        <f>SUM('címrend kötelező'!DZ66+'címrend önként'!DZ66+'címrend államig'!DZ66)</f>
        <v>1425</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0</v>
      </c>
      <c r="EE66" s="6">
        <f>SUM('címrend kötelező'!EE66+'címrend önként'!EE66+'címrend államig'!EE66)</f>
        <v>-20585</v>
      </c>
      <c r="EF66" s="6">
        <f>SUM('címrend kötelező'!EF66+'címrend önként'!EF66+'címrend államig'!EF66)</f>
        <v>-20585</v>
      </c>
      <c r="EG66" s="6">
        <f>SUM('címrend kötelező'!EG66+'címrend önként'!EG66+'címrend államig'!EG66)</f>
        <v>0</v>
      </c>
      <c r="EH66" s="6">
        <f>SUM('címrend kötelező'!EH66+'címrend önként'!EH66+'címrend államig'!EH66)</f>
        <v>-22230</v>
      </c>
      <c r="EI66" s="6">
        <f>SUM('címrend kötelező'!EI66+'címrend önként'!EI66+'címrend államig'!EI66)</f>
        <v>-22230</v>
      </c>
      <c r="EJ66" s="6">
        <f>SUM('címrend kötelező'!EJ66+'címrend önként'!EJ66+'címrend államig'!EJ66)</f>
        <v>0</v>
      </c>
      <c r="EK66" s="6">
        <f>SUM('címrend kötelező'!EK66+'címrend önként'!EK66+'címrend államig'!EK66)</f>
        <v>-8853</v>
      </c>
      <c r="EL66" s="6">
        <f>SUM('címrend kötelező'!EL66+'címrend önként'!EL66+'címrend államig'!EL66)</f>
        <v>-8853</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0</v>
      </c>
      <c r="EQ66" s="6">
        <f>SUM('címrend kötelező'!EQ66+'címrend önként'!EQ66+'címrend államig'!EQ66)</f>
        <v>9552</v>
      </c>
      <c r="ER66" s="6">
        <f>SUM('címrend kötelező'!ER66+'címrend önként'!ER66+'címrend államig'!ER66)</f>
        <v>9552</v>
      </c>
      <c r="ES66" s="6">
        <f>SUM('címrend kötelező'!ES66+'címrend önként'!ES66+'címrend államig'!ES66)</f>
        <v>0</v>
      </c>
      <c r="ET66" s="6">
        <f>SUM('címrend kötelező'!ET66+'címrend önként'!ET66+'címrend államig'!ET66)</f>
        <v>74924</v>
      </c>
      <c r="EU66" s="6">
        <f>SUM('címrend kötelező'!EU66+'címrend önként'!EU66+'címrend államig'!EU66)</f>
        <v>74924</v>
      </c>
      <c r="EV66" s="597">
        <f>DU66+DX66+EA66+ED66+EG66+EJ66+EM66+EP66+ES66</f>
        <v>0</v>
      </c>
      <c r="EW66" s="597">
        <f t="shared" si="1950"/>
        <v>34260</v>
      </c>
      <c r="EX66" s="597">
        <f t="shared" si="1950"/>
        <v>34260</v>
      </c>
      <c r="EY66" s="290">
        <f>'címrend kötelező'!EY66+'címrend önként'!EY66+'címrend államig'!EY66</f>
        <v>0</v>
      </c>
      <c r="EZ66" s="290">
        <f>'címrend kötelező'!EZ66+'címrend önként'!EZ66+'címrend államig'!EZ66</f>
        <v>0</v>
      </c>
      <c r="FA66" s="290">
        <f>'címrend kötelező'!FA66+'címrend önként'!FA66+'címrend államig'!FA66</f>
        <v>0</v>
      </c>
      <c r="FB66" s="290">
        <f>'címrend kötelező'!FB66+'címrend önként'!FB66+'címrend államig'!FB66</f>
        <v>0</v>
      </c>
      <c r="FC66" s="290">
        <f>'címrend kötelező'!FC66+'címrend önként'!FC66+'címrend államig'!FC66</f>
        <v>11725</v>
      </c>
      <c r="FD66" s="290">
        <f>'címrend kötelező'!FD66+'címrend önként'!FD66+'címrend államig'!FD66</f>
        <v>11725</v>
      </c>
      <c r="FE66" s="290">
        <f>'címrend kötelező'!FE66+'címrend önként'!FE66+'címrend államig'!FE66</f>
        <v>0</v>
      </c>
      <c r="FF66" s="290">
        <f>'címrend kötelező'!FF66+'címrend önként'!FF66+'címrend államig'!FF66</f>
        <v>20839</v>
      </c>
      <c r="FG66" s="290">
        <f>'címrend kötelező'!FG66+'címrend önként'!FG66+'címrend államig'!FG66</f>
        <v>20839</v>
      </c>
      <c r="FH66" s="290">
        <f>'címrend kötelező'!FH66+'címrend önként'!FH66+'címrend államig'!FH66</f>
        <v>0</v>
      </c>
      <c r="FI66" s="290">
        <f>'címrend kötelező'!FI66+'címrend önként'!FI66+'címrend államig'!FI66</f>
        <v>7456</v>
      </c>
      <c r="FJ66" s="290">
        <f>'címrend kötelező'!FJ66+'címrend önként'!FJ66+'címrend államig'!FJ66</f>
        <v>7456</v>
      </c>
      <c r="FK66" s="290">
        <f>'címrend kötelező'!FK66+'címrend önként'!FK66+'címrend államig'!FK66</f>
        <v>0</v>
      </c>
      <c r="FL66" s="290">
        <f>'címrend kötelező'!FL66+'címrend önként'!FL66+'címrend államig'!FL66</f>
        <v>-1058</v>
      </c>
      <c r="FM66" s="290">
        <f>'címrend kötelező'!FM66+'címrend önként'!FM66+'címrend államig'!FM66</f>
        <v>-1058</v>
      </c>
      <c r="FN66" s="290">
        <f>'címrend kötelező'!FN66+'címrend önként'!FN66+'címrend államig'!FN66</f>
        <v>0</v>
      </c>
      <c r="FO66" s="290">
        <f>'címrend kötelező'!FO66+'címrend önként'!FO66+'címrend államig'!FO66</f>
        <v>392</v>
      </c>
      <c r="FP66" s="290">
        <f>'címrend kötelező'!FP66+'címrend önként'!FP66+'címrend államig'!FP66</f>
        <v>392</v>
      </c>
      <c r="FQ66" s="290">
        <f>'címrend kötelező'!FQ66+'címrend önként'!FQ66+'címrend államig'!FQ66</f>
        <v>0</v>
      </c>
      <c r="FR66" s="290">
        <f>'címrend kötelező'!FR66+'címrend önként'!FR66+'címrend államig'!FR66</f>
        <v>2530</v>
      </c>
      <c r="FS66" s="290">
        <f>'címrend kötelező'!FS66+'címrend önként'!FS66+'címrend államig'!FS66</f>
        <v>2530</v>
      </c>
      <c r="FT66" s="290">
        <f>'címrend kötelező'!FT66+'címrend önként'!FT66+'címrend államig'!FT66</f>
        <v>0</v>
      </c>
      <c r="FU66" s="290">
        <f>'címrend kötelező'!FU66+'címrend önként'!FU66+'címrend államig'!FU66</f>
        <v>1442</v>
      </c>
      <c r="FV66" s="290">
        <f>'címrend kötelező'!FV66+'címrend önként'!FV66+'címrend államig'!FV66</f>
        <v>1442</v>
      </c>
      <c r="FW66" s="290">
        <f>'címrend kötelező'!FW66+'címrend önként'!FW66+'címrend államig'!FW66</f>
        <v>0</v>
      </c>
      <c r="FX66" s="290">
        <f>'címrend kötelező'!FX66+'címrend önként'!FX66+'címrend államig'!FX66</f>
        <v>10177</v>
      </c>
      <c r="FY66" s="290">
        <f>'címrend kötelező'!FY66+'címrend önként'!FY66+'címrend államig'!FY66</f>
        <v>10177</v>
      </c>
      <c r="FZ66" s="290">
        <f>'címrend kötelező'!FZ66+'címrend önként'!FZ66+'címrend államig'!FZ66</f>
        <v>0</v>
      </c>
      <c r="GA66" s="290">
        <f>'címrend kötelező'!GA66+'címrend önként'!GA66+'címrend államig'!GA66</f>
        <v>1845</v>
      </c>
      <c r="GB66" s="290">
        <f>'címrend kötelező'!GB66+'címrend önként'!GB66+'címrend államig'!GB66</f>
        <v>1845</v>
      </c>
      <c r="GC66" s="290">
        <f>'címrend kötelező'!GC66+'címrend önként'!GC66+'címrend államig'!GC66</f>
        <v>0</v>
      </c>
      <c r="GD66" s="290">
        <f>'címrend kötelező'!GD66+'címrend önként'!GD66+'címrend államig'!GD66</f>
        <v>3475</v>
      </c>
      <c r="GE66" s="290">
        <f>'címrend kötelező'!GE66+'címrend önként'!GE66+'címrend államig'!GE66</f>
        <v>3475</v>
      </c>
      <c r="GF66" s="290">
        <f>'címrend kötelező'!GF66+'címrend önként'!GF66+'címrend államig'!GF66</f>
        <v>0</v>
      </c>
      <c r="GG66" s="290">
        <f>'címrend kötelező'!GG66+'címrend önként'!GG66+'címrend államig'!GG66</f>
        <v>0</v>
      </c>
      <c r="GH66" s="290">
        <f>'címrend kötelező'!GH66+'címrend önként'!GH66+'címrend államig'!GH66</f>
        <v>0</v>
      </c>
      <c r="GI66" s="290">
        <f>'címrend kötelező'!GI66+'címrend önként'!GI66+'címrend államig'!GI66</f>
        <v>0</v>
      </c>
      <c r="GJ66" s="290">
        <f>'címrend kötelező'!GJ66+'címrend önként'!GJ66+'címrend államig'!GJ66</f>
        <v>2</v>
      </c>
      <c r="GK66" s="290">
        <f>'címrend kötelező'!GK66+'címrend önként'!GK66+'címrend államig'!GK66</f>
        <v>2</v>
      </c>
      <c r="GL66" s="34">
        <f>EY66+FB66+FE66+FH66+FK66+FN66+FQ66+FT66+FW66+FZ66+GC66+GF66+GI66</f>
        <v>0</v>
      </c>
      <c r="GM66" s="34">
        <f t="shared" si="1951"/>
        <v>58825</v>
      </c>
      <c r="GN66" s="34">
        <f t="shared" si="1951"/>
        <v>58825</v>
      </c>
      <c r="GO66" s="290">
        <f>'címrend kötelező'!GO66+'címrend önként'!GO66+'címrend államig'!FL66</f>
        <v>0</v>
      </c>
      <c r="GP66" s="290">
        <f>'címrend kötelező'!GP66+'címrend önként'!GP66+'címrend államig'!FM66</f>
        <v>42733</v>
      </c>
      <c r="GQ66" s="290">
        <f>'címrend kötelező'!GQ66+'címrend önként'!GQ66+'címrend államig'!FN66</f>
        <v>42733</v>
      </c>
      <c r="GR66" s="290">
        <f>'címrend kötelező'!GR66+'címrend önként'!GR66+'címrend államig'!FO66</f>
        <v>0</v>
      </c>
      <c r="GS66" s="290">
        <f>'címrend kötelező'!GS66+'címrend önként'!GS66+'címrend államig'!FP66</f>
        <v>688</v>
      </c>
      <c r="GT66" s="290">
        <f>'címrend kötelező'!GT66+'címrend önként'!GT66+'címrend államig'!FQ66</f>
        <v>688</v>
      </c>
      <c r="GU66" s="290">
        <f>'címrend kötelező'!GU66+'címrend önként'!GU66+'címrend államig'!FR66</f>
        <v>0</v>
      </c>
      <c r="GV66" s="290">
        <f>'címrend kötelező'!GV66+'címrend önként'!GV66+'címrend államig'!FS66</f>
        <v>84155</v>
      </c>
      <c r="GW66" s="290">
        <f>'címrend kötelező'!GW66+'címrend önként'!GW66+'címrend államig'!FT66</f>
        <v>84155</v>
      </c>
      <c r="GX66" s="34">
        <f>GL66+GO66+GR66+GU66</f>
        <v>0</v>
      </c>
      <c r="GY66" s="34">
        <f t="shared" si="1952"/>
        <v>186401</v>
      </c>
      <c r="GZ66" s="34">
        <f t="shared" si="1952"/>
        <v>186401</v>
      </c>
      <c r="HA66" s="34">
        <f>DR66+EV66+GX66</f>
        <v>935832</v>
      </c>
      <c r="HB66" s="34">
        <f t="shared" si="1953"/>
        <v>2396046</v>
      </c>
      <c r="HC66" s="133">
        <f t="shared" si="1953"/>
        <v>3331878</v>
      </c>
      <c r="HD66" s="139"/>
    </row>
    <row r="67" spans="1:212" s="12" customFormat="1" ht="15" customHeight="1" x14ac:dyDescent="0.2">
      <c r="A67" s="124" t="s">
        <v>458</v>
      </c>
      <c r="B67" s="5">
        <f t="shared" ref="B67" si="1954">B68+B69</f>
        <v>0</v>
      </c>
      <c r="C67" s="5">
        <f t="shared" ref="C67" si="1955">C68+C69</f>
        <v>0</v>
      </c>
      <c r="D67" s="5">
        <f t="shared" ref="D67" si="1956">D68+D69</f>
        <v>0</v>
      </c>
      <c r="E67" s="5">
        <f t="shared" ref="E67" si="1957">E68+E69</f>
        <v>0</v>
      </c>
      <c r="F67" s="5">
        <f t="shared" ref="F67" si="1958">F68+F69</f>
        <v>0</v>
      </c>
      <c r="G67" s="5">
        <f t="shared" ref="G67" si="1959">G68+G69</f>
        <v>0</v>
      </c>
      <c r="H67" s="5">
        <f t="shared" ref="H67" si="1960">H68+H69</f>
        <v>0</v>
      </c>
      <c r="I67" s="5">
        <f t="shared" ref="I67" si="1961">I68+I69</f>
        <v>0</v>
      </c>
      <c r="J67" s="5">
        <f t="shared" ref="J67" si="1962">J68+J69</f>
        <v>0</v>
      </c>
      <c r="K67" s="5">
        <f t="shared" ref="K67" si="1963">K68+K69</f>
        <v>0</v>
      </c>
      <c r="L67" s="5">
        <f t="shared" ref="L67" si="1964">L68+L69</f>
        <v>0</v>
      </c>
      <c r="M67" s="5">
        <f t="shared" ref="M67" si="1965">M68+M69</f>
        <v>0</v>
      </c>
      <c r="N67" s="5">
        <f t="shared" ref="N67" si="1966">N68+N69</f>
        <v>0</v>
      </c>
      <c r="O67" s="5">
        <f t="shared" ref="O67" si="1967">O68+O69</f>
        <v>0</v>
      </c>
      <c r="P67" s="5">
        <f t="shared" ref="P67" si="1968">P68+P69</f>
        <v>0</v>
      </c>
      <c r="Q67" s="5">
        <f t="shared" ref="Q67" si="1969">Q68+Q69</f>
        <v>0</v>
      </c>
      <c r="R67" s="5">
        <f t="shared" ref="R67" si="1970">R68+R69</f>
        <v>0</v>
      </c>
      <c r="S67" s="5">
        <f t="shared" ref="S67" si="1971">S68+S69</f>
        <v>0</v>
      </c>
      <c r="T67" s="5">
        <f t="shared" ref="T67" si="1972">T68+T69</f>
        <v>0</v>
      </c>
      <c r="U67" s="5">
        <f t="shared" ref="U67" si="1973">U68+U69</f>
        <v>0</v>
      </c>
      <c r="V67" s="5">
        <f t="shared" ref="V67" si="1974">V68+V69</f>
        <v>0</v>
      </c>
      <c r="W67" s="5">
        <f t="shared" ref="W67" si="1975">W68+W69</f>
        <v>0</v>
      </c>
      <c r="X67" s="5">
        <f t="shared" ref="X67" si="1976">X68+X69</f>
        <v>0</v>
      </c>
      <c r="Y67" s="5">
        <f t="shared" ref="Y67" si="1977">Y68+Y69</f>
        <v>0</v>
      </c>
      <c r="Z67" s="5">
        <f t="shared" ref="Z67" si="1978">Z68+Z69</f>
        <v>0</v>
      </c>
      <c r="AA67" s="5">
        <f t="shared" ref="AA67" si="1979">AA68+AA69</f>
        <v>0</v>
      </c>
      <c r="AB67" s="5">
        <f t="shared" ref="AB67" si="1980">AB68+AB69</f>
        <v>0</v>
      </c>
      <c r="AC67" s="5">
        <f t="shared" ref="AC67" si="1981">AC68+AC69</f>
        <v>1994144</v>
      </c>
      <c r="AD67" s="5">
        <f t="shared" ref="AD67" si="1982">AD68+AD69</f>
        <v>497021</v>
      </c>
      <c r="AE67" s="5">
        <f t="shared" ref="AE67" si="1983">AE68+AE69</f>
        <v>2491165</v>
      </c>
      <c r="AF67" s="5">
        <f t="shared" ref="AF67" si="1984">AF68+AF69</f>
        <v>0</v>
      </c>
      <c r="AG67" s="5">
        <f t="shared" ref="AG67" si="1985">AG68+AG69</f>
        <v>0</v>
      </c>
      <c r="AH67" s="5">
        <f t="shared" ref="AH67" si="1986">AH68+AH69</f>
        <v>0</v>
      </c>
      <c r="AI67" s="5">
        <f t="shared" ref="AI67" si="1987">AI68+AI69</f>
        <v>0</v>
      </c>
      <c r="AJ67" s="5">
        <f t="shared" ref="AJ67" si="1988">AJ68+AJ69</f>
        <v>0</v>
      </c>
      <c r="AK67" s="5">
        <f t="shared" ref="AK67" si="1989">AK68+AK69</f>
        <v>0</v>
      </c>
      <c r="AL67" s="5">
        <f t="shared" ref="AL67" si="1990">AL68+AL69</f>
        <v>0</v>
      </c>
      <c r="AM67" s="5">
        <f t="shared" ref="AM67" si="1991">AM68+AM69</f>
        <v>0</v>
      </c>
      <c r="AN67" s="5">
        <f t="shared" ref="AN67" si="1992">AN68+AN69</f>
        <v>0</v>
      </c>
      <c r="AO67" s="5">
        <f t="shared" ref="AO67" si="1993">AO68+AO69</f>
        <v>0</v>
      </c>
      <c r="AP67" s="5">
        <f t="shared" ref="AP67" si="1994">AP68+AP69</f>
        <v>0</v>
      </c>
      <c r="AQ67" s="5">
        <f t="shared" ref="AQ67" si="1995">AQ68+AQ69</f>
        <v>0</v>
      </c>
      <c r="AR67" s="5">
        <f t="shared" ref="AR67" si="1996">AR68+AR69</f>
        <v>0</v>
      </c>
      <c r="AS67" s="5">
        <f t="shared" ref="AS67" si="1997">AS68+AS69</f>
        <v>0</v>
      </c>
      <c r="AT67" s="5">
        <f t="shared" ref="AT67" si="1998">AT68+AT69</f>
        <v>0</v>
      </c>
      <c r="AU67" s="5">
        <f t="shared" ref="AU67" si="1999">AU68+AU69</f>
        <v>0</v>
      </c>
      <c r="AV67" s="5">
        <f t="shared" ref="AV67" si="2000">AV68+AV69</f>
        <v>0</v>
      </c>
      <c r="AW67" s="5">
        <f t="shared" ref="AW67" si="2001">AW68+AW69</f>
        <v>0</v>
      </c>
      <c r="AX67" s="5">
        <f t="shared" ref="AX67" si="2002">AX68+AX69</f>
        <v>0</v>
      </c>
      <c r="AY67" s="5">
        <f t="shared" ref="AY67" si="2003">AY68+AY69</f>
        <v>0</v>
      </c>
      <c r="AZ67" s="5">
        <f t="shared" ref="AZ67" si="2004">AZ68+AZ69</f>
        <v>0</v>
      </c>
      <c r="BA67" s="5">
        <f t="shared" ref="BA67" si="2005">BA68+BA69</f>
        <v>0</v>
      </c>
      <c r="BB67" s="5">
        <f t="shared" ref="BB67" si="2006">BB68+BB69</f>
        <v>0</v>
      </c>
      <c r="BC67" s="5">
        <f t="shared" ref="BC67" si="2007">BC68+BC69</f>
        <v>0</v>
      </c>
      <c r="BD67" s="5">
        <f t="shared" ref="BD67" si="2008">BD68+BD69</f>
        <v>0</v>
      </c>
      <c r="BE67" s="5">
        <f t="shared" ref="BE67" si="2009">BE68+BE69</f>
        <v>0</v>
      </c>
      <c r="BF67" s="5">
        <f t="shared" ref="BF67" si="2010">BF68+BF69</f>
        <v>0</v>
      </c>
      <c r="BG67" s="5">
        <f t="shared" ref="BG67" si="2011">BG68+BG69</f>
        <v>0</v>
      </c>
      <c r="BH67" s="5">
        <f t="shared" ref="BH67" si="2012">BH68+BH69</f>
        <v>0</v>
      </c>
      <c r="BI67" s="5">
        <f t="shared" ref="BI67" si="2013">BI68+BI69</f>
        <v>0</v>
      </c>
      <c r="BJ67" s="5">
        <f t="shared" ref="BJ67" si="2014">BJ68+BJ69</f>
        <v>0</v>
      </c>
      <c r="BK67" s="5">
        <f t="shared" ref="BK67" si="2015">BK68+BK69</f>
        <v>0</v>
      </c>
      <c r="BL67" s="5">
        <f t="shared" ref="BL67" si="2016">BL68+BL69</f>
        <v>0</v>
      </c>
      <c r="BM67" s="5">
        <f t="shared" ref="BM67" si="2017">BM68+BM69</f>
        <v>0</v>
      </c>
      <c r="BN67" s="5">
        <f t="shared" ref="BN67" si="2018">BN68+BN69</f>
        <v>0</v>
      </c>
      <c r="BO67" s="5">
        <f t="shared" ref="BO67" si="2019">BO68+BO69</f>
        <v>0</v>
      </c>
      <c r="BP67" s="5">
        <f t="shared" ref="BP67" si="2020">BP68+BP69</f>
        <v>0</v>
      </c>
      <c r="BQ67" s="5">
        <f t="shared" ref="BQ67" si="2021">BQ68+BQ69</f>
        <v>0</v>
      </c>
      <c r="BR67" s="5">
        <f t="shared" ref="BR67" si="2022">BR68+BR69</f>
        <v>0</v>
      </c>
      <c r="BS67" s="5">
        <f t="shared" ref="BS67" si="2023">BS68+BS69</f>
        <v>0</v>
      </c>
      <c r="BT67" s="5">
        <f t="shared" ref="BT67" si="2024">BT68+BT69</f>
        <v>0</v>
      </c>
      <c r="BU67" s="5">
        <f t="shared" ref="BU67" si="2025">BU68+BU69</f>
        <v>0</v>
      </c>
      <c r="BV67" s="5">
        <f t="shared" ref="BV67" si="2026">BV68+BV69</f>
        <v>0</v>
      </c>
      <c r="BW67" s="5">
        <f t="shared" ref="BW67" si="2027">BW68+BW69</f>
        <v>0</v>
      </c>
      <c r="BX67" s="5">
        <f t="shared" ref="BX67" si="2028">BX68+BX69</f>
        <v>0</v>
      </c>
      <c r="BY67" s="5">
        <f t="shared" ref="BY67" si="2029">BY68+BY69</f>
        <v>0</v>
      </c>
      <c r="BZ67" s="5">
        <f t="shared" ref="BZ67" si="2030">BZ68+BZ69</f>
        <v>0</v>
      </c>
      <c r="CA67" s="5">
        <f t="shared" ref="CA67" si="2031">CA68+CA69</f>
        <v>0</v>
      </c>
      <c r="CB67" s="5">
        <f t="shared" ref="CB67" si="2032">CB68+CB69</f>
        <v>0</v>
      </c>
      <c r="CC67" s="5">
        <f t="shared" ref="CC67" si="2033">CC68+CC69</f>
        <v>0</v>
      </c>
      <c r="CD67" s="5">
        <f t="shared" ref="CD67" si="2034">CD68+CD69</f>
        <v>0</v>
      </c>
      <c r="CE67" s="5">
        <f t="shared" ref="CE67" si="2035">CE68+CE69</f>
        <v>0</v>
      </c>
      <c r="CF67" s="5">
        <f t="shared" ref="CF67" si="2036">CF68+CF69</f>
        <v>0</v>
      </c>
      <c r="CG67" s="5">
        <f t="shared" ref="CG67" si="2037">CG68+CG69</f>
        <v>0</v>
      </c>
      <c r="CH67" s="5">
        <f t="shared" ref="CH67" si="2038">CH68+CH69</f>
        <v>0</v>
      </c>
      <c r="CI67" s="5">
        <f t="shared" ref="CI67" si="2039">CI68+CI69</f>
        <v>0</v>
      </c>
      <c r="CJ67" s="5">
        <f t="shared" ref="CJ67" si="2040">CJ68+CJ69</f>
        <v>0</v>
      </c>
      <c r="CK67" s="5">
        <f t="shared" ref="CK67" si="2041">CK68+CK69</f>
        <v>0</v>
      </c>
      <c r="CL67" s="5">
        <f t="shared" ref="CL67" si="2042">CL68+CL69</f>
        <v>0</v>
      </c>
      <c r="CM67" s="5">
        <f t="shared" ref="CM67" si="2043">CM68+CM69</f>
        <v>0</v>
      </c>
      <c r="CN67" s="5">
        <f t="shared" ref="CN67" si="2044">CN68+CN69</f>
        <v>0</v>
      </c>
      <c r="CO67" s="5">
        <f t="shared" ref="CO67" si="2045">CO68+CO69</f>
        <v>0</v>
      </c>
      <c r="CP67" s="5">
        <f t="shared" ref="CP67" si="2046">CP68+CP69</f>
        <v>0</v>
      </c>
      <c r="CQ67" s="5">
        <f t="shared" ref="CQ67" si="2047">CQ68+CQ69</f>
        <v>0</v>
      </c>
      <c r="CR67" s="5">
        <f t="shared" ref="CR67" si="2048">CR68+CR69</f>
        <v>0</v>
      </c>
      <c r="CS67" s="5">
        <f t="shared" ref="CS67" si="2049">CS68+CS69</f>
        <v>0</v>
      </c>
      <c r="CT67" s="5">
        <f t="shared" ref="CT67" si="2050">CT68+CT69</f>
        <v>0</v>
      </c>
      <c r="CU67" s="5">
        <f t="shared" ref="CU67" si="2051">CU68+CU69</f>
        <v>0</v>
      </c>
      <c r="CV67" s="5">
        <f t="shared" ref="CV67" si="2052">CV68+CV69</f>
        <v>0</v>
      </c>
      <c r="CW67" s="5">
        <f t="shared" ref="CW67" si="2053">CW68+CW69</f>
        <v>0</v>
      </c>
      <c r="CX67" s="5">
        <f t="shared" ref="CX67" si="2054">CX68+CX69</f>
        <v>0</v>
      </c>
      <c r="CY67" s="5">
        <f t="shared" ref="CY67" si="2055">CY68+CY69</f>
        <v>0</v>
      </c>
      <c r="CZ67" s="5">
        <f t="shared" ref="CZ67" si="2056">CZ68+CZ69</f>
        <v>0</v>
      </c>
      <c r="DA67" s="5">
        <f t="shared" ref="DA67" si="2057">DA68+DA69</f>
        <v>0</v>
      </c>
      <c r="DB67" s="5">
        <f t="shared" ref="DB67" si="2058">DB68+DB69</f>
        <v>0</v>
      </c>
      <c r="DC67" s="5">
        <f t="shared" ref="DC67" si="2059">DC68+DC69</f>
        <v>0</v>
      </c>
      <c r="DD67" s="5">
        <f t="shared" ref="DD67" si="2060">DD68+DD69</f>
        <v>0</v>
      </c>
      <c r="DE67" s="5">
        <f t="shared" ref="DE67" si="2061">DE68+DE69</f>
        <v>0</v>
      </c>
      <c r="DF67" s="5">
        <f t="shared" ref="DF67" si="2062">DF68+DF69</f>
        <v>0</v>
      </c>
      <c r="DG67" s="5">
        <f t="shared" ref="DG67" si="2063">DG68+DG69</f>
        <v>0</v>
      </c>
      <c r="DH67" s="5">
        <f t="shared" ref="DH67" si="2064">DH68+DH69</f>
        <v>0</v>
      </c>
      <c r="DI67" s="5">
        <f t="shared" ref="DI67" si="2065">DI68+DI69</f>
        <v>0</v>
      </c>
      <c r="DJ67" s="5">
        <f t="shared" ref="DJ67" si="2066">DJ68+DJ69</f>
        <v>0</v>
      </c>
      <c r="DK67" s="5">
        <f t="shared" ref="DK67" si="2067">DK68+DK69</f>
        <v>0</v>
      </c>
      <c r="DL67" s="5">
        <f t="shared" ref="DL67" si="2068">DL68+DL69</f>
        <v>0</v>
      </c>
      <c r="DM67" s="5">
        <f t="shared" ref="DM67" si="2069">DM68+DM69</f>
        <v>0</v>
      </c>
      <c r="DN67" s="5">
        <f t="shared" ref="DN67" si="2070">DN68+DN69</f>
        <v>0</v>
      </c>
      <c r="DO67" s="5">
        <f t="shared" ref="DO67" si="2071">DO68+DO69</f>
        <v>0</v>
      </c>
      <c r="DP67" s="5">
        <f t="shared" ref="DP67" si="2072">DP68+DP69</f>
        <v>0</v>
      </c>
      <c r="DQ67" s="5">
        <f t="shared" ref="DQ67" si="2073">DQ68+DQ69</f>
        <v>0</v>
      </c>
      <c r="DR67" s="106">
        <f t="shared" ref="DR67" si="2074">DR68+DR69</f>
        <v>1994144</v>
      </c>
      <c r="DS67" s="106">
        <f t="shared" ref="DS67" si="2075">DS68+DS69</f>
        <v>497021</v>
      </c>
      <c r="DT67" s="106">
        <f t="shared" ref="DT67" si="2076">DT68+DT69</f>
        <v>2491165</v>
      </c>
      <c r="DU67" s="5">
        <f>DU68+DU69</f>
        <v>0</v>
      </c>
      <c r="DV67" s="5">
        <f t="shared" ref="DV67:EU67" si="2077">DV68+DV69</f>
        <v>0</v>
      </c>
      <c r="DW67" s="5">
        <f t="shared" si="2077"/>
        <v>0</v>
      </c>
      <c r="DX67" s="5">
        <f t="shared" si="2077"/>
        <v>0</v>
      </c>
      <c r="DY67" s="5">
        <f t="shared" si="2077"/>
        <v>0</v>
      </c>
      <c r="DZ67" s="5">
        <f t="shared" si="2077"/>
        <v>0</v>
      </c>
      <c r="EA67" s="5">
        <f t="shared" si="2077"/>
        <v>0</v>
      </c>
      <c r="EB67" s="5">
        <f t="shared" si="2077"/>
        <v>0</v>
      </c>
      <c r="EC67" s="5">
        <f t="shared" si="2077"/>
        <v>0</v>
      </c>
      <c r="ED67" s="5">
        <f t="shared" si="2077"/>
        <v>16400</v>
      </c>
      <c r="EE67" s="5">
        <f t="shared" si="2077"/>
        <v>28416</v>
      </c>
      <c r="EF67" s="5">
        <f t="shared" si="2077"/>
        <v>44816</v>
      </c>
      <c r="EG67" s="5">
        <f t="shared" si="2077"/>
        <v>10400</v>
      </c>
      <c r="EH67" s="5">
        <f t="shared" si="2077"/>
        <v>29000</v>
      </c>
      <c r="EI67" s="5">
        <f t="shared" si="2077"/>
        <v>39400</v>
      </c>
      <c r="EJ67" s="5">
        <f t="shared" si="2077"/>
        <v>800</v>
      </c>
      <c r="EK67" s="5">
        <f t="shared" si="2077"/>
        <v>0</v>
      </c>
      <c r="EL67" s="5">
        <f t="shared" si="2077"/>
        <v>800</v>
      </c>
      <c r="EM67" s="5">
        <f t="shared" si="2077"/>
        <v>5100</v>
      </c>
      <c r="EN67" s="5">
        <f t="shared" si="2077"/>
        <v>0</v>
      </c>
      <c r="EO67" s="5">
        <f t="shared" si="2077"/>
        <v>5100</v>
      </c>
      <c r="EP67" s="5">
        <f t="shared" si="2077"/>
        <v>0</v>
      </c>
      <c r="EQ67" s="5">
        <f t="shared" si="2077"/>
        <v>0</v>
      </c>
      <c r="ER67" s="5">
        <f t="shared" si="2077"/>
        <v>0</v>
      </c>
      <c r="ES67" s="5">
        <f t="shared" si="2077"/>
        <v>2000</v>
      </c>
      <c r="ET67" s="5">
        <f t="shared" si="2077"/>
        <v>6650</v>
      </c>
      <c r="EU67" s="5">
        <f t="shared" si="2077"/>
        <v>8650</v>
      </c>
      <c r="EV67" s="106">
        <f t="shared" ref="EV67" si="2078">EV68+EV69</f>
        <v>34700</v>
      </c>
      <c r="EW67" s="106">
        <f t="shared" ref="EW67" si="2079">EW68+EW69</f>
        <v>64066</v>
      </c>
      <c r="EX67" s="106">
        <f t="shared" ref="EX67" si="2080">EX68+EX69</f>
        <v>98766</v>
      </c>
      <c r="EY67" s="5">
        <f>EY68+EY69</f>
        <v>0</v>
      </c>
      <c r="EZ67" s="5">
        <f t="shared" ref="EZ67:GK67" si="2081">EZ68+EZ69</f>
        <v>-2304</v>
      </c>
      <c r="FA67" s="5">
        <f t="shared" si="2081"/>
        <v>-2304</v>
      </c>
      <c r="FB67" s="5">
        <f t="shared" si="2081"/>
        <v>1000</v>
      </c>
      <c r="FC67" s="5">
        <f t="shared" si="2081"/>
        <v>-2596</v>
      </c>
      <c r="FD67" s="5">
        <f t="shared" si="2081"/>
        <v>-1596</v>
      </c>
      <c r="FE67" s="5">
        <f t="shared" si="2081"/>
        <v>1000</v>
      </c>
      <c r="FF67" s="5">
        <f t="shared" si="2081"/>
        <v>-2647</v>
      </c>
      <c r="FG67" s="5">
        <f t="shared" si="2081"/>
        <v>-1647</v>
      </c>
      <c r="FH67" s="5">
        <f t="shared" si="2081"/>
        <v>1400</v>
      </c>
      <c r="FI67" s="5">
        <f t="shared" si="2081"/>
        <v>5400</v>
      </c>
      <c r="FJ67" s="5">
        <f t="shared" si="2081"/>
        <v>6800</v>
      </c>
      <c r="FK67" s="5">
        <f t="shared" si="2081"/>
        <v>1000</v>
      </c>
      <c r="FL67" s="5">
        <f t="shared" si="2081"/>
        <v>-3779</v>
      </c>
      <c r="FM67" s="5">
        <f t="shared" si="2081"/>
        <v>-2779</v>
      </c>
      <c r="FN67" s="5">
        <f t="shared" si="2081"/>
        <v>500</v>
      </c>
      <c r="FO67" s="5">
        <f t="shared" si="2081"/>
        <v>-53</v>
      </c>
      <c r="FP67" s="5">
        <f t="shared" si="2081"/>
        <v>447</v>
      </c>
      <c r="FQ67" s="5">
        <f t="shared" si="2081"/>
        <v>500</v>
      </c>
      <c r="FR67" s="5">
        <f t="shared" si="2081"/>
        <v>2300</v>
      </c>
      <c r="FS67" s="5">
        <f t="shared" si="2081"/>
        <v>2800</v>
      </c>
      <c r="FT67" s="5">
        <f t="shared" si="2081"/>
        <v>3000</v>
      </c>
      <c r="FU67" s="5">
        <f t="shared" si="2081"/>
        <v>16854</v>
      </c>
      <c r="FV67" s="5">
        <f t="shared" si="2081"/>
        <v>19854</v>
      </c>
      <c r="FW67" s="5">
        <f t="shared" si="2081"/>
        <v>2100</v>
      </c>
      <c r="FX67" s="5">
        <f t="shared" si="2081"/>
        <v>8725</v>
      </c>
      <c r="FY67" s="5">
        <f t="shared" si="2081"/>
        <v>10825</v>
      </c>
      <c r="FZ67" s="5">
        <f t="shared" si="2081"/>
        <v>0</v>
      </c>
      <c r="GA67" s="5">
        <f t="shared" si="2081"/>
        <v>478</v>
      </c>
      <c r="GB67" s="5">
        <f t="shared" si="2081"/>
        <v>478</v>
      </c>
      <c r="GC67" s="5">
        <f t="shared" si="2081"/>
        <v>500</v>
      </c>
      <c r="GD67" s="5">
        <f t="shared" si="2081"/>
        <v>4177</v>
      </c>
      <c r="GE67" s="5">
        <f t="shared" si="2081"/>
        <v>4677</v>
      </c>
      <c r="GF67" s="5">
        <f t="shared" si="2081"/>
        <v>500</v>
      </c>
      <c r="GG67" s="5">
        <f t="shared" si="2081"/>
        <v>188</v>
      </c>
      <c r="GH67" s="5">
        <f t="shared" si="2081"/>
        <v>688</v>
      </c>
      <c r="GI67" s="5">
        <f t="shared" si="2081"/>
        <v>0</v>
      </c>
      <c r="GJ67" s="5">
        <f t="shared" si="2081"/>
        <v>27925</v>
      </c>
      <c r="GK67" s="5">
        <f t="shared" si="2081"/>
        <v>27925</v>
      </c>
      <c r="GL67" s="5">
        <f t="shared" ref="GL67" si="2082">GL68+GL69</f>
        <v>11500</v>
      </c>
      <c r="GM67" s="5">
        <f t="shared" ref="GM67" si="2083">GM68+GM69</f>
        <v>54668</v>
      </c>
      <c r="GN67" s="5">
        <f t="shared" ref="GN67" si="2084">GN68+GN69</f>
        <v>66168</v>
      </c>
      <c r="GO67" s="5">
        <f>GO68+GO69</f>
        <v>37818</v>
      </c>
      <c r="GP67" s="5">
        <f t="shared" ref="GP67:GW67" si="2085">GP68+GP69</f>
        <v>105043</v>
      </c>
      <c r="GQ67" s="5">
        <f t="shared" si="2085"/>
        <v>142861</v>
      </c>
      <c r="GR67" s="5">
        <f t="shared" si="2085"/>
        <v>0</v>
      </c>
      <c r="GS67" s="5">
        <f t="shared" si="2085"/>
        <v>115339</v>
      </c>
      <c r="GT67" s="5">
        <f t="shared" si="2085"/>
        <v>115339</v>
      </c>
      <c r="GU67" s="5">
        <f t="shared" si="2085"/>
        <v>41840</v>
      </c>
      <c r="GV67" s="5">
        <f t="shared" si="2085"/>
        <v>36373</v>
      </c>
      <c r="GW67" s="5">
        <f t="shared" si="2085"/>
        <v>78213</v>
      </c>
      <c r="GX67" s="5">
        <f t="shared" ref="GX67" si="2086">GX68+GX69</f>
        <v>91158</v>
      </c>
      <c r="GY67" s="5">
        <f t="shared" ref="GY67" si="2087">GY68+GY69</f>
        <v>311423</v>
      </c>
      <c r="GZ67" s="5">
        <f t="shared" ref="GZ67" si="2088">GZ68+GZ69</f>
        <v>402581</v>
      </c>
      <c r="HA67" s="5">
        <f t="shared" ref="HA67" si="2089">HA68+HA69</f>
        <v>2120002</v>
      </c>
      <c r="HB67" s="5">
        <f t="shared" ref="HB67" si="2090">HB68+HB69</f>
        <v>872510</v>
      </c>
      <c r="HC67" s="118">
        <f t="shared" ref="HC67" si="2091">HC68+HC69</f>
        <v>2992512</v>
      </c>
      <c r="HD67" s="139"/>
    </row>
    <row r="68" spans="1:212" ht="15" customHeight="1" x14ac:dyDescent="0.2">
      <c r="A68" s="125" t="s">
        <v>459</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597">
        <f t="shared" si="803"/>
        <v>0</v>
      </c>
      <c r="DS68" s="597">
        <f t="shared" ref="DS68:DS69" si="2092">SUM(C68+F68+I68+L68+O68+R68+U68+X68+AA68+AD68+AG68+AJ68+AM68+AP68+AS68+AV68+AY68+BB68+BE68+BH68+BK68+BN68+BQ68+BT68+BW68+BZ68+CC68+CF68+CI68+CL68+CO68+CR68+CU68+CX68+DA68+DD68+DG68+DJ68+DM68+DP68)</f>
        <v>0</v>
      </c>
      <c r="DT68" s="597">
        <f t="shared" ref="DT68:DT69" si="2093">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16400</v>
      </c>
      <c r="EE68" s="6">
        <f>SUM('címrend kötelező'!EE68+'címrend önként'!EE68+'címrend államig'!EE68)</f>
        <v>28300</v>
      </c>
      <c r="EF68" s="6">
        <f>SUM('címrend kötelező'!EF68+'címrend önként'!EF68+'címrend államig'!EF68)</f>
        <v>44700</v>
      </c>
      <c r="EG68" s="6">
        <f>SUM('címrend kötelező'!EG68+'címrend önként'!EG68+'címrend államig'!EG68)</f>
        <v>10400</v>
      </c>
      <c r="EH68" s="6">
        <f>SUM('címrend kötelező'!EH68+'címrend önként'!EH68+'címrend államig'!EH68)</f>
        <v>29000</v>
      </c>
      <c r="EI68" s="6">
        <f>SUM('címrend kötelező'!EI68+'címrend önként'!EI68+'címrend államig'!EI68)</f>
        <v>39400</v>
      </c>
      <c r="EJ68" s="6">
        <f>SUM('címrend kötelező'!EJ68+'címrend önként'!EJ68+'címrend államig'!EJ68)</f>
        <v>800</v>
      </c>
      <c r="EK68" s="6">
        <f>SUM('címrend kötelező'!EK68+'címrend önként'!EK68+'címrend államig'!EK68)</f>
        <v>0</v>
      </c>
      <c r="EL68" s="6">
        <f>SUM('címrend kötelező'!EL68+'címrend önként'!EL68+'címrend államig'!EL68)</f>
        <v>800</v>
      </c>
      <c r="EM68" s="6">
        <f>SUM('címrend kötelező'!EM68+'címrend önként'!EM68+'címrend államig'!EM68)</f>
        <v>5100</v>
      </c>
      <c r="EN68" s="6">
        <f>SUM('címrend kötelező'!EN68+'címrend önként'!EN68+'címrend államig'!EN68)</f>
        <v>0</v>
      </c>
      <c r="EO68" s="6">
        <f>SUM('címrend kötelező'!EO68+'címrend önként'!EO68+'címrend államig'!EO68)</f>
        <v>5100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2000</v>
      </c>
      <c r="ET68" s="6">
        <f>SUM('címrend kötelező'!ET68+'címrend önként'!ET68+'címrend államig'!ET68)</f>
        <v>6650</v>
      </c>
      <c r="EU68" s="6">
        <f>SUM('címrend kötelező'!EU68+'címrend önként'!EU68+'címrend államig'!EU68)</f>
        <v>8650</v>
      </c>
      <c r="EV68" s="597">
        <f>DU68+DX68+EA68+ED68+EG68+EJ68+EM68+EP68+ES68</f>
        <v>34700</v>
      </c>
      <c r="EW68" s="597">
        <f t="shared" ref="EW68:EX69" si="2094">DV68+DY68+EB68+EE68+EH68+EK68+EN68+EQ68+ET68</f>
        <v>63950</v>
      </c>
      <c r="EX68" s="597">
        <f t="shared" si="2094"/>
        <v>98650</v>
      </c>
      <c r="EY68" s="290">
        <f>'címrend kötelező'!EY68+'címrend önként'!EY68+'címrend államig'!EY68</f>
        <v>0</v>
      </c>
      <c r="EZ68" s="290">
        <f>'címrend kötelező'!EZ68+'címrend önként'!EZ68+'címrend államig'!EZ68</f>
        <v>0</v>
      </c>
      <c r="FA68" s="290">
        <f>'címrend kötelező'!FA68+'címrend önként'!FA68+'címrend államig'!FA68</f>
        <v>0</v>
      </c>
      <c r="FB68" s="290">
        <f>'címrend kötelező'!FB68+'címrend önként'!FB68+'címrend államig'!FB68</f>
        <v>1000</v>
      </c>
      <c r="FC68" s="290">
        <f>'címrend kötelező'!FC68+'címrend önként'!FC68+'címrend államig'!FC68</f>
        <v>810</v>
      </c>
      <c r="FD68" s="290">
        <f>'címrend kötelező'!FD68+'címrend önként'!FD68+'címrend államig'!FD68</f>
        <v>1810</v>
      </c>
      <c r="FE68" s="290">
        <f>'címrend kötelező'!FE68+'címrend önként'!FE68+'címrend államig'!FE68</f>
        <v>1000</v>
      </c>
      <c r="FF68" s="290">
        <f>'címrend kötelező'!FF68+'címrend önként'!FF68+'címrend államig'!FF68</f>
        <v>0</v>
      </c>
      <c r="FG68" s="290">
        <f>'címrend kötelező'!FG68+'címrend önként'!FG68+'címrend államig'!FG68</f>
        <v>1000</v>
      </c>
      <c r="FH68" s="290">
        <f>'címrend kötelező'!FH68+'címrend önként'!FH68+'címrend államig'!FH68</f>
        <v>1400</v>
      </c>
      <c r="FI68" s="290">
        <f>'címrend kötelező'!FI68+'címrend önként'!FI68+'címrend államig'!FI68</f>
        <v>2100</v>
      </c>
      <c r="FJ68" s="290">
        <f>'címrend kötelező'!FJ68+'címrend önként'!FJ68+'címrend államig'!FJ68</f>
        <v>3500</v>
      </c>
      <c r="FK68" s="290">
        <f>'címrend kötelező'!FK68+'címrend önként'!FK68+'címrend államig'!FK68</f>
        <v>1000</v>
      </c>
      <c r="FL68" s="290">
        <f>'címrend kötelező'!FL68+'címrend önként'!FL68+'címrend államig'!FL68</f>
        <v>0</v>
      </c>
      <c r="FM68" s="290">
        <f>'címrend kötelező'!FM68+'címrend önként'!FM68+'címrend államig'!FM68</f>
        <v>1000</v>
      </c>
      <c r="FN68" s="290">
        <f>'címrend kötelező'!FN68+'címrend önként'!FN68+'címrend államig'!FN68</f>
        <v>500</v>
      </c>
      <c r="FO68" s="290">
        <f>'címrend kötelező'!FO68+'címrend önként'!FO68+'címrend államig'!FO68</f>
        <v>0</v>
      </c>
      <c r="FP68" s="290">
        <f>'címrend kötelező'!FP68+'címrend önként'!FP68+'címrend államig'!FP68</f>
        <v>500</v>
      </c>
      <c r="FQ68" s="290">
        <f>'címrend kötelező'!FQ68+'címrend önként'!FQ68+'címrend államig'!FQ68</f>
        <v>500</v>
      </c>
      <c r="FR68" s="290">
        <f>'címrend kötelező'!FR68+'címrend önként'!FR68+'címrend államig'!FR68</f>
        <v>2300</v>
      </c>
      <c r="FS68" s="290">
        <f>'címrend kötelező'!FS68+'címrend önként'!FS68+'címrend államig'!FS68</f>
        <v>2800</v>
      </c>
      <c r="FT68" s="290">
        <f>'címrend kötelező'!FT68+'címrend önként'!FT68+'címrend államig'!FT68</f>
        <v>3000</v>
      </c>
      <c r="FU68" s="290">
        <f>'címrend kötelező'!FU68+'címrend önként'!FU68+'címrend államig'!FU68</f>
        <v>16424</v>
      </c>
      <c r="FV68" s="290">
        <f>'címrend kötelező'!FV68+'címrend önként'!FV68+'címrend államig'!FV68</f>
        <v>19424</v>
      </c>
      <c r="FW68" s="290">
        <f>'címrend kötelező'!FW68+'címrend önként'!FW68+'címrend államig'!FW68</f>
        <v>2100</v>
      </c>
      <c r="FX68" s="290">
        <f>'címrend kötelező'!FX68+'címrend önként'!FX68+'címrend államig'!FX68</f>
        <v>6625</v>
      </c>
      <c r="FY68" s="290">
        <f>'címrend kötelező'!FY68+'címrend önként'!FY68+'címrend államig'!FY68</f>
        <v>8725</v>
      </c>
      <c r="FZ68" s="290">
        <f>'címrend kötelező'!FZ68+'címrend önként'!FZ68+'címrend államig'!FZ68</f>
        <v>0</v>
      </c>
      <c r="GA68" s="290">
        <f>'címrend kötelező'!GA68+'címrend önként'!GA68+'címrend államig'!GA68</f>
        <v>0</v>
      </c>
      <c r="GB68" s="290">
        <f>'címrend kötelező'!GB68+'címrend önként'!GB68+'címrend államig'!GB68</f>
        <v>0</v>
      </c>
      <c r="GC68" s="290">
        <f>'címrend kötelező'!GC68+'címrend önként'!GC68+'címrend államig'!GC68</f>
        <v>500</v>
      </c>
      <c r="GD68" s="290">
        <f>'címrend kötelező'!GD68+'címrend önként'!GD68+'címrend államig'!GD68</f>
        <v>2100</v>
      </c>
      <c r="GE68" s="290">
        <f>'címrend kötelező'!GE68+'címrend önként'!GE68+'címrend államig'!GE68</f>
        <v>2600</v>
      </c>
      <c r="GF68" s="290">
        <f>'címrend kötelező'!GF68+'címrend önként'!GF68+'címrend államig'!GF68</f>
        <v>500</v>
      </c>
      <c r="GG68" s="290">
        <f>'címrend kötelező'!GG68+'címrend önként'!GG68+'címrend államig'!GG68</f>
        <v>0</v>
      </c>
      <c r="GH68" s="290">
        <f>'címrend kötelező'!GH68+'címrend önként'!GH68+'címrend államig'!GH68</f>
        <v>500</v>
      </c>
      <c r="GI68" s="290">
        <f>'címrend kötelező'!GI68+'címrend önként'!GI68+'címrend államig'!GI68</f>
        <v>0</v>
      </c>
      <c r="GJ68" s="290">
        <f>'címrend kötelező'!GJ68+'címrend önként'!GJ68+'címrend államig'!GJ68</f>
        <v>2000</v>
      </c>
      <c r="GK68" s="290">
        <f>'címrend kötelező'!GK68+'címrend önként'!GK68+'címrend államig'!GK68</f>
        <v>2000</v>
      </c>
      <c r="GL68" s="34">
        <f>EY68+FB68+FE68+FH68+FK68+FN68+FQ68+FT68+FW68+FZ68+GC68+GF68+GI68</f>
        <v>11500</v>
      </c>
      <c r="GM68" s="34">
        <f t="shared" ref="GM68:GN69" si="2095">EZ68+FC68+FF68+FI68+FL68+FO68+FR68+FU68+FX68+GA68+GD68+GG68+GJ68</f>
        <v>32359</v>
      </c>
      <c r="GN68" s="34">
        <f t="shared" si="2095"/>
        <v>43859</v>
      </c>
      <c r="GO68" s="290">
        <f>'címrend kötelező'!GO68+'címrend önként'!GO68+'címrend államig'!FL68</f>
        <v>37818</v>
      </c>
      <c r="GP68" s="290">
        <f>'címrend kötelező'!GP68+'címrend önként'!GP68+'címrend államig'!FM68</f>
        <v>39700</v>
      </c>
      <c r="GQ68" s="290">
        <f>'címrend kötelező'!GQ68+'címrend önként'!GQ68+'címrend államig'!FN68</f>
        <v>77518</v>
      </c>
      <c r="GR68" s="290">
        <f>'címrend kötelező'!GR68+'címrend önként'!GR68+'címrend államig'!FO68</f>
        <v>0</v>
      </c>
      <c r="GS68" s="290">
        <f>'címrend kötelező'!GS68+'címrend önként'!GS68+'címrend államig'!FP68</f>
        <v>13382</v>
      </c>
      <c r="GT68" s="290">
        <f>'címrend kötelező'!GT68+'címrend önként'!GT68+'címrend államig'!FQ68</f>
        <v>13382</v>
      </c>
      <c r="GU68" s="290">
        <f>'címrend kötelező'!GU68+'címrend önként'!GU68+'címrend államig'!FR68</f>
        <v>41840</v>
      </c>
      <c r="GV68" s="290">
        <f>'címrend kötelező'!GV68+'címrend önként'!GV68+'címrend államig'!FS68</f>
        <v>5073</v>
      </c>
      <c r="GW68" s="290">
        <f>'címrend kötelező'!GW68+'címrend önként'!GW68+'címrend államig'!FT68</f>
        <v>46913</v>
      </c>
      <c r="GX68" s="34">
        <f>GL68+GO68+GR68+GU68</f>
        <v>91158</v>
      </c>
      <c r="GY68" s="34">
        <f t="shared" ref="GY68:GZ69" si="2096">GM68+GP68+GS68+GV68</f>
        <v>90514</v>
      </c>
      <c r="GZ68" s="34">
        <f t="shared" si="2096"/>
        <v>181672</v>
      </c>
      <c r="HA68" s="34">
        <f>DR68+EV68+GX68</f>
        <v>125858</v>
      </c>
      <c r="HB68" s="34">
        <f t="shared" ref="HB68:HC69" si="2097">DS68+EW68+GY68</f>
        <v>154464</v>
      </c>
      <c r="HC68" s="133">
        <f t="shared" si="2097"/>
        <v>280322</v>
      </c>
      <c r="HD68" s="139"/>
    </row>
    <row r="69" spans="1:212" ht="15" customHeight="1" thickBot="1" x14ac:dyDescent="0.25">
      <c r="A69" s="126" t="s">
        <v>460</v>
      </c>
      <c r="B69" s="127">
        <f>SUM('címrend kötelező'!B69+'címrend önként'!B69+'címrend államig'!B69)</f>
        <v>0</v>
      </c>
      <c r="C69" s="127">
        <f>SUM('címrend kötelező'!C69+'címrend önként'!C69+'címrend államig'!C69)</f>
        <v>0</v>
      </c>
      <c r="D69" s="127">
        <f>SUM('címrend kötelező'!D69+'címrend önként'!D69+'címrend államig'!D69)</f>
        <v>0</v>
      </c>
      <c r="E69" s="127">
        <f>SUM('címrend kötelező'!E69+'címrend önként'!E69+'címrend államig'!E69)</f>
        <v>0</v>
      </c>
      <c r="F69" s="127">
        <f>SUM('címrend kötelező'!F69+'címrend önként'!F69+'címrend államig'!F69)</f>
        <v>0</v>
      </c>
      <c r="G69" s="127">
        <f>SUM('címrend kötelező'!G69+'címrend önként'!G69+'címrend államig'!G69)</f>
        <v>0</v>
      </c>
      <c r="H69" s="127">
        <f>SUM('címrend kötelező'!H69+'címrend önként'!H69+'címrend államig'!H69)</f>
        <v>0</v>
      </c>
      <c r="I69" s="127">
        <f>SUM('címrend kötelező'!I69+'címrend önként'!I69+'címrend államig'!I69)</f>
        <v>0</v>
      </c>
      <c r="J69" s="127">
        <f>SUM('címrend kötelező'!J69+'címrend önként'!J69+'címrend államig'!J69)</f>
        <v>0</v>
      </c>
      <c r="K69" s="127">
        <f>SUM('címrend kötelező'!K69+'címrend önként'!K69+'címrend államig'!K69)</f>
        <v>0</v>
      </c>
      <c r="L69" s="127">
        <f>SUM('címrend kötelező'!L69+'címrend önként'!L69+'címrend államig'!L69)</f>
        <v>0</v>
      </c>
      <c r="M69" s="127">
        <f>SUM('címrend kötelező'!M69+'címrend önként'!M69+'címrend államig'!M69)</f>
        <v>0</v>
      </c>
      <c r="N69" s="127">
        <f>SUM('címrend kötelező'!N69+'címrend önként'!N69+'címrend államig'!N69)</f>
        <v>0</v>
      </c>
      <c r="O69" s="127">
        <f>SUM('címrend kötelező'!O69+'címrend önként'!O69+'címrend államig'!O69)</f>
        <v>0</v>
      </c>
      <c r="P69" s="127">
        <f>SUM('címrend kötelező'!P69+'címrend önként'!P69+'címrend államig'!P69)</f>
        <v>0</v>
      </c>
      <c r="Q69" s="127">
        <f>SUM('címrend kötelező'!Q69+'címrend önként'!Q69+'címrend államig'!Q69)</f>
        <v>0</v>
      </c>
      <c r="R69" s="127">
        <f>SUM('címrend kötelező'!R69+'címrend önként'!R69+'címrend államig'!R69)</f>
        <v>0</v>
      </c>
      <c r="S69" s="127">
        <f>SUM('címrend kötelező'!S69+'címrend önként'!S69+'címrend államig'!S69)</f>
        <v>0</v>
      </c>
      <c r="T69" s="127">
        <f>SUM('címrend kötelező'!T69+'címrend önként'!T69+'címrend államig'!T69)</f>
        <v>0</v>
      </c>
      <c r="U69" s="127">
        <f>SUM('címrend kötelező'!U69+'címrend önként'!U69+'címrend államig'!U69)</f>
        <v>0</v>
      </c>
      <c r="V69" s="127">
        <f>SUM('címrend kötelező'!V69+'címrend önként'!V69+'címrend államig'!V69)</f>
        <v>0</v>
      </c>
      <c r="W69" s="127">
        <f>SUM('címrend kötelező'!W69+'címrend önként'!W69+'címrend államig'!W69)</f>
        <v>0</v>
      </c>
      <c r="X69" s="127">
        <f>SUM('címrend kötelező'!X69+'címrend önként'!X69+'címrend államig'!X69)</f>
        <v>0</v>
      </c>
      <c r="Y69" s="127">
        <f>SUM('címrend kötelező'!Y69+'címrend önként'!Y69+'címrend államig'!Y69)</f>
        <v>0</v>
      </c>
      <c r="Z69" s="127">
        <f>SUM('címrend kötelező'!Z69+'címrend önként'!Z69+'címrend államig'!Z69)</f>
        <v>0</v>
      </c>
      <c r="AA69" s="127">
        <f>SUM('címrend kötelező'!AA69+'címrend önként'!AA69+'címrend államig'!AA69)</f>
        <v>0</v>
      </c>
      <c r="AB69" s="127">
        <f>SUM('címrend kötelező'!AB69+'címrend önként'!AB69+'címrend államig'!AB69)</f>
        <v>0</v>
      </c>
      <c r="AC69" s="127">
        <f>SUM('címrend kötelező'!AC69+'címrend önként'!AC69+'címrend államig'!AC69)</f>
        <v>1994144</v>
      </c>
      <c r="AD69" s="127">
        <f>SUM('címrend kötelező'!AD69+'címrend önként'!AD69+'címrend államig'!AD69)</f>
        <v>497021</v>
      </c>
      <c r="AE69" s="127">
        <f>SUM('címrend kötelező'!AE69+'címrend önként'!AE69+'címrend államig'!AE69)</f>
        <v>2491165</v>
      </c>
      <c r="AF69" s="127">
        <f>SUM('címrend kötelező'!AF69+'címrend önként'!AF69+'címrend államig'!AF69)</f>
        <v>0</v>
      </c>
      <c r="AG69" s="127">
        <f>SUM('címrend kötelező'!AG69+'címrend önként'!AG69+'címrend államig'!AG69)</f>
        <v>0</v>
      </c>
      <c r="AH69" s="127">
        <f>SUM('címrend kötelező'!AH69+'címrend önként'!AH69+'címrend államig'!AH69)</f>
        <v>0</v>
      </c>
      <c r="AI69" s="127">
        <f>SUM('címrend kötelező'!AI69+'címrend önként'!AI69+'címrend államig'!AI69)</f>
        <v>0</v>
      </c>
      <c r="AJ69" s="127">
        <f>SUM('címrend kötelező'!AJ69+'címrend önként'!AJ69+'címrend államig'!AJ69)</f>
        <v>0</v>
      </c>
      <c r="AK69" s="127">
        <f>SUM('címrend kötelező'!AK69+'címrend önként'!AK69+'címrend államig'!AK69)</f>
        <v>0</v>
      </c>
      <c r="AL69" s="127">
        <f>SUM('címrend kötelező'!AL69+'címrend önként'!AL69+'címrend államig'!AL69)</f>
        <v>0</v>
      </c>
      <c r="AM69" s="127">
        <f>SUM('címrend kötelező'!AM69+'címrend önként'!AM69+'címrend államig'!AM69)</f>
        <v>0</v>
      </c>
      <c r="AN69" s="127">
        <f>SUM('címrend kötelező'!AN69+'címrend önként'!AN69+'címrend államig'!AN69)</f>
        <v>0</v>
      </c>
      <c r="AO69" s="127">
        <f>SUM('címrend kötelező'!AO69+'címrend önként'!AO69+'címrend államig'!AO69)</f>
        <v>0</v>
      </c>
      <c r="AP69" s="127">
        <f>SUM('címrend kötelező'!AP69+'címrend önként'!AP69+'címrend államig'!AP69)</f>
        <v>0</v>
      </c>
      <c r="AQ69" s="127">
        <f>SUM('címrend kötelező'!AQ69+'címrend önként'!AQ69+'címrend államig'!AQ69)</f>
        <v>0</v>
      </c>
      <c r="AR69" s="127">
        <f>SUM('címrend kötelező'!AR69+'címrend önként'!AR69+'címrend államig'!AR69)</f>
        <v>0</v>
      </c>
      <c r="AS69" s="127">
        <f>SUM('címrend kötelező'!AS69+'címrend önként'!AS69+'címrend államig'!AS69)</f>
        <v>0</v>
      </c>
      <c r="AT69" s="127">
        <f>SUM('címrend kötelező'!AT69+'címrend önként'!AT69+'címrend államig'!AT69)</f>
        <v>0</v>
      </c>
      <c r="AU69" s="127">
        <f>SUM('címrend kötelező'!AU69+'címrend önként'!AU69+'címrend államig'!AU69)</f>
        <v>0</v>
      </c>
      <c r="AV69" s="127">
        <f>SUM('címrend kötelező'!AV69+'címrend önként'!AV69+'címrend államig'!AV69)</f>
        <v>0</v>
      </c>
      <c r="AW69" s="127">
        <f>SUM('címrend kötelező'!AW69+'címrend önként'!AW69+'címrend államig'!AW69)</f>
        <v>0</v>
      </c>
      <c r="AX69" s="127">
        <f>SUM('címrend kötelező'!AX69+'címrend önként'!AX69+'címrend államig'!AX69)</f>
        <v>0</v>
      </c>
      <c r="AY69" s="127">
        <f>SUM('címrend kötelező'!AY69+'címrend önként'!AY69+'címrend államig'!AY69)</f>
        <v>0</v>
      </c>
      <c r="AZ69" s="127">
        <f>SUM('címrend kötelező'!AZ69+'címrend önként'!AZ69+'címrend államig'!AZ69)</f>
        <v>0</v>
      </c>
      <c r="BA69" s="127">
        <f>SUM('címrend kötelező'!BA69+'címrend önként'!BA69+'címrend államig'!BA69)</f>
        <v>0</v>
      </c>
      <c r="BB69" s="127">
        <f>SUM('címrend kötelező'!BB69+'címrend önként'!BB69+'címrend államig'!BB69)</f>
        <v>0</v>
      </c>
      <c r="BC69" s="127">
        <f>SUM('címrend kötelező'!BC69+'címrend önként'!BC69+'címrend államig'!BC69)</f>
        <v>0</v>
      </c>
      <c r="BD69" s="127">
        <f>SUM('címrend kötelező'!BD69+'címrend önként'!BD69+'címrend államig'!BD69)</f>
        <v>0</v>
      </c>
      <c r="BE69" s="127">
        <f>SUM('címrend kötelező'!BE69+'címrend önként'!BE69+'címrend államig'!BE69)</f>
        <v>0</v>
      </c>
      <c r="BF69" s="127">
        <f>SUM('címrend kötelező'!BF69+'címrend önként'!BF69+'címrend államig'!BF69)</f>
        <v>0</v>
      </c>
      <c r="BG69" s="127">
        <f>SUM('címrend kötelező'!BG69+'címrend önként'!BG69+'címrend államig'!BG69)</f>
        <v>0</v>
      </c>
      <c r="BH69" s="127">
        <f>SUM('címrend kötelező'!BH69+'címrend önként'!BH69+'címrend államig'!BH69)</f>
        <v>0</v>
      </c>
      <c r="BI69" s="127">
        <f>SUM('címrend kötelező'!BI69+'címrend önként'!BI69+'címrend államig'!BI69)</f>
        <v>0</v>
      </c>
      <c r="BJ69" s="127">
        <f>SUM('címrend kötelező'!BJ69+'címrend önként'!BJ69+'címrend államig'!BJ69)</f>
        <v>0</v>
      </c>
      <c r="BK69" s="127">
        <f>SUM('címrend kötelező'!BK69+'címrend önként'!BK69+'címrend államig'!BK69)</f>
        <v>0</v>
      </c>
      <c r="BL69" s="127">
        <f>SUM('címrend kötelező'!BL69+'címrend önként'!BL69+'címrend államig'!BL69)</f>
        <v>0</v>
      </c>
      <c r="BM69" s="127">
        <f>SUM('címrend kötelező'!BM69+'címrend önként'!BM69+'címrend államig'!BM69)</f>
        <v>0</v>
      </c>
      <c r="BN69" s="127">
        <f>SUM('címrend kötelező'!BN69+'címrend önként'!BN69+'címrend államig'!BN69)</f>
        <v>0</v>
      </c>
      <c r="BO69" s="127">
        <f>SUM('címrend kötelező'!BO69+'címrend önként'!BO69+'címrend államig'!BO69)</f>
        <v>0</v>
      </c>
      <c r="BP69" s="127">
        <f>SUM('címrend kötelező'!BP69+'címrend önként'!BP69+'címrend államig'!BP69)</f>
        <v>0</v>
      </c>
      <c r="BQ69" s="127">
        <f>SUM('címrend kötelező'!BQ69+'címrend önként'!BQ69+'címrend államig'!BQ69)</f>
        <v>0</v>
      </c>
      <c r="BR69" s="127">
        <f>SUM('címrend kötelező'!BR69+'címrend önként'!BR69+'címrend államig'!BR69)</f>
        <v>0</v>
      </c>
      <c r="BS69" s="127">
        <f>SUM('címrend kötelező'!BS69+'címrend önként'!BS69+'címrend államig'!BS69)</f>
        <v>0</v>
      </c>
      <c r="BT69" s="127">
        <f>SUM('címrend kötelező'!BT69+'címrend önként'!BT69+'címrend államig'!BT69)</f>
        <v>0</v>
      </c>
      <c r="BU69" s="127">
        <f>SUM('címrend kötelező'!BU69+'címrend önként'!BU69+'címrend államig'!BU69)</f>
        <v>0</v>
      </c>
      <c r="BV69" s="127">
        <f>SUM('címrend kötelező'!BV69+'címrend önként'!BV69+'címrend államig'!BV69)</f>
        <v>0</v>
      </c>
      <c r="BW69" s="127">
        <f>SUM('címrend kötelező'!BW69+'címrend önként'!BW69+'címrend államig'!BW69)</f>
        <v>0</v>
      </c>
      <c r="BX69" s="127">
        <f>SUM('címrend kötelező'!BX69+'címrend önként'!BX69+'címrend államig'!BX69)</f>
        <v>0</v>
      </c>
      <c r="BY69" s="127">
        <f>SUM('címrend kötelező'!BY69+'címrend önként'!BY69+'címrend államig'!BY69)</f>
        <v>0</v>
      </c>
      <c r="BZ69" s="127">
        <f>SUM('címrend kötelező'!BZ69+'címrend önként'!BZ69+'címrend államig'!BZ69)</f>
        <v>0</v>
      </c>
      <c r="CA69" s="127">
        <f>SUM('címrend kötelező'!CA69+'címrend önként'!CA69+'címrend államig'!CA69)</f>
        <v>0</v>
      </c>
      <c r="CB69" s="127">
        <f>SUM('címrend kötelező'!CB69+'címrend önként'!CB69+'címrend államig'!CB69)</f>
        <v>0</v>
      </c>
      <c r="CC69" s="127">
        <f>SUM('címrend kötelező'!CC69+'címrend önként'!CC69+'címrend államig'!CC69)</f>
        <v>0</v>
      </c>
      <c r="CD69" s="127">
        <f>SUM('címrend kötelező'!CD69+'címrend önként'!CD69+'címrend államig'!CD69)</f>
        <v>0</v>
      </c>
      <c r="CE69" s="127">
        <f>SUM('címrend kötelező'!CE69+'címrend önként'!CE69+'címrend államig'!CE69)</f>
        <v>0</v>
      </c>
      <c r="CF69" s="127">
        <f>SUM('címrend kötelező'!CF69+'címrend önként'!CF69+'címrend államig'!CF69)</f>
        <v>0</v>
      </c>
      <c r="CG69" s="127">
        <f>SUM('címrend kötelező'!CG69+'címrend önként'!CG69+'címrend államig'!CG69)</f>
        <v>0</v>
      </c>
      <c r="CH69" s="127">
        <f>SUM('címrend kötelező'!CH69+'címrend önként'!CH69+'címrend államig'!CH69)</f>
        <v>0</v>
      </c>
      <c r="CI69" s="127">
        <f>SUM('címrend kötelező'!CI69+'címrend önként'!CI69+'címrend államig'!CI69)</f>
        <v>0</v>
      </c>
      <c r="CJ69" s="127">
        <f>SUM('címrend kötelező'!CJ69+'címrend önként'!CJ69+'címrend államig'!CJ69)</f>
        <v>0</v>
      </c>
      <c r="CK69" s="127">
        <f>SUM('címrend kötelező'!CK69+'címrend önként'!CK69+'címrend államig'!CK69)</f>
        <v>0</v>
      </c>
      <c r="CL69" s="127">
        <f>SUM('címrend kötelező'!CL69+'címrend önként'!CL69+'címrend államig'!CL69)</f>
        <v>0</v>
      </c>
      <c r="CM69" s="127">
        <f>SUM('címrend kötelező'!CM69+'címrend önként'!CM69+'címrend államig'!CM69)</f>
        <v>0</v>
      </c>
      <c r="CN69" s="127">
        <f>SUM('címrend kötelező'!CN69+'címrend önként'!CN69+'címrend államig'!CN69)</f>
        <v>0</v>
      </c>
      <c r="CO69" s="127">
        <f>SUM('címrend kötelező'!CO69+'címrend önként'!CO69+'címrend államig'!CO69)</f>
        <v>0</v>
      </c>
      <c r="CP69" s="127">
        <f>SUM('címrend kötelező'!CP69+'címrend önként'!CP69+'címrend államig'!CP69)</f>
        <v>0</v>
      </c>
      <c r="CQ69" s="127">
        <f>SUM('címrend kötelező'!CQ69+'címrend önként'!CQ69+'címrend államig'!CQ69)</f>
        <v>0</v>
      </c>
      <c r="CR69" s="127">
        <f>SUM('címrend kötelező'!CR69+'címrend önként'!CR69+'címrend államig'!CR69)</f>
        <v>0</v>
      </c>
      <c r="CS69" s="127">
        <f>SUM('címrend kötelező'!CS69+'címrend önként'!CS69+'címrend államig'!CS69)</f>
        <v>0</v>
      </c>
      <c r="CT69" s="127">
        <f>SUM('címrend kötelező'!CT69+'címrend önként'!CT69+'címrend államig'!CT69)</f>
        <v>0</v>
      </c>
      <c r="CU69" s="127">
        <f>SUM('címrend kötelező'!CU69+'címrend önként'!CU69+'címrend államig'!CU69)</f>
        <v>0</v>
      </c>
      <c r="CV69" s="127">
        <f>SUM('címrend kötelező'!CV69+'címrend önként'!CV69+'címrend államig'!CV69)</f>
        <v>0</v>
      </c>
      <c r="CW69" s="127">
        <f>SUM('címrend kötelező'!CW69+'címrend önként'!CW69+'címrend államig'!CW69)</f>
        <v>0</v>
      </c>
      <c r="CX69" s="127">
        <f>SUM('címrend kötelező'!CX69+'címrend önként'!CX69+'címrend államig'!CX69)</f>
        <v>0</v>
      </c>
      <c r="CY69" s="127">
        <f>SUM('címrend kötelező'!CY69+'címrend önként'!CY69+'címrend államig'!CY69)</f>
        <v>0</v>
      </c>
      <c r="CZ69" s="127">
        <f>SUM('címrend kötelező'!CZ69+'címrend önként'!CZ69+'címrend államig'!CZ69)</f>
        <v>0</v>
      </c>
      <c r="DA69" s="127">
        <f>SUM('címrend kötelező'!DA69+'címrend önként'!DA69+'címrend államig'!DA69)</f>
        <v>0</v>
      </c>
      <c r="DB69" s="127">
        <f>SUM('címrend kötelező'!DB69+'címrend önként'!DB69+'címrend államig'!DB69)</f>
        <v>0</v>
      </c>
      <c r="DC69" s="127">
        <f>SUM('címrend kötelező'!DC69+'címrend önként'!DC69+'címrend államig'!DC69)</f>
        <v>0</v>
      </c>
      <c r="DD69" s="127">
        <f>SUM('címrend kötelező'!DD69+'címrend önként'!DD69+'címrend államig'!DD69)</f>
        <v>0</v>
      </c>
      <c r="DE69" s="127">
        <f>SUM('címrend kötelező'!DE69+'címrend önként'!DE69+'címrend államig'!DE69)</f>
        <v>0</v>
      </c>
      <c r="DF69" s="127">
        <f>SUM('címrend kötelező'!DF69+'címrend önként'!DF69+'címrend államig'!DF69)</f>
        <v>0</v>
      </c>
      <c r="DG69" s="127">
        <f>SUM('címrend kötelező'!DG69+'címrend önként'!DG69+'címrend államig'!DG69)</f>
        <v>0</v>
      </c>
      <c r="DH69" s="127">
        <f>SUM('címrend kötelező'!DH69+'címrend önként'!DH69+'címrend államig'!DH69)</f>
        <v>0</v>
      </c>
      <c r="DI69" s="127">
        <f>SUM('címrend kötelező'!DI69+'címrend önként'!DI69+'címrend államig'!DI69)</f>
        <v>0</v>
      </c>
      <c r="DJ69" s="127">
        <f>SUM('címrend kötelező'!DJ69+'címrend önként'!DJ69+'címrend államig'!DJ69)</f>
        <v>0</v>
      </c>
      <c r="DK69" s="127">
        <f>SUM('címrend kötelező'!DK69+'címrend önként'!DK69+'címrend államig'!DK69)</f>
        <v>0</v>
      </c>
      <c r="DL69" s="127">
        <f>SUM('címrend kötelező'!DL69+'címrend önként'!DL69+'címrend államig'!DL69)</f>
        <v>0</v>
      </c>
      <c r="DM69" s="127">
        <f>SUM('címrend kötelező'!DM69+'címrend önként'!DM69+'címrend államig'!DM69)</f>
        <v>0</v>
      </c>
      <c r="DN69" s="127">
        <f>SUM('címrend kötelező'!DN69+'címrend önként'!DN69+'címrend államig'!DN69)</f>
        <v>0</v>
      </c>
      <c r="DO69" s="127">
        <f>SUM('címrend kötelező'!DO69+'címrend önként'!DO69+'címrend államig'!DO69)</f>
        <v>0</v>
      </c>
      <c r="DP69" s="127">
        <f>SUM('címrend kötelező'!DP69+'címrend önként'!DP69+'címrend államig'!DP69)</f>
        <v>0</v>
      </c>
      <c r="DQ69" s="127">
        <f>SUM('címrend kötelező'!DQ69+'címrend önként'!DQ69+'címrend államig'!DQ69)</f>
        <v>0</v>
      </c>
      <c r="DR69" s="598">
        <f t="shared" si="803"/>
        <v>1994144</v>
      </c>
      <c r="DS69" s="598">
        <f t="shared" si="2092"/>
        <v>497021</v>
      </c>
      <c r="DT69" s="598">
        <f t="shared" si="2093"/>
        <v>2491165</v>
      </c>
      <c r="DU69" s="127">
        <f>SUM('címrend kötelező'!DU69+'címrend önként'!DU69+'címrend államig'!DU69)</f>
        <v>0</v>
      </c>
      <c r="DV69" s="127">
        <f>SUM('címrend kötelező'!DV69+'címrend önként'!DV69+'címrend államig'!DV69)</f>
        <v>0</v>
      </c>
      <c r="DW69" s="127">
        <f>SUM('címrend kötelező'!DW69+'címrend önként'!DW69+'címrend államig'!DW69)</f>
        <v>0</v>
      </c>
      <c r="DX69" s="127">
        <f>SUM('címrend kötelező'!DX69+'címrend önként'!DX69+'címrend államig'!DX69)</f>
        <v>0</v>
      </c>
      <c r="DY69" s="127">
        <f>SUM('címrend kötelező'!DY69+'címrend önként'!DY69+'címrend államig'!DY69)</f>
        <v>0</v>
      </c>
      <c r="DZ69" s="127">
        <f>SUM('címrend kötelező'!DZ69+'címrend önként'!DZ69+'címrend államig'!DZ69)</f>
        <v>0</v>
      </c>
      <c r="EA69" s="127">
        <f>SUM('címrend kötelező'!EA69+'címrend önként'!EA69+'címrend államig'!EA69)</f>
        <v>0</v>
      </c>
      <c r="EB69" s="127">
        <f>SUM('címrend kötelező'!EB69+'címrend önként'!EB69+'címrend államig'!EB69)</f>
        <v>0</v>
      </c>
      <c r="EC69" s="127">
        <f>SUM('címrend kötelező'!EC69+'címrend önként'!EC69+'címrend államig'!EC69)</f>
        <v>0</v>
      </c>
      <c r="ED69" s="127">
        <f>SUM('címrend kötelező'!ED69+'címrend önként'!ED69+'címrend államig'!ED69)</f>
        <v>0</v>
      </c>
      <c r="EE69" s="127">
        <f>SUM('címrend kötelező'!EE69+'címrend önként'!EE69+'címrend államig'!EE69)</f>
        <v>116</v>
      </c>
      <c r="EF69" s="127">
        <f>SUM('címrend kötelező'!EF69+'címrend önként'!EF69+'címrend államig'!EF69)</f>
        <v>116</v>
      </c>
      <c r="EG69" s="127">
        <f>SUM('címrend kötelező'!EG69+'címrend önként'!EG69+'címrend államig'!EG69)</f>
        <v>0</v>
      </c>
      <c r="EH69" s="127">
        <f>SUM('címrend kötelező'!EH69+'címrend önként'!EH69+'címrend államig'!EH69)</f>
        <v>0</v>
      </c>
      <c r="EI69" s="127">
        <f>SUM('címrend kötelező'!EI69+'címrend önként'!EI69+'címrend államig'!EI69)</f>
        <v>0</v>
      </c>
      <c r="EJ69" s="127">
        <f>SUM('címrend kötelező'!EJ69+'címrend önként'!EJ69+'címrend államig'!EJ69)</f>
        <v>0</v>
      </c>
      <c r="EK69" s="127">
        <f>SUM('címrend kötelező'!EK69+'címrend önként'!EK69+'címrend államig'!EK69)</f>
        <v>0</v>
      </c>
      <c r="EL69" s="127">
        <f>SUM('címrend kötelező'!EL69+'címrend önként'!EL69+'címrend államig'!EL69)</f>
        <v>0</v>
      </c>
      <c r="EM69" s="127">
        <f>SUM('címrend kötelező'!EM69+'címrend önként'!EM69+'címrend államig'!EM69)</f>
        <v>0</v>
      </c>
      <c r="EN69" s="127">
        <f>SUM('címrend kötelező'!EN69+'címrend önként'!EN69+'címrend államig'!EN69)</f>
        <v>0</v>
      </c>
      <c r="EO69" s="127">
        <f>SUM('címrend kötelező'!EO69+'címrend önként'!EO69+'címrend államig'!EO69)</f>
        <v>0</v>
      </c>
      <c r="EP69" s="127">
        <f>SUM('címrend kötelező'!EP69+'címrend önként'!EP69+'címrend államig'!EP69)</f>
        <v>0</v>
      </c>
      <c r="EQ69" s="127">
        <f>SUM('címrend kötelező'!EQ69+'címrend önként'!EQ69+'címrend államig'!EQ69)</f>
        <v>0</v>
      </c>
      <c r="ER69" s="127">
        <f>SUM('címrend kötelező'!ER69+'címrend önként'!ER69+'címrend államig'!ER69)</f>
        <v>0</v>
      </c>
      <c r="ES69" s="127">
        <f>SUM('címrend kötelező'!ES69+'címrend önként'!ES69+'címrend államig'!ES69)</f>
        <v>0</v>
      </c>
      <c r="ET69" s="127">
        <f>SUM('címrend kötelező'!ET69+'címrend önként'!ET69+'címrend államig'!ET69)</f>
        <v>0</v>
      </c>
      <c r="EU69" s="127">
        <f>SUM('címrend kötelező'!EU69+'címrend önként'!EU69+'címrend államig'!EU69)</f>
        <v>0</v>
      </c>
      <c r="EV69" s="598">
        <f>DU69+DX69+EA69+ED69+EG69+EJ69+EM69+EP69+ES69</f>
        <v>0</v>
      </c>
      <c r="EW69" s="598">
        <f t="shared" si="2094"/>
        <v>116</v>
      </c>
      <c r="EX69" s="598">
        <f t="shared" si="2094"/>
        <v>116</v>
      </c>
      <c r="EY69" s="291">
        <f>'címrend kötelező'!EY69+'címrend önként'!EY69+'címrend államig'!EY69</f>
        <v>0</v>
      </c>
      <c r="EZ69" s="291">
        <f>'címrend kötelező'!EZ69+'címrend önként'!EZ69+'címrend államig'!EZ69</f>
        <v>-2304</v>
      </c>
      <c r="FA69" s="291">
        <f>'címrend kötelező'!FA69+'címrend önként'!FA69+'címrend államig'!FA69</f>
        <v>-2304</v>
      </c>
      <c r="FB69" s="291">
        <f>'címrend kötelező'!FB69+'címrend önként'!FB69+'címrend államig'!FB69</f>
        <v>0</v>
      </c>
      <c r="FC69" s="291">
        <f>'címrend kötelező'!FC69+'címrend önként'!FC69+'címrend államig'!FC69</f>
        <v>-3406</v>
      </c>
      <c r="FD69" s="291">
        <f>'címrend kötelező'!FD69+'címrend önként'!FD69+'címrend államig'!FD69</f>
        <v>-3406</v>
      </c>
      <c r="FE69" s="291">
        <f>'címrend kötelező'!FE69+'címrend önként'!FE69+'címrend államig'!FE69</f>
        <v>0</v>
      </c>
      <c r="FF69" s="291">
        <f>'címrend kötelező'!FF69+'címrend önként'!FF69+'címrend államig'!FF69</f>
        <v>-2647</v>
      </c>
      <c r="FG69" s="291">
        <f>'címrend kötelező'!FG69+'címrend önként'!FG69+'címrend államig'!FG69</f>
        <v>-2647</v>
      </c>
      <c r="FH69" s="291">
        <f>'címrend kötelező'!FH69+'címrend önként'!FH69+'címrend államig'!FH69</f>
        <v>0</v>
      </c>
      <c r="FI69" s="291">
        <f>'címrend kötelező'!FI69+'címrend önként'!FI69+'címrend államig'!FI69</f>
        <v>3300</v>
      </c>
      <c r="FJ69" s="291">
        <f>'címrend kötelező'!FJ69+'címrend önként'!FJ69+'címrend államig'!FJ69</f>
        <v>3300</v>
      </c>
      <c r="FK69" s="291">
        <f>'címrend kötelező'!FK69+'címrend önként'!FK69+'címrend államig'!FK69</f>
        <v>0</v>
      </c>
      <c r="FL69" s="291">
        <f>'címrend kötelező'!FL69+'címrend önként'!FL69+'címrend államig'!FL69</f>
        <v>-3779</v>
      </c>
      <c r="FM69" s="291">
        <f>'címrend kötelező'!FM69+'címrend önként'!FM69+'címrend államig'!FM69</f>
        <v>-3779</v>
      </c>
      <c r="FN69" s="291">
        <f>'címrend kötelező'!FN69+'címrend önként'!FN69+'címrend államig'!FN69</f>
        <v>0</v>
      </c>
      <c r="FO69" s="291">
        <f>'címrend kötelező'!FO69+'címrend önként'!FO69+'címrend államig'!FO69</f>
        <v>-53</v>
      </c>
      <c r="FP69" s="291">
        <f>'címrend kötelező'!FP69+'címrend önként'!FP69+'címrend államig'!FP69</f>
        <v>-53</v>
      </c>
      <c r="FQ69" s="291">
        <f>'címrend kötelező'!FQ69+'címrend önként'!FQ69+'címrend államig'!FQ69</f>
        <v>0</v>
      </c>
      <c r="FR69" s="291">
        <f>'címrend kötelező'!FR69+'címrend önként'!FR69+'címrend államig'!FR69</f>
        <v>0</v>
      </c>
      <c r="FS69" s="291">
        <f>'címrend kötelező'!FS69+'címrend önként'!FS69+'címrend államig'!FS69</f>
        <v>0</v>
      </c>
      <c r="FT69" s="291">
        <f>'címrend kötelező'!FT69+'címrend önként'!FT69+'címrend államig'!FT69</f>
        <v>0</v>
      </c>
      <c r="FU69" s="291">
        <f>'címrend kötelező'!FU69+'címrend önként'!FU69+'címrend államig'!FU69</f>
        <v>430</v>
      </c>
      <c r="FV69" s="291">
        <f>'címrend kötelező'!FV69+'címrend önként'!FV69+'címrend államig'!FV69</f>
        <v>430</v>
      </c>
      <c r="FW69" s="291">
        <f>'címrend kötelező'!FW69+'címrend önként'!FW69+'címrend államig'!FW69</f>
        <v>0</v>
      </c>
      <c r="FX69" s="291">
        <f>'címrend kötelező'!FX69+'címrend önként'!FX69+'címrend államig'!FX69</f>
        <v>2100</v>
      </c>
      <c r="FY69" s="291">
        <f>'címrend kötelező'!FY69+'címrend önként'!FY69+'címrend államig'!FY69</f>
        <v>2100</v>
      </c>
      <c r="FZ69" s="291">
        <f>'címrend kötelező'!FZ69+'címrend önként'!FZ69+'címrend államig'!FZ69</f>
        <v>0</v>
      </c>
      <c r="GA69" s="291">
        <f>'címrend kötelező'!GA69+'címrend önként'!GA69+'címrend államig'!GA69</f>
        <v>478</v>
      </c>
      <c r="GB69" s="291">
        <f>'címrend kötelező'!GB69+'címrend önként'!GB69+'címrend államig'!GB69</f>
        <v>478</v>
      </c>
      <c r="GC69" s="291">
        <f>'címrend kötelező'!GC69+'címrend önként'!GC69+'címrend államig'!GC69</f>
        <v>0</v>
      </c>
      <c r="GD69" s="291">
        <f>'címrend kötelező'!GD69+'címrend önként'!GD69+'címrend államig'!GD69</f>
        <v>2077</v>
      </c>
      <c r="GE69" s="291">
        <f>'címrend kötelező'!GE69+'címrend önként'!GE69+'címrend államig'!GE69</f>
        <v>2077</v>
      </c>
      <c r="GF69" s="291">
        <f>'címrend kötelező'!GF69+'címrend önként'!GF69+'címrend államig'!GF69</f>
        <v>0</v>
      </c>
      <c r="GG69" s="291">
        <f>'címrend kötelező'!GG69+'címrend önként'!GG69+'címrend államig'!GG69</f>
        <v>188</v>
      </c>
      <c r="GH69" s="291">
        <f>'címrend kötelező'!GH69+'címrend önként'!GH69+'címrend államig'!GH69</f>
        <v>188</v>
      </c>
      <c r="GI69" s="291">
        <f>'címrend kötelező'!GI69+'címrend önként'!GI69+'címrend államig'!GI69</f>
        <v>0</v>
      </c>
      <c r="GJ69" s="291">
        <f>'címrend kötelező'!GJ69+'címrend önként'!GJ69+'címrend államig'!GJ69</f>
        <v>25925</v>
      </c>
      <c r="GK69" s="291">
        <f>'címrend kötelező'!GK69+'címrend önként'!GK69+'címrend államig'!GK69</f>
        <v>25925</v>
      </c>
      <c r="GL69" s="138">
        <f>EY69+FB69+FE69+FH69+FK69+FN69+FQ69+FT69+FW69+FZ69+GC69+GF69+GI69</f>
        <v>0</v>
      </c>
      <c r="GM69" s="138">
        <f t="shared" si="2095"/>
        <v>22309</v>
      </c>
      <c r="GN69" s="138">
        <f t="shared" si="2095"/>
        <v>22309</v>
      </c>
      <c r="GO69" s="291">
        <f>'címrend kötelező'!GO69+'címrend önként'!GO69+'címrend államig'!FL69</f>
        <v>0</v>
      </c>
      <c r="GP69" s="291">
        <f>'címrend kötelező'!GP69+'címrend önként'!GP69+'címrend államig'!FM69</f>
        <v>65343</v>
      </c>
      <c r="GQ69" s="291">
        <f>'címrend kötelező'!GQ69+'címrend önként'!GQ69+'címrend államig'!FN69</f>
        <v>65343</v>
      </c>
      <c r="GR69" s="291">
        <f>'címrend kötelező'!GR69+'címrend önként'!GR69+'címrend államig'!FO69</f>
        <v>0</v>
      </c>
      <c r="GS69" s="291">
        <f>'címrend kötelező'!GS69+'címrend önként'!GS69+'címrend államig'!FP69</f>
        <v>101957</v>
      </c>
      <c r="GT69" s="291">
        <f>'címrend kötelező'!GT69+'címrend önként'!GT69+'címrend államig'!FQ69</f>
        <v>101957</v>
      </c>
      <c r="GU69" s="291">
        <f>'címrend kötelező'!GU69+'címrend önként'!GU69+'címrend államig'!FR69</f>
        <v>0</v>
      </c>
      <c r="GV69" s="291">
        <f>'címrend kötelező'!GV69+'címrend önként'!GV69+'címrend államig'!FS69</f>
        <v>31300</v>
      </c>
      <c r="GW69" s="291">
        <f>'címrend kötelező'!GW69+'címrend önként'!GW69+'címrend államig'!FT69</f>
        <v>31300</v>
      </c>
      <c r="GX69" s="138">
        <f>GL69+GO69+GR69+GU69</f>
        <v>0</v>
      </c>
      <c r="GY69" s="138">
        <f t="shared" si="2096"/>
        <v>220909</v>
      </c>
      <c r="GZ69" s="138">
        <f t="shared" si="2096"/>
        <v>220909</v>
      </c>
      <c r="HA69" s="138">
        <f>DR69+EV69+GX69</f>
        <v>1994144</v>
      </c>
      <c r="HB69" s="138">
        <f t="shared" si="2097"/>
        <v>718046</v>
      </c>
      <c r="HC69" s="134">
        <f t="shared" si="2097"/>
        <v>2712190</v>
      </c>
      <c r="HD69" s="139"/>
    </row>
    <row r="70" spans="1:212" x14ac:dyDescent="0.2">
      <c r="B70" s="18"/>
      <c r="C70" s="18"/>
      <c r="D70" s="18"/>
      <c r="DR70" s="102"/>
      <c r="DS70" s="102"/>
      <c r="DT70" s="102"/>
      <c r="EV70" s="605"/>
      <c r="EW70" s="605"/>
      <c r="EX70" s="605"/>
    </row>
    <row r="71" spans="1:212" x14ac:dyDescent="0.2">
      <c r="B71" s="18">
        <f t="shared" ref="B71:K71" si="2098">SUM(B6)</f>
        <v>180290</v>
      </c>
      <c r="C71" s="18">
        <f t="shared" ref="C71:D71" si="2099">SUM(C6)</f>
        <v>20212</v>
      </c>
      <c r="D71" s="18">
        <f t="shared" si="2099"/>
        <v>200502</v>
      </c>
      <c r="E71" s="18">
        <f t="shared" si="2098"/>
        <v>1000</v>
      </c>
      <c r="F71" s="18">
        <f t="shared" ref="F71:J71" si="2100">SUM(F6)</f>
        <v>118</v>
      </c>
      <c r="G71" s="18">
        <f t="shared" si="2100"/>
        <v>1118</v>
      </c>
      <c r="H71" s="18">
        <f t="shared" si="2100"/>
        <v>3353</v>
      </c>
      <c r="I71" s="18">
        <f t="shared" si="2100"/>
        <v>280</v>
      </c>
      <c r="J71" s="18">
        <f t="shared" si="2100"/>
        <v>3633</v>
      </c>
      <c r="K71" s="18">
        <f t="shared" si="2098"/>
        <v>6918</v>
      </c>
      <c r="L71" s="18">
        <f t="shared" ref="L71:BW71" si="2101">SUM(L6)</f>
        <v>326</v>
      </c>
      <c r="M71" s="18">
        <f t="shared" si="2101"/>
        <v>7244</v>
      </c>
      <c r="N71" s="18">
        <f t="shared" si="2101"/>
        <v>123969</v>
      </c>
      <c r="O71" s="18">
        <f t="shared" si="2101"/>
        <v>119104</v>
      </c>
      <c r="P71" s="18">
        <f t="shared" si="2101"/>
        <v>243073</v>
      </c>
      <c r="Q71" s="18">
        <f t="shared" si="2101"/>
        <v>742225</v>
      </c>
      <c r="R71" s="18">
        <f t="shared" si="2101"/>
        <v>-391125</v>
      </c>
      <c r="S71" s="18">
        <f t="shared" si="2101"/>
        <v>351100</v>
      </c>
      <c r="T71" s="18">
        <f t="shared" si="2101"/>
        <v>918137</v>
      </c>
      <c r="U71" s="18">
        <f t="shared" si="2101"/>
        <v>220748</v>
      </c>
      <c r="V71" s="18">
        <f t="shared" si="2101"/>
        <v>1138885</v>
      </c>
      <c r="W71" s="18">
        <f t="shared" si="2101"/>
        <v>6868</v>
      </c>
      <c r="X71" s="18">
        <f t="shared" si="2101"/>
        <v>2205762</v>
      </c>
      <c r="Y71" s="18">
        <f t="shared" si="2101"/>
        <v>2212630</v>
      </c>
      <c r="Z71" s="18">
        <f t="shared" si="2101"/>
        <v>6430577</v>
      </c>
      <c r="AA71" s="18">
        <f t="shared" si="2101"/>
        <v>413426</v>
      </c>
      <c r="AB71" s="18">
        <f t="shared" si="2101"/>
        <v>6844003</v>
      </c>
      <c r="AC71" s="18">
        <f t="shared" si="2101"/>
        <v>0</v>
      </c>
      <c r="AD71" s="18">
        <f t="shared" si="2101"/>
        <v>822913</v>
      </c>
      <c r="AE71" s="18">
        <f t="shared" si="2101"/>
        <v>822913</v>
      </c>
      <c r="AF71" s="18">
        <f t="shared" si="2101"/>
        <v>4500</v>
      </c>
      <c r="AG71" s="18">
        <f t="shared" si="2101"/>
        <v>17</v>
      </c>
      <c r="AH71" s="18">
        <f t="shared" si="2101"/>
        <v>4517</v>
      </c>
      <c r="AI71" s="18">
        <f t="shared" si="2101"/>
        <v>13600</v>
      </c>
      <c r="AJ71" s="18">
        <f t="shared" si="2101"/>
        <v>5609</v>
      </c>
      <c r="AK71" s="18">
        <f t="shared" si="2101"/>
        <v>19209</v>
      </c>
      <c r="AL71" s="18">
        <f t="shared" si="2101"/>
        <v>155447</v>
      </c>
      <c r="AM71" s="18">
        <f t="shared" si="2101"/>
        <v>3514</v>
      </c>
      <c r="AN71" s="18">
        <f t="shared" si="2101"/>
        <v>158961</v>
      </c>
      <c r="AO71" s="18">
        <f t="shared" si="2101"/>
        <v>790408</v>
      </c>
      <c r="AP71" s="18">
        <f t="shared" si="2101"/>
        <v>74404</v>
      </c>
      <c r="AQ71" s="18">
        <f t="shared" si="2101"/>
        <v>864812</v>
      </c>
      <c r="AR71" s="18">
        <f t="shared" si="2101"/>
        <v>5000</v>
      </c>
      <c r="AS71" s="18">
        <f t="shared" si="2101"/>
        <v>5000</v>
      </c>
      <c r="AT71" s="18">
        <f t="shared" si="2101"/>
        <v>10000</v>
      </c>
      <c r="AU71" s="18">
        <f t="shared" si="2101"/>
        <v>140407</v>
      </c>
      <c r="AV71" s="18">
        <f t="shared" si="2101"/>
        <v>71466</v>
      </c>
      <c r="AW71" s="18">
        <f t="shared" si="2101"/>
        <v>211873</v>
      </c>
      <c r="AX71" s="18">
        <f t="shared" si="2101"/>
        <v>55350</v>
      </c>
      <c r="AY71" s="18">
        <f t="shared" si="2101"/>
        <v>1465</v>
      </c>
      <c r="AZ71" s="18">
        <f t="shared" si="2101"/>
        <v>56815</v>
      </c>
      <c r="BA71" s="18">
        <f t="shared" si="2101"/>
        <v>0</v>
      </c>
      <c r="BB71" s="18">
        <f t="shared" si="2101"/>
        <v>31071</v>
      </c>
      <c r="BC71" s="18">
        <f t="shared" si="2101"/>
        <v>31071</v>
      </c>
      <c r="BD71" s="18">
        <f t="shared" si="2101"/>
        <v>1000</v>
      </c>
      <c r="BE71" s="18">
        <f t="shared" si="2101"/>
        <v>28</v>
      </c>
      <c r="BF71" s="18">
        <f t="shared" si="2101"/>
        <v>1028</v>
      </c>
      <c r="BG71" s="18">
        <f t="shared" si="2101"/>
        <v>136669</v>
      </c>
      <c r="BH71" s="18">
        <f t="shared" si="2101"/>
        <v>19697</v>
      </c>
      <c r="BI71" s="18">
        <f t="shared" si="2101"/>
        <v>156366</v>
      </c>
      <c r="BJ71" s="18">
        <f t="shared" si="2101"/>
        <v>0</v>
      </c>
      <c r="BK71" s="18">
        <f t="shared" si="2101"/>
        <v>0</v>
      </c>
      <c r="BL71" s="18">
        <f t="shared" si="2101"/>
        <v>0</v>
      </c>
      <c r="BM71" s="18">
        <f t="shared" si="2101"/>
        <v>26913</v>
      </c>
      <c r="BN71" s="18">
        <f t="shared" si="2101"/>
        <v>15191</v>
      </c>
      <c r="BO71" s="18">
        <f t="shared" si="2101"/>
        <v>42104</v>
      </c>
      <c r="BP71" s="18">
        <f t="shared" si="2101"/>
        <v>1035667</v>
      </c>
      <c r="BQ71" s="18">
        <f t="shared" si="2101"/>
        <v>3247999</v>
      </c>
      <c r="BR71" s="18">
        <f t="shared" si="2101"/>
        <v>4283666</v>
      </c>
      <c r="BS71" s="18">
        <f t="shared" si="2101"/>
        <v>169062</v>
      </c>
      <c r="BT71" s="18">
        <f t="shared" si="2101"/>
        <v>10650</v>
      </c>
      <c r="BU71" s="18">
        <f t="shared" si="2101"/>
        <v>179712</v>
      </c>
      <c r="BV71" s="18">
        <f t="shared" si="2101"/>
        <v>0</v>
      </c>
      <c r="BW71" s="18">
        <f t="shared" si="2101"/>
        <v>0</v>
      </c>
      <c r="BX71" s="18">
        <f t="shared" ref="BX71:DK71" si="2102">SUM(BX6)</f>
        <v>0</v>
      </c>
      <c r="BY71" s="18">
        <f t="shared" si="2102"/>
        <v>853340</v>
      </c>
      <c r="BZ71" s="18">
        <f t="shared" si="2102"/>
        <v>161903</v>
      </c>
      <c r="CA71" s="18">
        <f t="shared" si="2102"/>
        <v>1015243</v>
      </c>
      <c r="CB71" s="18">
        <f t="shared" si="2102"/>
        <v>0</v>
      </c>
      <c r="CC71" s="18">
        <f t="shared" si="2102"/>
        <v>0</v>
      </c>
      <c r="CD71" s="18">
        <f t="shared" si="2102"/>
        <v>0</v>
      </c>
      <c r="CE71" s="18">
        <f t="shared" si="2102"/>
        <v>3716120</v>
      </c>
      <c r="CF71" s="18">
        <f t="shared" si="2102"/>
        <v>2060855</v>
      </c>
      <c r="CG71" s="18">
        <f t="shared" si="2102"/>
        <v>5776975</v>
      </c>
      <c r="CH71" s="18">
        <f t="shared" si="2102"/>
        <v>548293</v>
      </c>
      <c r="CI71" s="18">
        <f t="shared" si="2102"/>
        <v>154152</v>
      </c>
      <c r="CJ71" s="18">
        <f t="shared" si="2102"/>
        <v>702445</v>
      </c>
      <c r="CK71" s="18">
        <f t="shared" si="2102"/>
        <v>268694</v>
      </c>
      <c r="CL71" s="18">
        <f t="shared" si="2102"/>
        <v>1774</v>
      </c>
      <c r="CM71" s="18">
        <f t="shared" si="2102"/>
        <v>270468</v>
      </c>
      <c r="CN71" s="18">
        <f t="shared" si="2102"/>
        <v>696689</v>
      </c>
      <c r="CO71" s="18">
        <f t="shared" si="2102"/>
        <v>23573</v>
      </c>
      <c r="CP71" s="18">
        <f t="shared" si="2102"/>
        <v>720262</v>
      </c>
      <c r="CQ71" s="18">
        <f t="shared" si="2102"/>
        <v>0</v>
      </c>
      <c r="CR71" s="18">
        <f t="shared" si="2102"/>
        <v>0</v>
      </c>
      <c r="CS71" s="18">
        <f t="shared" si="2102"/>
        <v>0</v>
      </c>
      <c r="CT71" s="18">
        <f t="shared" si="2102"/>
        <v>1000</v>
      </c>
      <c r="CU71" s="18">
        <f t="shared" si="2102"/>
        <v>0</v>
      </c>
      <c r="CV71" s="18">
        <f t="shared" si="2102"/>
        <v>1000</v>
      </c>
      <c r="CW71" s="18">
        <f t="shared" si="2102"/>
        <v>5684</v>
      </c>
      <c r="CX71" s="18">
        <f t="shared" si="2102"/>
        <v>38938</v>
      </c>
      <c r="CY71" s="18">
        <f t="shared" si="2102"/>
        <v>44622</v>
      </c>
      <c r="CZ71" s="18">
        <f t="shared" si="2102"/>
        <v>67580</v>
      </c>
      <c r="DA71" s="18">
        <f t="shared" si="2102"/>
        <v>18089</v>
      </c>
      <c r="DB71" s="18">
        <f t="shared" si="2102"/>
        <v>85669</v>
      </c>
      <c r="DC71" s="18">
        <f t="shared" si="2102"/>
        <v>1000000</v>
      </c>
      <c r="DD71" s="18">
        <f t="shared" si="2102"/>
        <v>1419012</v>
      </c>
      <c r="DE71" s="18">
        <f t="shared" si="2102"/>
        <v>2419012</v>
      </c>
      <c r="DF71" s="18">
        <f t="shared" si="2102"/>
        <v>374700</v>
      </c>
      <c r="DG71" s="18">
        <f t="shared" si="2102"/>
        <v>50510</v>
      </c>
      <c r="DH71" s="18">
        <f t="shared" si="2102"/>
        <v>425210</v>
      </c>
      <c r="DI71" s="18">
        <f t="shared" si="2102"/>
        <v>91719</v>
      </c>
      <c r="DJ71" s="18">
        <f t="shared" si="2102"/>
        <v>24387</v>
      </c>
      <c r="DK71" s="18">
        <f t="shared" si="2102"/>
        <v>116106</v>
      </c>
      <c r="DL71" s="18">
        <f t="shared" ref="DL71:DR71" si="2103">SUM(DL6)</f>
        <v>98857</v>
      </c>
      <c r="DM71" s="18">
        <f t="shared" ref="DM71:DN71" si="2104">SUM(DM6)</f>
        <v>0</v>
      </c>
      <c r="DN71" s="18">
        <f t="shared" si="2104"/>
        <v>98857</v>
      </c>
      <c r="DO71" s="18">
        <f t="shared" si="2103"/>
        <v>866708</v>
      </c>
      <c r="DP71" s="18">
        <f t="shared" ref="DP71:DQ71" si="2105">SUM(DP6)</f>
        <v>104902</v>
      </c>
      <c r="DQ71" s="18">
        <f t="shared" si="2105"/>
        <v>971610</v>
      </c>
      <c r="DR71" s="102">
        <f t="shared" si="2103"/>
        <v>19536744</v>
      </c>
      <c r="DS71" s="102">
        <f t="shared" ref="DS71:DT71" si="2106">SUM(DS6)</f>
        <v>10955970</v>
      </c>
      <c r="DT71" s="102">
        <f t="shared" si="2106"/>
        <v>30492714</v>
      </c>
      <c r="DU71" s="18">
        <f t="shared" ref="DU71:EY71" si="2107">SUM(DU6)</f>
        <v>14114</v>
      </c>
      <c r="DV71" s="18">
        <f t="shared" ref="DV71:EU71" si="2108">SUM(DV6)</f>
        <v>12549</v>
      </c>
      <c r="DW71" s="18">
        <f t="shared" si="2108"/>
        <v>26663</v>
      </c>
      <c r="DX71" s="18">
        <f t="shared" si="2108"/>
        <v>5816</v>
      </c>
      <c r="DY71" s="18">
        <f t="shared" si="2108"/>
        <v>1572</v>
      </c>
      <c r="DZ71" s="18">
        <f t="shared" si="2108"/>
        <v>7388</v>
      </c>
      <c r="EA71" s="18">
        <f t="shared" si="2108"/>
        <v>5232</v>
      </c>
      <c r="EB71" s="18">
        <f t="shared" si="2108"/>
        <v>1274</v>
      </c>
      <c r="EC71" s="18">
        <f t="shared" si="2108"/>
        <v>6506</v>
      </c>
      <c r="ED71" s="18">
        <f t="shared" si="2108"/>
        <v>358729</v>
      </c>
      <c r="EE71" s="18">
        <f t="shared" si="2108"/>
        <v>129771</v>
      </c>
      <c r="EF71" s="18">
        <f t="shared" si="2108"/>
        <v>488500</v>
      </c>
      <c r="EG71" s="18">
        <f t="shared" si="2108"/>
        <v>70415</v>
      </c>
      <c r="EH71" s="18">
        <f t="shared" si="2108"/>
        <v>60633</v>
      </c>
      <c r="EI71" s="18">
        <f t="shared" si="2108"/>
        <v>131048</v>
      </c>
      <c r="EJ71" s="18">
        <f t="shared" si="2108"/>
        <v>56559</v>
      </c>
      <c r="EK71" s="18">
        <f t="shared" si="2108"/>
        <v>104983</v>
      </c>
      <c r="EL71" s="18">
        <f t="shared" si="2108"/>
        <v>161542</v>
      </c>
      <c r="EM71" s="18">
        <f t="shared" si="2108"/>
        <v>20866</v>
      </c>
      <c r="EN71" s="18">
        <f t="shared" si="2108"/>
        <v>6200</v>
      </c>
      <c r="EO71" s="18">
        <f t="shared" si="2108"/>
        <v>27066</v>
      </c>
      <c r="EP71" s="18">
        <f t="shared" si="2108"/>
        <v>1304188</v>
      </c>
      <c r="EQ71" s="18">
        <f t="shared" si="2108"/>
        <v>278477</v>
      </c>
      <c r="ER71" s="18">
        <f t="shared" si="2108"/>
        <v>1582665</v>
      </c>
      <c r="ES71" s="18">
        <f t="shared" si="2108"/>
        <v>463974</v>
      </c>
      <c r="ET71" s="18">
        <f t="shared" si="2108"/>
        <v>108882</v>
      </c>
      <c r="EU71" s="18">
        <f t="shared" si="2108"/>
        <v>572856</v>
      </c>
      <c r="EV71" s="102">
        <f t="shared" si="2107"/>
        <v>2299893</v>
      </c>
      <c r="EW71" s="102">
        <f t="shared" ref="EW71:EX71" si="2109">SUM(EW6)</f>
        <v>704341</v>
      </c>
      <c r="EX71" s="102">
        <f t="shared" si="2109"/>
        <v>3004234</v>
      </c>
      <c r="EY71" s="18">
        <f t="shared" si="2107"/>
        <v>68153</v>
      </c>
      <c r="EZ71" s="18">
        <f t="shared" ref="EZ71:GK71" si="2110">SUM(EZ6)</f>
        <v>14685</v>
      </c>
      <c r="FA71" s="18">
        <f t="shared" si="2110"/>
        <v>82838</v>
      </c>
      <c r="FB71" s="18">
        <f t="shared" si="2110"/>
        <v>132010</v>
      </c>
      <c r="FC71" s="18">
        <f t="shared" si="2110"/>
        <v>40780</v>
      </c>
      <c r="FD71" s="18">
        <f t="shared" si="2110"/>
        <v>172790</v>
      </c>
      <c r="FE71" s="18">
        <f t="shared" si="2110"/>
        <v>62186</v>
      </c>
      <c r="FF71" s="18">
        <f t="shared" si="2110"/>
        <v>23010</v>
      </c>
      <c r="FG71" s="18">
        <f t="shared" si="2110"/>
        <v>85196</v>
      </c>
      <c r="FH71" s="18">
        <f t="shared" si="2110"/>
        <v>190926</v>
      </c>
      <c r="FI71" s="18">
        <f t="shared" si="2110"/>
        <v>23392</v>
      </c>
      <c r="FJ71" s="18">
        <f t="shared" si="2110"/>
        <v>214318</v>
      </c>
      <c r="FK71" s="18">
        <f t="shared" si="2110"/>
        <v>128880</v>
      </c>
      <c r="FL71" s="18">
        <f t="shared" si="2110"/>
        <v>2776</v>
      </c>
      <c r="FM71" s="18">
        <f t="shared" si="2110"/>
        <v>131656</v>
      </c>
      <c r="FN71" s="18">
        <f t="shared" si="2110"/>
        <v>244806</v>
      </c>
      <c r="FO71" s="18">
        <f t="shared" si="2110"/>
        <v>2045</v>
      </c>
      <c r="FP71" s="18">
        <f t="shared" si="2110"/>
        <v>246851</v>
      </c>
      <c r="FQ71" s="18">
        <f t="shared" si="2110"/>
        <v>128037</v>
      </c>
      <c r="FR71" s="18">
        <f t="shared" si="2110"/>
        <v>9120</v>
      </c>
      <c r="FS71" s="18">
        <f t="shared" si="2110"/>
        <v>137157</v>
      </c>
      <c r="FT71" s="18">
        <f t="shared" si="2110"/>
        <v>152258</v>
      </c>
      <c r="FU71" s="18">
        <f t="shared" si="2110"/>
        <v>28245</v>
      </c>
      <c r="FV71" s="18">
        <f t="shared" si="2110"/>
        <v>180503</v>
      </c>
      <c r="FW71" s="18">
        <f t="shared" si="2110"/>
        <v>92509</v>
      </c>
      <c r="FX71" s="18">
        <f t="shared" si="2110"/>
        <v>21054</v>
      </c>
      <c r="FY71" s="18">
        <f t="shared" si="2110"/>
        <v>113563</v>
      </c>
      <c r="FZ71" s="18">
        <f t="shared" si="2110"/>
        <v>16058</v>
      </c>
      <c r="GA71" s="18">
        <f t="shared" si="2110"/>
        <v>2497</v>
      </c>
      <c r="GB71" s="18">
        <f t="shared" si="2110"/>
        <v>18555</v>
      </c>
      <c r="GC71" s="18">
        <f t="shared" si="2110"/>
        <v>48694</v>
      </c>
      <c r="GD71" s="18">
        <f t="shared" si="2110"/>
        <v>9841</v>
      </c>
      <c r="GE71" s="18">
        <f t="shared" si="2110"/>
        <v>58535</v>
      </c>
      <c r="GF71" s="18">
        <f t="shared" si="2110"/>
        <v>790664</v>
      </c>
      <c r="GG71" s="18">
        <f t="shared" si="2110"/>
        <v>72127</v>
      </c>
      <c r="GH71" s="18">
        <f t="shared" si="2110"/>
        <v>862791</v>
      </c>
      <c r="GI71" s="18">
        <f t="shared" si="2110"/>
        <v>67875</v>
      </c>
      <c r="GJ71" s="18">
        <f t="shared" si="2110"/>
        <v>30165</v>
      </c>
      <c r="GK71" s="18">
        <f t="shared" si="2110"/>
        <v>98040</v>
      </c>
      <c r="GL71" s="18">
        <f t="shared" ref="GL71:HA71" si="2111">SUM(GL6)</f>
        <v>2123056</v>
      </c>
      <c r="GM71" s="18">
        <f t="shared" ref="GM71:GN71" si="2112">SUM(GM6)</f>
        <v>279737</v>
      </c>
      <c r="GN71" s="18">
        <f t="shared" si="2112"/>
        <v>2402793</v>
      </c>
      <c r="GO71" s="18">
        <f t="shared" si="2111"/>
        <v>912798</v>
      </c>
      <c r="GP71" s="18">
        <f t="shared" ref="GP71:GW71" si="2113">SUM(GP6)</f>
        <v>260178</v>
      </c>
      <c r="GQ71" s="18">
        <f t="shared" si="2113"/>
        <v>1172976</v>
      </c>
      <c r="GR71" s="18">
        <f t="shared" si="2113"/>
        <v>1524865</v>
      </c>
      <c r="GS71" s="18">
        <f t="shared" si="2113"/>
        <v>242598</v>
      </c>
      <c r="GT71" s="18">
        <f t="shared" si="2113"/>
        <v>1767463</v>
      </c>
      <c r="GU71" s="18">
        <f t="shared" si="2113"/>
        <v>1354848</v>
      </c>
      <c r="GV71" s="18">
        <f t="shared" si="2113"/>
        <v>159896</v>
      </c>
      <c r="GW71" s="18">
        <f t="shared" si="2113"/>
        <v>1514744</v>
      </c>
      <c r="GX71" s="18">
        <f t="shared" si="2111"/>
        <v>5915567</v>
      </c>
      <c r="GY71" s="18">
        <f t="shared" ref="GY71:GZ71" si="2114">SUM(GY6)</f>
        <v>942409</v>
      </c>
      <c r="GZ71" s="18">
        <f t="shared" si="2114"/>
        <v>6857976</v>
      </c>
      <c r="HA71" s="18">
        <f t="shared" si="2111"/>
        <v>27752204</v>
      </c>
      <c r="HB71" s="18">
        <f t="shared" ref="HB71:HC71" si="2115">SUM(HB6)</f>
        <v>12602720</v>
      </c>
      <c r="HC71" s="18">
        <f t="shared" si="2115"/>
        <v>40354924</v>
      </c>
    </row>
    <row r="72" spans="1:212" x14ac:dyDescent="0.2">
      <c r="B72" s="18">
        <f t="shared" ref="B72:K72" si="2116">SUM(B27)</f>
        <v>0</v>
      </c>
      <c r="C72" s="18">
        <f t="shared" ref="C72:D72" si="2117">SUM(C27)</f>
        <v>0</v>
      </c>
      <c r="D72" s="18">
        <f t="shared" si="2117"/>
        <v>0</v>
      </c>
      <c r="E72" s="18">
        <f t="shared" si="2116"/>
        <v>0</v>
      </c>
      <c r="F72" s="18">
        <f t="shared" ref="F72:J72" si="2118">SUM(F27)</f>
        <v>0</v>
      </c>
      <c r="G72" s="18">
        <f t="shared" si="2118"/>
        <v>0</v>
      </c>
      <c r="H72" s="18">
        <f t="shared" si="2118"/>
        <v>0</v>
      </c>
      <c r="I72" s="18">
        <f t="shared" si="2118"/>
        <v>0</v>
      </c>
      <c r="J72" s="18">
        <f t="shared" si="2118"/>
        <v>0</v>
      </c>
      <c r="K72" s="18">
        <f t="shared" si="2116"/>
        <v>500</v>
      </c>
      <c r="L72" s="18">
        <f t="shared" ref="L72:BW72" si="2119">SUM(L27)</f>
        <v>0</v>
      </c>
      <c r="M72" s="18">
        <f t="shared" si="2119"/>
        <v>500</v>
      </c>
      <c r="N72" s="18">
        <f t="shared" si="2119"/>
        <v>0</v>
      </c>
      <c r="O72" s="18">
        <f t="shared" si="2119"/>
        <v>0</v>
      </c>
      <c r="P72" s="18">
        <f t="shared" si="2119"/>
        <v>0</v>
      </c>
      <c r="Q72" s="18">
        <f t="shared" si="2119"/>
        <v>0</v>
      </c>
      <c r="R72" s="18">
        <f t="shared" si="2119"/>
        <v>0</v>
      </c>
      <c r="S72" s="18">
        <f t="shared" si="2119"/>
        <v>0</v>
      </c>
      <c r="T72" s="18">
        <f t="shared" si="2119"/>
        <v>0</v>
      </c>
      <c r="U72" s="18">
        <f t="shared" si="2119"/>
        <v>0</v>
      </c>
      <c r="V72" s="18">
        <f t="shared" si="2119"/>
        <v>0</v>
      </c>
      <c r="W72" s="18">
        <f t="shared" si="2119"/>
        <v>7558077</v>
      </c>
      <c r="X72" s="18">
        <f t="shared" si="2119"/>
        <v>4700000</v>
      </c>
      <c r="Y72" s="18">
        <f t="shared" si="2119"/>
        <v>12258077</v>
      </c>
      <c r="Z72" s="18" t="e">
        <f t="shared" si="2119"/>
        <v>#REF!</v>
      </c>
      <c r="AA72" s="18">
        <f t="shared" si="2119"/>
        <v>2266483</v>
      </c>
      <c r="AB72" s="18" t="e">
        <f t="shared" si="2119"/>
        <v>#REF!</v>
      </c>
      <c r="AC72" s="18">
        <f t="shared" si="2119"/>
        <v>2929976</v>
      </c>
      <c r="AD72" s="18">
        <f t="shared" si="2119"/>
        <v>3518342</v>
      </c>
      <c r="AE72" s="18">
        <f t="shared" si="2119"/>
        <v>6448318</v>
      </c>
      <c r="AF72" s="18">
        <f t="shared" si="2119"/>
        <v>0</v>
      </c>
      <c r="AG72" s="18">
        <f t="shared" si="2119"/>
        <v>0</v>
      </c>
      <c r="AH72" s="18">
        <f t="shared" si="2119"/>
        <v>0</v>
      </c>
      <c r="AI72" s="18">
        <f t="shared" si="2119"/>
        <v>5603</v>
      </c>
      <c r="AJ72" s="18">
        <f t="shared" si="2119"/>
        <v>0</v>
      </c>
      <c r="AK72" s="18">
        <f t="shared" si="2119"/>
        <v>5603</v>
      </c>
      <c r="AL72" s="18">
        <f t="shared" si="2119"/>
        <v>0</v>
      </c>
      <c r="AM72" s="18">
        <f t="shared" si="2119"/>
        <v>0</v>
      </c>
      <c r="AN72" s="18">
        <f t="shared" si="2119"/>
        <v>0</v>
      </c>
      <c r="AO72" s="18">
        <f t="shared" si="2119"/>
        <v>1251010</v>
      </c>
      <c r="AP72" s="18">
        <f t="shared" si="2119"/>
        <v>0</v>
      </c>
      <c r="AQ72" s="18">
        <f t="shared" si="2119"/>
        <v>1251010</v>
      </c>
      <c r="AR72" s="18">
        <f t="shared" si="2119"/>
        <v>0</v>
      </c>
      <c r="AS72" s="18">
        <f t="shared" si="2119"/>
        <v>0</v>
      </c>
      <c r="AT72" s="18">
        <f t="shared" si="2119"/>
        <v>0</v>
      </c>
      <c r="AU72" s="18">
        <f t="shared" si="2119"/>
        <v>1200</v>
      </c>
      <c r="AV72" s="18">
        <f t="shared" si="2119"/>
        <v>0</v>
      </c>
      <c r="AW72" s="18">
        <f t="shared" si="2119"/>
        <v>1200</v>
      </c>
      <c r="AX72" s="18">
        <f t="shared" si="2119"/>
        <v>250000</v>
      </c>
      <c r="AY72" s="18">
        <f t="shared" si="2119"/>
        <v>0</v>
      </c>
      <c r="AZ72" s="18">
        <f t="shared" si="2119"/>
        <v>250000</v>
      </c>
      <c r="BA72" s="18">
        <f t="shared" si="2119"/>
        <v>0</v>
      </c>
      <c r="BB72" s="18">
        <f t="shared" si="2119"/>
        <v>0</v>
      </c>
      <c r="BC72" s="18">
        <f t="shared" si="2119"/>
        <v>0</v>
      </c>
      <c r="BD72" s="18">
        <f t="shared" si="2119"/>
        <v>0</v>
      </c>
      <c r="BE72" s="18">
        <f t="shared" si="2119"/>
        <v>0</v>
      </c>
      <c r="BF72" s="18">
        <f t="shared" si="2119"/>
        <v>0</v>
      </c>
      <c r="BG72" s="18">
        <f t="shared" si="2119"/>
        <v>68219</v>
      </c>
      <c r="BH72" s="18">
        <f t="shared" si="2119"/>
        <v>0</v>
      </c>
      <c r="BI72" s="18">
        <f t="shared" si="2119"/>
        <v>68219</v>
      </c>
      <c r="BJ72" s="18">
        <f t="shared" si="2119"/>
        <v>0</v>
      </c>
      <c r="BK72" s="18">
        <f t="shared" si="2119"/>
        <v>0</v>
      </c>
      <c r="BL72" s="18">
        <f t="shared" si="2119"/>
        <v>0</v>
      </c>
      <c r="BM72" s="18">
        <f t="shared" si="2119"/>
        <v>0</v>
      </c>
      <c r="BN72" s="18">
        <f t="shared" si="2119"/>
        <v>0</v>
      </c>
      <c r="BO72" s="18">
        <f t="shared" si="2119"/>
        <v>0</v>
      </c>
      <c r="BP72" s="18">
        <f t="shared" si="2119"/>
        <v>155846</v>
      </c>
      <c r="BQ72" s="18">
        <f t="shared" si="2119"/>
        <v>20390</v>
      </c>
      <c r="BR72" s="18">
        <f t="shared" si="2119"/>
        <v>176236</v>
      </c>
      <c r="BS72" s="18">
        <f t="shared" si="2119"/>
        <v>0</v>
      </c>
      <c r="BT72" s="18">
        <f t="shared" si="2119"/>
        <v>0</v>
      </c>
      <c r="BU72" s="18">
        <f t="shared" si="2119"/>
        <v>0</v>
      </c>
      <c r="BV72" s="18">
        <f t="shared" si="2119"/>
        <v>0</v>
      </c>
      <c r="BW72" s="18">
        <f t="shared" si="2119"/>
        <v>0</v>
      </c>
      <c r="BX72" s="18">
        <f t="shared" ref="BX72:DK72" si="2120">SUM(BX27)</f>
        <v>0</v>
      </c>
      <c r="BY72" s="18">
        <f t="shared" si="2120"/>
        <v>10000</v>
      </c>
      <c r="BZ72" s="18">
        <f t="shared" si="2120"/>
        <v>0</v>
      </c>
      <c r="CA72" s="18">
        <f t="shared" si="2120"/>
        <v>10000</v>
      </c>
      <c r="CB72" s="18">
        <f t="shared" si="2120"/>
        <v>0</v>
      </c>
      <c r="CC72" s="18">
        <f t="shared" si="2120"/>
        <v>0</v>
      </c>
      <c r="CD72" s="18">
        <f t="shared" si="2120"/>
        <v>0</v>
      </c>
      <c r="CE72" s="18">
        <f t="shared" si="2120"/>
        <v>4659170</v>
      </c>
      <c r="CF72" s="18">
        <f t="shared" si="2120"/>
        <v>502001</v>
      </c>
      <c r="CG72" s="18">
        <f t="shared" si="2120"/>
        <v>5161171</v>
      </c>
      <c r="CH72" s="18">
        <f t="shared" si="2120"/>
        <v>0</v>
      </c>
      <c r="CI72" s="18">
        <f t="shared" si="2120"/>
        <v>0</v>
      </c>
      <c r="CJ72" s="18">
        <f t="shared" si="2120"/>
        <v>0</v>
      </c>
      <c r="CK72" s="18">
        <f t="shared" si="2120"/>
        <v>168194</v>
      </c>
      <c r="CL72" s="18">
        <f t="shared" si="2120"/>
        <v>-45006</v>
      </c>
      <c r="CM72" s="18">
        <f t="shared" si="2120"/>
        <v>123188</v>
      </c>
      <c r="CN72" s="18">
        <f t="shared" si="2120"/>
        <v>390000</v>
      </c>
      <c r="CO72" s="18">
        <f t="shared" si="2120"/>
        <v>0</v>
      </c>
      <c r="CP72" s="18">
        <f t="shared" si="2120"/>
        <v>390000</v>
      </c>
      <c r="CQ72" s="18">
        <f t="shared" si="2120"/>
        <v>0</v>
      </c>
      <c r="CR72" s="18">
        <f t="shared" si="2120"/>
        <v>0</v>
      </c>
      <c r="CS72" s="18">
        <f t="shared" si="2120"/>
        <v>0</v>
      </c>
      <c r="CT72" s="18">
        <f t="shared" si="2120"/>
        <v>0</v>
      </c>
      <c r="CU72" s="18">
        <f t="shared" si="2120"/>
        <v>0</v>
      </c>
      <c r="CV72" s="18">
        <f t="shared" si="2120"/>
        <v>0</v>
      </c>
      <c r="CW72" s="18">
        <f t="shared" si="2120"/>
        <v>0</v>
      </c>
      <c r="CX72" s="18">
        <f t="shared" si="2120"/>
        <v>0</v>
      </c>
      <c r="CY72" s="18">
        <f t="shared" si="2120"/>
        <v>0</v>
      </c>
      <c r="CZ72" s="18">
        <f t="shared" si="2120"/>
        <v>0</v>
      </c>
      <c r="DA72" s="18">
        <f t="shared" si="2120"/>
        <v>0</v>
      </c>
      <c r="DB72" s="18">
        <f t="shared" si="2120"/>
        <v>0</v>
      </c>
      <c r="DC72" s="18">
        <f t="shared" si="2120"/>
        <v>140000</v>
      </c>
      <c r="DD72" s="18">
        <f t="shared" si="2120"/>
        <v>0</v>
      </c>
      <c r="DE72" s="18">
        <f t="shared" si="2120"/>
        <v>140000</v>
      </c>
      <c r="DF72" s="18">
        <f t="shared" si="2120"/>
        <v>120507</v>
      </c>
      <c r="DG72" s="18">
        <f t="shared" si="2120"/>
        <v>0</v>
      </c>
      <c r="DH72" s="18">
        <f t="shared" si="2120"/>
        <v>120507</v>
      </c>
      <c r="DI72" s="18">
        <f t="shared" si="2120"/>
        <v>30000</v>
      </c>
      <c r="DJ72" s="18">
        <f t="shared" si="2120"/>
        <v>0</v>
      </c>
      <c r="DK72" s="18">
        <f t="shared" si="2120"/>
        <v>30000</v>
      </c>
      <c r="DL72" s="18">
        <f t="shared" ref="DL72:DR72" si="2121">SUM(DL27)</f>
        <v>0</v>
      </c>
      <c r="DM72" s="18">
        <f t="shared" ref="DM72:DN72" si="2122">SUM(DM27)</f>
        <v>0</v>
      </c>
      <c r="DN72" s="18">
        <f t="shared" si="2122"/>
        <v>0</v>
      </c>
      <c r="DO72" s="18">
        <f t="shared" si="2121"/>
        <v>75000</v>
      </c>
      <c r="DP72" s="18">
        <f t="shared" ref="DP72:DQ72" si="2123">SUM(DP27)</f>
        <v>0</v>
      </c>
      <c r="DQ72" s="18">
        <f t="shared" si="2123"/>
        <v>75000</v>
      </c>
      <c r="DR72" s="102" t="e">
        <f t="shared" si="2121"/>
        <v>#REF!</v>
      </c>
      <c r="DS72" s="102">
        <f t="shared" ref="DS72:DT72" si="2124">SUM(DS27)</f>
        <v>10962210</v>
      </c>
      <c r="DT72" s="102" t="e">
        <f t="shared" si="2124"/>
        <v>#REF!</v>
      </c>
      <c r="DU72" s="18">
        <f t="shared" ref="DU72:EY72" si="2125">SUM(DU27)</f>
        <v>14114</v>
      </c>
      <c r="DV72" s="18">
        <f t="shared" ref="DV72:EU72" si="2126">SUM(DV27)</f>
        <v>12549</v>
      </c>
      <c r="DW72" s="18">
        <f t="shared" si="2126"/>
        <v>26663</v>
      </c>
      <c r="DX72" s="18">
        <f t="shared" si="2126"/>
        <v>5816</v>
      </c>
      <c r="DY72" s="18">
        <f t="shared" si="2126"/>
        <v>1572</v>
      </c>
      <c r="DZ72" s="18">
        <f t="shared" si="2126"/>
        <v>7388</v>
      </c>
      <c r="EA72" s="18">
        <f t="shared" si="2126"/>
        <v>5232</v>
      </c>
      <c r="EB72" s="18">
        <f t="shared" si="2126"/>
        <v>1274</v>
      </c>
      <c r="EC72" s="18">
        <f t="shared" si="2126"/>
        <v>6506</v>
      </c>
      <c r="ED72" s="18">
        <f t="shared" si="2126"/>
        <v>358729</v>
      </c>
      <c r="EE72" s="18">
        <f t="shared" si="2126"/>
        <v>129771</v>
      </c>
      <c r="EF72" s="18">
        <f t="shared" si="2126"/>
        <v>488500</v>
      </c>
      <c r="EG72" s="18">
        <f t="shared" si="2126"/>
        <v>70415</v>
      </c>
      <c r="EH72" s="18">
        <f t="shared" si="2126"/>
        <v>60633</v>
      </c>
      <c r="EI72" s="18">
        <f t="shared" si="2126"/>
        <v>131048</v>
      </c>
      <c r="EJ72" s="18">
        <f t="shared" si="2126"/>
        <v>56559</v>
      </c>
      <c r="EK72" s="18">
        <f t="shared" si="2126"/>
        <v>104983</v>
      </c>
      <c r="EL72" s="18">
        <f t="shared" si="2126"/>
        <v>161542</v>
      </c>
      <c r="EM72" s="18">
        <f t="shared" si="2126"/>
        <v>20866</v>
      </c>
      <c r="EN72" s="18">
        <f t="shared" si="2126"/>
        <v>6200</v>
      </c>
      <c r="EO72" s="18">
        <f t="shared" si="2126"/>
        <v>27066</v>
      </c>
      <c r="EP72" s="18">
        <f t="shared" si="2126"/>
        <v>1304188</v>
      </c>
      <c r="EQ72" s="18">
        <f t="shared" si="2126"/>
        <v>278477</v>
      </c>
      <c r="ER72" s="18">
        <f t="shared" si="2126"/>
        <v>1582665</v>
      </c>
      <c r="ES72" s="18">
        <f t="shared" si="2126"/>
        <v>463974</v>
      </c>
      <c r="ET72" s="18">
        <f t="shared" si="2126"/>
        <v>108882</v>
      </c>
      <c r="EU72" s="18">
        <f t="shared" si="2126"/>
        <v>572856</v>
      </c>
      <c r="EV72" s="102">
        <f t="shared" si="2125"/>
        <v>2299893</v>
      </c>
      <c r="EW72" s="102">
        <f t="shared" ref="EW72:EX72" si="2127">SUM(EW27)</f>
        <v>704341</v>
      </c>
      <c r="EX72" s="102">
        <f t="shared" si="2127"/>
        <v>3004234</v>
      </c>
      <c r="EY72" s="18">
        <f t="shared" si="2125"/>
        <v>68153</v>
      </c>
      <c r="EZ72" s="18">
        <f t="shared" ref="EZ72:GK72" si="2128">SUM(EZ27)</f>
        <v>14685</v>
      </c>
      <c r="FA72" s="18">
        <f t="shared" si="2128"/>
        <v>82838</v>
      </c>
      <c r="FB72" s="18">
        <f t="shared" si="2128"/>
        <v>132010</v>
      </c>
      <c r="FC72" s="18">
        <f t="shared" si="2128"/>
        <v>34540</v>
      </c>
      <c r="FD72" s="18">
        <f t="shared" si="2128"/>
        <v>166550</v>
      </c>
      <c r="FE72" s="18">
        <f t="shared" si="2128"/>
        <v>62186</v>
      </c>
      <c r="FF72" s="18">
        <f t="shared" si="2128"/>
        <v>23010</v>
      </c>
      <c r="FG72" s="18">
        <f t="shared" si="2128"/>
        <v>85196</v>
      </c>
      <c r="FH72" s="18">
        <f t="shared" si="2128"/>
        <v>190926</v>
      </c>
      <c r="FI72" s="18">
        <f t="shared" si="2128"/>
        <v>23392</v>
      </c>
      <c r="FJ72" s="18">
        <f t="shared" si="2128"/>
        <v>214318</v>
      </c>
      <c r="FK72" s="18">
        <f t="shared" si="2128"/>
        <v>128880</v>
      </c>
      <c r="FL72" s="18">
        <f t="shared" si="2128"/>
        <v>2776</v>
      </c>
      <c r="FM72" s="18">
        <f t="shared" si="2128"/>
        <v>131656</v>
      </c>
      <c r="FN72" s="18">
        <f t="shared" si="2128"/>
        <v>244806</v>
      </c>
      <c r="FO72" s="18">
        <f t="shared" si="2128"/>
        <v>2045</v>
      </c>
      <c r="FP72" s="18">
        <f t="shared" si="2128"/>
        <v>246851</v>
      </c>
      <c r="FQ72" s="18">
        <f t="shared" si="2128"/>
        <v>128037</v>
      </c>
      <c r="FR72" s="18">
        <f t="shared" si="2128"/>
        <v>9120</v>
      </c>
      <c r="FS72" s="18">
        <f t="shared" si="2128"/>
        <v>137157</v>
      </c>
      <c r="FT72" s="18">
        <f t="shared" si="2128"/>
        <v>152258</v>
      </c>
      <c r="FU72" s="18">
        <f t="shared" si="2128"/>
        <v>28245</v>
      </c>
      <c r="FV72" s="18">
        <f t="shared" si="2128"/>
        <v>180503</v>
      </c>
      <c r="FW72" s="18">
        <f t="shared" si="2128"/>
        <v>92509</v>
      </c>
      <c r="FX72" s="18">
        <f t="shared" si="2128"/>
        <v>21054</v>
      </c>
      <c r="FY72" s="18">
        <f t="shared" si="2128"/>
        <v>113563</v>
      </c>
      <c r="FZ72" s="18">
        <f t="shared" si="2128"/>
        <v>16058</v>
      </c>
      <c r="GA72" s="18">
        <f t="shared" si="2128"/>
        <v>2497</v>
      </c>
      <c r="GB72" s="18">
        <f t="shared" si="2128"/>
        <v>18555</v>
      </c>
      <c r="GC72" s="18">
        <f t="shared" si="2128"/>
        <v>48694</v>
      </c>
      <c r="GD72" s="18">
        <f t="shared" si="2128"/>
        <v>9841</v>
      </c>
      <c r="GE72" s="18">
        <f t="shared" si="2128"/>
        <v>58535</v>
      </c>
      <c r="GF72" s="18">
        <f t="shared" si="2128"/>
        <v>790664</v>
      </c>
      <c r="GG72" s="18">
        <f t="shared" si="2128"/>
        <v>72127</v>
      </c>
      <c r="GH72" s="18">
        <f t="shared" si="2128"/>
        <v>862791</v>
      </c>
      <c r="GI72" s="18">
        <f t="shared" si="2128"/>
        <v>67875</v>
      </c>
      <c r="GJ72" s="18">
        <f t="shared" si="2128"/>
        <v>30165</v>
      </c>
      <c r="GK72" s="18">
        <f t="shared" si="2128"/>
        <v>98040</v>
      </c>
      <c r="GL72" s="18">
        <f t="shared" ref="GL72:HA72" si="2129">SUM(GL27)</f>
        <v>2123056</v>
      </c>
      <c r="GM72" s="18">
        <f t="shared" ref="GM72:GN72" si="2130">SUM(GM27)</f>
        <v>273497</v>
      </c>
      <c r="GN72" s="18">
        <f t="shared" si="2130"/>
        <v>2396553</v>
      </c>
      <c r="GO72" s="18">
        <f t="shared" si="2129"/>
        <v>912798</v>
      </c>
      <c r="GP72" s="18">
        <f t="shared" ref="GP72:GW72" si="2131">SUM(GP27)</f>
        <v>260178</v>
      </c>
      <c r="GQ72" s="18">
        <f t="shared" si="2131"/>
        <v>1172976</v>
      </c>
      <c r="GR72" s="18">
        <f t="shared" si="2131"/>
        <v>1524865</v>
      </c>
      <c r="GS72" s="18">
        <f t="shared" si="2131"/>
        <v>242598</v>
      </c>
      <c r="GT72" s="18">
        <f t="shared" si="2131"/>
        <v>1767463</v>
      </c>
      <c r="GU72" s="18">
        <f t="shared" si="2131"/>
        <v>1354848</v>
      </c>
      <c r="GV72" s="18">
        <f t="shared" si="2131"/>
        <v>159896</v>
      </c>
      <c r="GW72" s="18">
        <f t="shared" si="2131"/>
        <v>1514744</v>
      </c>
      <c r="GX72" s="18">
        <f t="shared" si="2129"/>
        <v>5915567</v>
      </c>
      <c r="GY72" s="18">
        <f t="shared" ref="GY72:GZ72" si="2132">SUM(GY27)</f>
        <v>936169</v>
      </c>
      <c r="GZ72" s="18">
        <f t="shared" si="2132"/>
        <v>6851736</v>
      </c>
      <c r="HA72" s="18" t="e">
        <f t="shared" si="2129"/>
        <v>#REF!</v>
      </c>
      <c r="HB72" s="18">
        <f t="shared" ref="HB72:HC72" si="2133">SUM(HB27)</f>
        <v>12602720</v>
      </c>
      <c r="HC72" s="18" t="e">
        <f t="shared" si="2133"/>
        <v>#REF!</v>
      </c>
    </row>
    <row r="73" spans="1:212" x14ac:dyDescent="0.2">
      <c r="B73" s="18">
        <f t="shared" ref="B73:K73" si="2134">SUM(B71-B72)</f>
        <v>180290</v>
      </c>
      <c r="C73" s="18">
        <f t="shared" ref="C73:D73" si="2135">SUM(C71-C72)</f>
        <v>20212</v>
      </c>
      <c r="D73" s="18">
        <f t="shared" si="2135"/>
        <v>200502</v>
      </c>
      <c r="E73" s="18">
        <f t="shared" si="2134"/>
        <v>1000</v>
      </c>
      <c r="F73" s="18">
        <f t="shared" ref="F73:J73" si="2136">SUM(F71-F72)</f>
        <v>118</v>
      </c>
      <c r="G73" s="18">
        <f t="shared" si="2136"/>
        <v>1118</v>
      </c>
      <c r="H73" s="18">
        <f t="shared" si="2136"/>
        <v>3353</v>
      </c>
      <c r="I73" s="18">
        <f t="shared" si="2136"/>
        <v>280</v>
      </c>
      <c r="J73" s="18">
        <f t="shared" si="2136"/>
        <v>3633</v>
      </c>
      <c r="K73" s="18">
        <f t="shared" si="2134"/>
        <v>6418</v>
      </c>
      <c r="L73" s="18">
        <f t="shared" ref="L73:BW73" si="2137">SUM(L71-L72)</f>
        <v>326</v>
      </c>
      <c r="M73" s="18">
        <f t="shared" si="2137"/>
        <v>6744</v>
      </c>
      <c r="N73" s="18">
        <f t="shared" si="2137"/>
        <v>123969</v>
      </c>
      <c r="O73" s="18">
        <f t="shared" si="2137"/>
        <v>119104</v>
      </c>
      <c r="P73" s="18">
        <f t="shared" si="2137"/>
        <v>243073</v>
      </c>
      <c r="Q73" s="18">
        <f t="shared" si="2137"/>
        <v>742225</v>
      </c>
      <c r="R73" s="18">
        <f t="shared" si="2137"/>
        <v>-391125</v>
      </c>
      <c r="S73" s="18">
        <f t="shared" si="2137"/>
        <v>351100</v>
      </c>
      <c r="T73" s="18">
        <f t="shared" si="2137"/>
        <v>918137</v>
      </c>
      <c r="U73" s="18">
        <f t="shared" si="2137"/>
        <v>220748</v>
      </c>
      <c r="V73" s="18">
        <f t="shared" si="2137"/>
        <v>1138885</v>
      </c>
      <c r="W73" s="18">
        <f t="shared" si="2137"/>
        <v>-7551209</v>
      </c>
      <c r="X73" s="18">
        <f t="shared" si="2137"/>
        <v>-2494238</v>
      </c>
      <c r="Y73" s="18">
        <f t="shared" si="2137"/>
        <v>-10045447</v>
      </c>
      <c r="Z73" s="18" t="e">
        <f t="shared" si="2137"/>
        <v>#REF!</v>
      </c>
      <c r="AA73" s="18">
        <f t="shared" si="2137"/>
        <v>-1853057</v>
      </c>
      <c r="AB73" s="18" t="e">
        <f t="shared" si="2137"/>
        <v>#REF!</v>
      </c>
      <c r="AC73" s="18">
        <f t="shared" si="2137"/>
        <v>-2929976</v>
      </c>
      <c r="AD73" s="18">
        <f t="shared" si="2137"/>
        <v>-2695429</v>
      </c>
      <c r="AE73" s="18">
        <f t="shared" si="2137"/>
        <v>-5625405</v>
      </c>
      <c r="AF73" s="18">
        <f t="shared" si="2137"/>
        <v>4500</v>
      </c>
      <c r="AG73" s="18">
        <f t="shared" si="2137"/>
        <v>17</v>
      </c>
      <c r="AH73" s="18">
        <f t="shared" si="2137"/>
        <v>4517</v>
      </c>
      <c r="AI73" s="18">
        <f t="shared" si="2137"/>
        <v>7997</v>
      </c>
      <c r="AJ73" s="18">
        <f t="shared" si="2137"/>
        <v>5609</v>
      </c>
      <c r="AK73" s="18">
        <f t="shared" si="2137"/>
        <v>13606</v>
      </c>
      <c r="AL73" s="18">
        <f t="shared" si="2137"/>
        <v>155447</v>
      </c>
      <c r="AM73" s="18">
        <f t="shared" si="2137"/>
        <v>3514</v>
      </c>
      <c r="AN73" s="18">
        <f t="shared" si="2137"/>
        <v>158961</v>
      </c>
      <c r="AO73" s="18">
        <f t="shared" si="2137"/>
        <v>-460602</v>
      </c>
      <c r="AP73" s="18">
        <f t="shared" si="2137"/>
        <v>74404</v>
      </c>
      <c r="AQ73" s="18">
        <f t="shared" si="2137"/>
        <v>-386198</v>
      </c>
      <c r="AR73" s="18">
        <f t="shared" si="2137"/>
        <v>5000</v>
      </c>
      <c r="AS73" s="18">
        <f t="shared" si="2137"/>
        <v>5000</v>
      </c>
      <c r="AT73" s="18">
        <f t="shared" si="2137"/>
        <v>10000</v>
      </c>
      <c r="AU73" s="18">
        <f t="shared" si="2137"/>
        <v>139207</v>
      </c>
      <c r="AV73" s="18">
        <f t="shared" si="2137"/>
        <v>71466</v>
      </c>
      <c r="AW73" s="18">
        <f t="shared" si="2137"/>
        <v>210673</v>
      </c>
      <c r="AX73" s="18">
        <f t="shared" si="2137"/>
        <v>-194650</v>
      </c>
      <c r="AY73" s="18">
        <f t="shared" si="2137"/>
        <v>1465</v>
      </c>
      <c r="AZ73" s="18">
        <f t="shared" si="2137"/>
        <v>-193185</v>
      </c>
      <c r="BA73" s="18">
        <f t="shared" si="2137"/>
        <v>0</v>
      </c>
      <c r="BB73" s="18">
        <f t="shared" si="2137"/>
        <v>31071</v>
      </c>
      <c r="BC73" s="18">
        <f t="shared" si="2137"/>
        <v>31071</v>
      </c>
      <c r="BD73" s="18">
        <f t="shared" si="2137"/>
        <v>1000</v>
      </c>
      <c r="BE73" s="18">
        <f t="shared" si="2137"/>
        <v>28</v>
      </c>
      <c r="BF73" s="18">
        <f t="shared" si="2137"/>
        <v>1028</v>
      </c>
      <c r="BG73" s="18">
        <f t="shared" si="2137"/>
        <v>68450</v>
      </c>
      <c r="BH73" s="18">
        <f t="shared" si="2137"/>
        <v>19697</v>
      </c>
      <c r="BI73" s="18">
        <f t="shared" si="2137"/>
        <v>88147</v>
      </c>
      <c r="BJ73" s="18">
        <f t="shared" si="2137"/>
        <v>0</v>
      </c>
      <c r="BK73" s="18">
        <f t="shared" si="2137"/>
        <v>0</v>
      </c>
      <c r="BL73" s="18">
        <f t="shared" si="2137"/>
        <v>0</v>
      </c>
      <c r="BM73" s="18">
        <f t="shared" si="2137"/>
        <v>26913</v>
      </c>
      <c r="BN73" s="18">
        <f t="shared" si="2137"/>
        <v>15191</v>
      </c>
      <c r="BO73" s="18">
        <f t="shared" si="2137"/>
        <v>42104</v>
      </c>
      <c r="BP73" s="18">
        <f t="shared" si="2137"/>
        <v>879821</v>
      </c>
      <c r="BQ73" s="18">
        <f t="shared" si="2137"/>
        <v>3227609</v>
      </c>
      <c r="BR73" s="18">
        <f t="shared" si="2137"/>
        <v>4107430</v>
      </c>
      <c r="BS73" s="18">
        <f t="shared" si="2137"/>
        <v>169062</v>
      </c>
      <c r="BT73" s="18">
        <f t="shared" si="2137"/>
        <v>10650</v>
      </c>
      <c r="BU73" s="18">
        <f t="shared" si="2137"/>
        <v>179712</v>
      </c>
      <c r="BV73" s="18">
        <f t="shared" si="2137"/>
        <v>0</v>
      </c>
      <c r="BW73" s="18">
        <f t="shared" si="2137"/>
        <v>0</v>
      </c>
      <c r="BX73" s="18">
        <f t="shared" ref="BX73:DK73" si="2138">SUM(BX71-BX72)</f>
        <v>0</v>
      </c>
      <c r="BY73" s="18">
        <f t="shared" si="2138"/>
        <v>843340</v>
      </c>
      <c r="BZ73" s="18">
        <f t="shared" si="2138"/>
        <v>161903</v>
      </c>
      <c r="CA73" s="18">
        <f t="shared" si="2138"/>
        <v>1005243</v>
      </c>
      <c r="CB73" s="18">
        <f t="shared" si="2138"/>
        <v>0</v>
      </c>
      <c r="CC73" s="18">
        <f t="shared" si="2138"/>
        <v>0</v>
      </c>
      <c r="CD73" s="18">
        <f t="shared" si="2138"/>
        <v>0</v>
      </c>
      <c r="CE73" s="18">
        <f t="shared" si="2138"/>
        <v>-943050</v>
      </c>
      <c r="CF73" s="18">
        <f t="shared" si="2138"/>
        <v>1558854</v>
      </c>
      <c r="CG73" s="18">
        <f t="shared" si="2138"/>
        <v>615804</v>
      </c>
      <c r="CH73" s="18">
        <f t="shared" si="2138"/>
        <v>548293</v>
      </c>
      <c r="CI73" s="18">
        <f t="shared" si="2138"/>
        <v>154152</v>
      </c>
      <c r="CJ73" s="18">
        <f t="shared" si="2138"/>
        <v>702445</v>
      </c>
      <c r="CK73" s="18">
        <f t="shared" si="2138"/>
        <v>100500</v>
      </c>
      <c r="CL73" s="18">
        <f t="shared" si="2138"/>
        <v>46780</v>
      </c>
      <c r="CM73" s="18">
        <f t="shared" si="2138"/>
        <v>147280</v>
      </c>
      <c r="CN73" s="18">
        <f t="shared" si="2138"/>
        <v>306689</v>
      </c>
      <c r="CO73" s="18">
        <f t="shared" si="2138"/>
        <v>23573</v>
      </c>
      <c r="CP73" s="18">
        <f t="shared" si="2138"/>
        <v>330262</v>
      </c>
      <c r="CQ73" s="18">
        <f t="shared" si="2138"/>
        <v>0</v>
      </c>
      <c r="CR73" s="18">
        <f t="shared" si="2138"/>
        <v>0</v>
      </c>
      <c r="CS73" s="18">
        <f t="shared" si="2138"/>
        <v>0</v>
      </c>
      <c r="CT73" s="18">
        <f t="shared" si="2138"/>
        <v>1000</v>
      </c>
      <c r="CU73" s="18">
        <f t="shared" si="2138"/>
        <v>0</v>
      </c>
      <c r="CV73" s="18">
        <f t="shared" si="2138"/>
        <v>1000</v>
      </c>
      <c r="CW73" s="18">
        <f t="shared" si="2138"/>
        <v>5684</v>
      </c>
      <c r="CX73" s="18">
        <f t="shared" si="2138"/>
        <v>38938</v>
      </c>
      <c r="CY73" s="18">
        <f t="shared" si="2138"/>
        <v>44622</v>
      </c>
      <c r="CZ73" s="18">
        <f t="shared" si="2138"/>
        <v>67580</v>
      </c>
      <c r="DA73" s="18">
        <f t="shared" si="2138"/>
        <v>18089</v>
      </c>
      <c r="DB73" s="18">
        <f t="shared" si="2138"/>
        <v>85669</v>
      </c>
      <c r="DC73" s="18">
        <f t="shared" si="2138"/>
        <v>860000</v>
      </c>
      <c r="DD73" s="18">
        <f t="shared" si="2138"/>
        <v>1419012</v>
      </c>
      <c r="DE73" s="18">
        <f t="shared" si="2138"/>
        <v>2279012</v>
      </c>
      <c r="DF73" s="18">
        <f t="shared" si="2138"/>
        <v>254193</v>
      </c>
      <c r="DG73" s="18">
        <f t="shared" si="2138"/>
        <v>50510</v>
      </c>
      <c r="DH73" s="18">
        <f t="shared" si="2138"/>
        <v>304703</v>
      </c>
      <c r="DI73" s="18">
        <f t="shared" si="2138"/>
        <v>61719</v>
      </c>
      <c r="DJ73" s="18">
        <f t="shared" si="2138"/>
        <v>24387</v>
      </c>
      <c r="DK73" s="18">
        <f t="shared" si="2138"/>
        <v>86106</v>
      </c>
      <c r="DL73" s="18">
        <f t="shared" ref="DL73:DR73" si="2139">SUM(DL71-DL72)</f>
        <v>98857</v>
      </c>
      <c r="DM73" s="18">
        <f t="shared" ref="DM73:DN73" si="2140">SUM(DM71-DM72)</f>
        <v>0</v>
      </c>
      <c r="DN73" s="18">
        <f t="shared" si="2140"/>
        <v>98857</v>
      </c>
      <c r="DO73" s="18">
        <f t="shared" si="2139"/>
        <v>791708</v>
      </c>
      <c r="DP73" s="18">
        <f t="shared" ref="DP73:DQ73" si="2141">SUM(DP71-DP72)</f>
        <v>104902</v>
      </c>
      <c r="DQ73" s="18">
        <f t="shared" si="2141"/>
        <v>896610</v>
      </c>
      <c r="DR73" s="102" t="e">
        <f t="shared" si="2139"/>
        <v>#REF!</v>
      </c>
      <c r="DS73" s="102">
        <f t="shared" ref="DS73:DT73" si="2142">SUM(DS71-DS72)</f>
        <v>-6240</v>
      </c>
      <c r="DT73" s="102" t="e">
        <f t="shared" si="2142"/>
        <v>#REF!</v>
      </c>
      <c r="DU73" s="18">
        <f t="shared" ref="DU73:EY73" si="2143">SUM(DU71-DU72)</f>
        <v>0</v>
      </c>
      <c r="DV73" s="18">
        <f t="shared" ref="DV73:EU73" si="2144">SUM(DV71-DV72)</f>
        <v>0</v>
      </c>
      <c r="DW73" s="18">
        <f t="shared" si="2144"/>
        <v>0</v>
      </c>
      <c r="DX73" s="18">
        <f t="shared" si="2144"/>
        <v>0</v>
      </c>
      <c r="DY73" s="18">
        <f t="shared" si="2144"/>
        <v>0</v>
      </c>
      <c r="DZ73" s="18">
        <f t="shared" si="2144"/>
        <v>0</v>
      </c>
      <c r="EA73" s="18">
        <f t="shared" si="2144"/>
        <v>0</v>
      </c>
      <c r="EB73" s="18">
        <f t="shared" si="2144"/>
        <v>0</v>
      </c>
      <c r="EC73" s="18">
        <f t="shared" si="2144"/>
        <v>0</v>
      </c>
      <c r="ED73" s="18">
        <f t="shared" si="2144"/>
        <v>0</v>
      </c>
      <c r="EE73" s="18">
        <f t="shared" si="2144"/>
        <v>0</v>
      </c>
      <c r="EF73" s="18">
        <f t="shared" si="2144"/>
        <v>0</v>
      </c>
      <c r="EG73" s="18">
        <f t="shared" si="2144"/>
        <v>0</v>
      </c>
      <c r="EH73" s="18">
        <f t="shared" si="2144"/>
        <v>0</v>
      </c>
      <c r="EI73" s="18">
        <f t="shared" si="2144"/>
        <v>0</v>
      </c>
      <c r="EJ73" s="18">
        <f t="shared" si="2144"/>
        <v>0</v>
      </c>
      <c r="EK73" s="18">
        <f t="shared" si="2144"/>
        <v>0</v>
      </c>
      <c r="EL73" s="18">
        <f t="shared" si="2144"/>
        <v>0</v>
      </c>
      <c r="EM73" s="18">
        <f t="shared" si="2144"/>
        <v>0</v>
      </c>
      <c r="EN73" s="18">
        <f t="shared" si="2144"/>
        <v>0</v>
      </c>
      <c r="EO73" s="18">
        <f t="shared" si="2144"/>
        <v>0</v>
      </c>
      <c r="EP73" s="18">
        <f t="shared" si="2144"/>
        <v>0</v>
      </c>
      <c r="EQ73" s="18">
        <f t="shared" si="2144"/>
        <v>0</v>
      </c>
      <c r="ER73" s="18">
        <f t="shared" si="2144"/>
        <v>0</v>
      </c>
      <c r="ES73" s="18">
        <f t="shared" si="2144"/>
        <v>0</v>
      </c>
      <c r="ET73" s="18">
        <f t="shared" si="2144"/>
        <v>0</v>
      </c>
      <c r="EU73" s="18">
        <f t="shared" si="2144"/>
        <v>0</v>
      </c>
      <c r="EV73" s="102">
        <f t="shared" si="2143"/>
        <v>0</v>
      </c>
      <c r="EW73" s="102">
        <f t="shared" ref="EW73:EX73" si="2145">SUM(EW71-EW72)</f>
        <v>0</v>
      </c>
      <c r="EX73" s="102">
        <f t="shared" si="2145"/>
        <v>0</v>
      </c>
      <c r="EY73" s="18">
        <f t="shared" si="2143"/>
        <v>0</v>
      </c>
      <c r="EZ73" s="18">
        <f t="shared" ref="EZ73:GK73" si="2146">SUM(EZ71-EZ72)</f>
        <v>0</v>
      </c>
      <c r="FA73" s="18">
        <f t="shared" si="2146"/>
        <v>0</v>
      </c>
      <c r="FB73" s="18">
        <f t="shared" si="2146"/>
        <v>0</v>
      </c>
      <c r="FC73" s="18">
        <f t="shared" si="2146"/>
        <v>6240</v>
      </c>
      <c r="FD73" s="18">
        <f t="shared" si="2146"/>
        <v>6240</v>
      </c>
      <c r="FE73" s="18">
        <f t="shared" si="2146"/>
        <v>0</v>
      </c>
      <c r="FF73" s="18">
        <f t="shared" si="2146"/>
        <v>0</v>
      </c>
      <c r="FG73" s="18">
        <f t="shared" si="2146"/>
        <v>0</v>
      </c>
      <c r="FH73" s="18">
        <f t="shared" si="2146"/>
        <v>0</v>
      </c>
      <c r="FI73" s="18">
        <f t="shared" si="2146"/>
        <v>0</v>
      </c>
      <c r="FJ73" s="18">
        <f t="shared" si="2146"/>
        <v>0</v>
      </c>
      <c r="FK73" s="18">
        <f t="shared" si="2146"/>
        <v>0</v>
      </c>
      <c r="FL73" s="18">
        <f t="shared" si="2146"/>
        <v>0</v>
      </c>
      <c r="FM73" s="18">
        <f t="shared" si="2146"/>
        <v>0</v>
      </c>
      <c r="FN73" s="18">
        <f t="shared" si="2146"/>
        <v>0</v>
      </c>
      <c r="FO73" s="18">
        <f t="shared" si="2146"/>
        <v>0</v>
      </c>
      <c r="FP73" s="18">
        <f t="shared" si="2146"/>
        <v>0</v>
      </c>
      <c r="FQ73" s="18">
        <f t="shared" si="2146"/>
        <v>0</v>
      </c>
      <c r="FR73" s="18">
        <f t="shared" si="2146"/>
        <v>0</v>
      </c>
      <c r="FS73" s="18">
        <f t="shared" si="2146"/>
        <v>0</v>
      </c>
      <c r="FT73" s="18">
        <f t="shared" si="2146"/>
        <v>0</v>
      </c>
      <c r="FU73" s="18">
        <f t="shared" si="2146"/>
        <v>0</v>
      </c>
      <c r="FV73" s="18">
        <f t="shared" si="2146"/>
        <v>0</v>
      </c>
      <c r="FW73" s="18">
        <f t="shared" si="2146"/>
        <v>0</v>
      </c>
      <c r="FX73" s="18">
        <f t="shared" si="2146"/>
        <v>0</v>
      </c>
      <c r="FY73" s="18">
        <f t="shared" si="2146"/>
        <v>0</v>
      </c>
      <c r="FZ73" s="18">
        <f t="shared" si="2146"/>
        <v>0</v>
      </c>
      <c r="GA73" s="18">
        <f t="shared" si="2146"/>
        <v>0</v>
      </c>
      <c r="GB73" s="18">
        <f t="shared" si="2146"/>
        <v>0</v>
      </c>
      <c r="GC73" s="18">
        <f t="shared" si="2146"/>
        <v>0</v>
      </c>
      <c r="GD73" s="18">
        <f t="shared" si="2146"/>
        <v>0</v>
      </c>
      <c r="GE73" s="18">
        <f t="shared" si="2146"/>
        <v>0</v>
      </c>
      <c r="GF73" s="18">
        <f t="shared" si="2146"/>
        <v>0</v>
      </c>
      <c r="GG73" s="18">
        <f t="shared" si="2146"/>
        <v>0</v>
      </c>
      <c r="GH73" s="18">
        <f t="shared" si="2146"/>
        <v>0</v>
      </c>
      <c r="GI73" s="18">
        <f t="shared" si="2146"/>
        <v>0</v>
      </c>
      <c r="GJ73" s="18">
        <f t="shared" si="2146"/>
        <v>0</v>
      </c>
      <c r="GK73" s="18">
        <f t="shared" si="2146"/>
        <v>0</v>
      </c>
      <c r="GL73" s="18">
        <f t="shared" ref="GL73:HA73" si="2147">SUM(GL71-GL72)</f>
        <v>0</v>
      </c>
      <c r="GM73" s="18">
        <f t="shared" ref="GM73:GN73" si="2148">SUM(GM71-GM72)</f>
        <v>6240</v>
      </c>
      <c r="GN73" s="18">
        <f t="shared" si="2148"/>
        <v>6240</v>
      </c>
      <c r="GO73" s="18">
        <f t="shared" si="2147"/>
        <v>0</v>
      </c>
      <c r="GP73" s="18">
        <f t="shared" ref="GP73:GW73" si="2149">SUM(GP71-GP72)</f>
        <v>0</v>
      </c>
      <c r="GQ73" s="18">
        <f t="shared" si="2149"/>
        <v>0</v>
      </c>
      <c r="GR73" s="18">
        <f t="shared" si="2149"/>
        <v>0</v>
      </c>
      <c r="GS73" s="18">
        <f t="shared" si="2149"/>
        <v>0</v>
      </c>
      <c r="GT73" s="18">
        <f t="shared" si="2149"/>
        <v>0</v>
      </c>
      <c r="GU73" s="18">
        <f t="shared" si="2149"/>
        <v>0</v>
      </c>
      <c r="GV73" s="18">
        <f t="shared" si="2149"/>
        <v>0</v>
      </c>
      <c r="GW73" s="18">
        <f t="shared" si="2149"/>
        <v>0</v>
      </c>
      <c r="GX73" s="18">
        <f t="shared" si="2147"/>
        <v>0</v>
      </c>
      <c r="GY73" s="18">
        <f t="shared" ref="GY73:GZ73" si="2150">SUM(GY71-GY72)</f>
        <v>6240</v>
      </c>
      <c r="GZ73" s="18">
        <f t="shared" si="2150"/>
        <v>6240</v>
      </c>
      <c r="HA73" s="18" t="e">
        <f t="shared" si="2147"/>
        <v>#REF!</v>
      </c>
      <c r="HB73" s="18">
        <f t="shared" ref="HB73:HC73" si="2151">SUM(HB71-HB72)</f>
        <v>0</v>
      </c>
      <c r="HC73" s="18" t="e">
        <f t="shared" si="2151"/>
        <v>#REF!</v>
      </c>
    </row>
    <row r="74" spans="1:212" x14ac:dyDescent="0.2">
      <c r="B74" s="18"/>
      <c r="C74" s="18"/>
      <c r="D74" s="18"/>
    </row>
    <row r="75" spans="1:212" x14ac:dyDescent="0.2">
      <c r="B75" s="18"/>
      <c r="C75" s="18"/>
      <c r="D75" s="18"/>
      <c r="HA75" s="15" t="e">
        <f>SUM(HA7-HA28+HA54-HA62)</f>
        <v>#REF!</v>
      </c>
    </row>
    <row r="76" spans="1:212" x14ac:dyDescent="0.2">
      <c r="B76" s="18"/>
      <c r="C76" s="18"/>
      <c r="D76" s="18"/>
      <c r="HA76" s="15">
        <f>SUM(HA18-HA40+HA58-HA67)</f>
        <v>0</v>
      </c>
    </row>
    <row r="77" spans="1:212" x14ac:dyDescent="0.2">
      <c r="B77" s="18"/>
      <c r="C77" s="18"/>
      <c r="D77" s="18"/>
    </row>
    <row r="78" spans="1:212" x14ac:dyDescent="0.2">
      <c r="B78" s="18"/>
      <c r="C78" s="18"/>
      <c r="D78" s="18"/>
    </row>
    <row r="79" spans="1:212" x14ac:dyDescent="0.2">
      <c r="B79" s="18"/>
      <c r="C79" s="18"/>
      <c r="D79" s="18"/>
    </row>
    <row r="80" spans="1:212" x14ac:dyDescent="0.2">
      <c r="B80" s="18"/>
      <c r="C80" s="18"/>
      <c r="D80" s="18"/>
    </row>
    <row r="81" spans="1:124"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row>
    <row r="82" spans="1:124" x14ac:dyDescent="0.2">
      <c r="B82" s="18"/>
      <c r="C82" s="18"/>
      <c r="D82" s="18"/>
    </row>
    <row r="83" spans="1:124" x14ac:dyDescent="0.2">
      <c r="B83" s="18"/>
      <c r="C83" s="18"/>
      <c r="D83" s="18"/>
    </row>
    <row r="84" spans="1:124" x14ac:dyDescent="0.2">
      <c r="B84" s="18"/>
      <c r="C84" s="18"/>
      <c r="D84" s="18"/>
    </row>
    <row r="85" spans="1:124" x14ac:dyDescent="0.2">
      <c r="B85" s="18"/>
      <c r="C85" s="18"/>
      <c r="D85" s="18"/>
    </row>
    <row r="86" spans="1:124"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row>
    <row r="87" spans="1:124"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row>
    <row r="88" spans="1:124" x14ac:dyDescent="0.2">
      <c r="B88" s="18"/>
      <c r="C88" s="18"/>
      <c r="D88" s="18"/>
    </row>
    <row r="89" spans="1:124" x14ac:dyDescent="0.2">
      <c r="B89" s="18"/>
      <c r="C89" s="18"/>
      <c r="D89" s="18"/>
    </row>
    <row r="90" spans="1:124" x14ac:dyDescent="0.2">
      <c r="B90" s="18"/>
      <c r="C90" s="18"/>
      <c r="D90" s="18"/>
    </row>
    <row r="91" spans="1:124" x14ac:dyDescent="0.2">
      <c r="B91" s="18"/>
      <c r="C91" s="18"/>
      <c r="D91" s="18"/>
    </row>
    <row r="92" spans="1:124" x14ac:dyDescent="0.2">
      <c r="B92" s="18"/>
      <c r="C92" s="18"/>
      <c r="D92" s="18"/>
    </row>
    <row r="93" spans="1:124" x14ac:dyDescent="0.2">
      <c r="B93" s="18"/>
      <c r="C93" s="18"/>
      <c r="D93" s="18"/>
    </row>
    <row r="94" spans="1:124" x14ac:dyDescent="0.2">
      <c r="B94" s="18"/>
      <c r="C94" s="18"/>
      <c r="D94" s="18"/>
    </row>
    <row r="95" spans="1:124" x14ac:dyDescent="0.2">
      <c r="B95" s="18"/>
      <c r="C95" s="18"/>
      <c r="D95" s="18"/>
    </row>
    <row r="96" spans="1:124" x14ac:dyDescent="0.2">
      <c r="B96" s="18"/>
      <c r="C96" s="18"/>
      <c r="D96" s="18"/>
    </row>
    <row r="97" spans="1:124"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row>
    <row r="98" spans="1:124" x14ac:dyDescent="0.2">
      <c r="B98" s="18"/>
      <c r="C98" s="18"/>
      <c r="D98" s="18"/>
    </row>
    <row r="99" spans="1:124" x14ac:dyDescent="0.2">
      <c r="B99" s="18"/>
      <c r="C99" s="18"/>
      <c r="D99" s="18"/>
    </row>
    <row r="100" spans="1:124" s="18" customFormat="1" x14ac:dyDescent="0.2">
      <c r="A100" s="17"/>
      <c r="DR100" s="19"/>
      <c r="DS100" s="19"/>
      <c r="DT100" s="19"/>
    </row>
    <row r="101" spans="1:124" s="18" customFormat="1" x14ac:dyDescent="0.2">
      <c r="A101" s="17"/>
      <c r="DR101" s="19"/>
      <c r="DS101" s="19"/>
      <c r="DT101" s="19"/>
    </row>
    <row r="102" spans="1:124" s="18" customFormat="1" x14ac:dyDescent="0.2">
      <c r="A102" s="17"/>
      <c r="DR102" s="19"/>
      <c r="DS102" s="19"/>
      <c r="DT102" s="19"/>
    </row>
    <row r="103" spans="1:124" s="18" customFormat="1" x14ac:dyDescent="0.2">
      <c r="A103" s="17"/>
      <c r="DR103" s="19"/>
      <c r="DS103" s="19"/>
      <c r="DT103" s="19"/>
    </row>
    <row r="104" spans="1:124" s="18" customFormat="1" x14ac:dyDescent="0.2">
      <c r="A104" s="17"/>
      <c r="DR104" s="19"/>
      <c r="DS104" s="19"/>
      <c r="DT104" s="19"/>
    </row>
    <row r="105" spans="1:124" s="18" customFormat="1" x14ac:dyDescent="0.2">
      <c r="A105" s="17"/>
      <c r="DR105" s="19"/>
      <c r="DS105" s="19"/>
      <c r="DT105" s="19"/>
    </row>
    <row r="106" spans="1:124" s="18" customFormat="1" x14ac:dyDescent="0.2">
      <c r="A106" s="17"/>
      <c r="DR106" s="19"/>
      <c r="DS106" s="19"/>
      <c r="DT106" s="19"/>
    </row>
    <row r="107" spans="1:124" s="18" customFormat="1" x14ac:dyDescent="0.2">
      <c r="A107" s="17"/>
      <c r="DR107" s="19"/>
      <c r="DS107" s="19"/>
      <c r="DT107" s="19"/>
    </row>
    <row r="108" spans="1:124" s="18" customFormat="1" x14ac:dyDescent="0.2">
      <c r="A108" s="17"/>
      <c r="DR108" s="19"/>
      <c r="DS108" s="19"/>
      <c r="DT108" s="19"/>
    </row>
    <row r="109" spans="1:124" s="18" customFormat="1" x14ac:dyDescent="0.2">
      <c r="A109" s="17"/>
      <c r="DR109" s="19"/>
      <c r="DS109" s="19"/>
      <c r="DT109" s="19"/>
    </row>
    <row r="110" spans="1:124" s="18" customFormat="1" x14ac:dyDescent="0.2">
      <c r="A110" s="17"/>
      <c r="DR110" s="19"/>
      <c r="DS110" s="19"/>
      <c r="DT110" s="19"/>
    </row>
    <row r="111" spans="1:124" s="18" customFormat="1" x14ac:dyDescent="0.2">
      <c r="A111" s="17"/>
      <c r="DR111" s="19"/>
      <c r="DS111" s="19"/>
      <c r="DT111" s="19"/>
    </row>
    <row r="112" spans="1:124" s="18" customFormat="1" x14ac:dyDescent="0.2">
      <c r="A112" s="17"/>
      <c r="DR112" s="19"/>
      <c r="DS112" s="19"/>
      <c r="DT112" s="19"/>
    </row>
    <row r="113" spans="1:124" s="18" customFormat="1" x14ac:dyDescent="0.2">
      <c r="A113" s="17"/>
      <c r="DR113" s="19"/>
      <c r="DS113" s="19"/>
      <c r="DT113" s="19"/>
    </row>
    <row r="114" spans="1:124" s="18" customFormat="1" x14ac:dyDescent="0.2">
      <c r="A114" s="17"/>
      <c r="DR114" s="19"/>
      <c r="DS114" s="19"/>
      <c r="DT114" s="19"/>
    </row>
    <row r="115" spans="1:124" s="18" customFormat="1" x14ac:dyDescent="0.2">
      <c r="A115" s="17"/>
      <c r="DR115" s="19"/>
      <c r="DS115" s="19"/>
      <c r="DT115" s="19"/>
    </row>
    <row r="116" spans="1:124" s="18" customFormat="1" x14ac:dyDescent="0.2">
      <c r="A116" s="17"/>
      <c r="DR116" s="19"/>
      <c r="DS116" s="19"/>
      <c r="DT116" s="19"/>
    </row>
    <row r="117" spans="1:124" s="18" customFormat="1" x14ac:dyDescent="0.2">
      <c r="A117" s="17"/>
      <c r="DR117" s="19"/>
      <c r="DS117" s="19"/>
      <c r="DT117" s="19"/>
    </row>
    <row r="118" spans="1:124" s="18" customFormat="1" x14ac:dyDescent="0.2">
      <c r="A118" s="17"/>
      <c r="DR118" s="19"/>
      <c r="DS118" s="19"/>
      <c r="DT118" s="19"/>
    </row>
    <row r="119" spans="1:124" s="18" customFormat="1" x14ac:dyDescent="0.2">
      <c r="A119" s="17"/>
      <c r="DR119" s="19"/>
      <c r="DS119" s="19"/>
      <c r="DT119" s="19"/>
    </row>
    <row r="120" spans="1:124" s="18" customFormat="1" x14ac:dyDescent="0.2">
      <c r="A120" s="17"/>
      <c r="DR120" s="19"/>
      <c r="DS120" s="19"/>
      <c r="DT120" s="19"/>
    </row>
    <row r="121" spans="1:124" s="18" customFormat="1" x14ac:dyDescent="0.2">
      <c r="A121" s="17"/>
      <c r="DR121" s="19"/>
      <c r="DS121" s="19"/>
      <c r="DT121" s="19"/>
    </row>
    <row r="122" spans="1:124" s="18" customFormat="1" x14ac:dyDescent="0.2">
      <c r="A122" s="17"/>
      <c r="DR122" s="19"/>
      <c r="DS122" s="19"/>
      <c r="DT122" s="19"/>
    </row>
    <row r="123" spans="1:124" s="18" customFormat="1" x14ac:dyDescent="0.2">
      <c r="A123" s="17"/>
      <c r="DR123" s="19"/>
      <c r="DS123" s="19"/>
      <c r="DT123" s="19"/>
    </row>
    <row r="124" spans="1:124" s="18" customFormat="1" x14ac:dyDescent="0.2">
      <c r="A124" s="17"/>
      <c r="DR124" s="19"/>
      <c r="DS124" s="19"/>
      <c r="DT124" s="19"/>
    </row>
    <row r="125" spans="1:124" s="18" customFormat="1" x14ac:dyDescent="0.2">
      <c r="A125" s="17"/>
      <c r="DR125" s="19"/>
      <c r="DS125" s="19"/>
      <c r="DT125" s="19"/>
    </row>
    <row r="126" spans="1:124" s="18" customFormat="1" x14ac:dyDescent="0.2">
      <c r="A126" s="17"/>
      <c r="DR126" s="19"/>
      <c r="DS126" s="19"/>
      <c r="DT126" s="19"/>
    </row>
    <row r="127" spans="1:124" s="18" customFormat="1" x14ac:dyDescent="0.2">
      <c r="A127" s="17"/>
      <c r="DR127" s="19"/>
      <c r="DS127" s="19"/>
      <c r="DT127" s="19"/>
    </row>
    <row r="128" spans="1:124" s="18" customFormat="1" x14ac:dyDescent="0.2">
      <c r="A128" s="17"/>
      <c r="DR128" s="19"/>
      <c r="DS128" s="19"/>
      <c r="DT128" s="19"/>
    </row>
    <row r="129" spans="1:124" s="18" customFormat="1" x14ac:dyDescent="0.2">
      <c r="A129" s="17"/>
      <c r="DR129" s="19"/>
      <c r="DS129" s="19"/>
      <c r="DT129" s="19"/>
    </row>
    <row r="130" spans="1:124" s="18" customFormat="1" x14ac:dyDescent="0.2">
      <c r="A130" s="17"/>
      <c r="DR130" s="19"/>
      <c r="DS130" s="19"/>
      <c r="DT130" s="19"/>
    </row>
    <row r="131" spans="1:124" s="18" customFormat="1" x14ac:dyDescent="0.2">
      <c r="A131" s="17"/>
      <c r="DR131" s="19"/>
      <c r="DS131" s="19"/>
      <c r="DT131" s="19"/>
    </row>
    <row r="132" spans="1:124" s="18" customFormat="1" x14ac:dyDescent="0.2">
      <c r="A132" s="17"/>
      <c r="DR132" s="19"/>
      <c r="DS132" s="19"/>
      <c r="DT132" s="19"/>
    </row>
    <row r="133" spans="1:124" s="18" customFormat="1" x14ac:dyDescent="0.2">
      <c r="A133" s="17"/>
      <c r="DR133" s="19"/>
      <c r="DS133" s="19"/>
      <c r="DT133" s="19"/>
    </row>
    <row r="134" spans="1:124" s="18" customFormat="1" x14ac:dyDescent="0.2">
      <c r="A134" s="17"/>
      <c r="DR134" s="19"/>
      <c r="DS134" s="19"/>
      <c r="DT134" s="19"/>
    </row>
    <row r="135" spans="1:124" s="18" customFormat="1" x14ac:dyDescent="0.2">
      <c r="A135" s="17"/>
      <c r="DR135" s="19"/>
      <c r="DS135" s="19"/>
      <c r="DT135" s="19"/>
    </row>
    <row r="136" spans="1:124" s="18" customFormat="1" x14ac:dyDescent="0.2">
      <c r="A136" s="17"/>
      <c r="DR136" s="19"/>
      <c r="DS136" s="19"/>
      <c r="DT136" s="19"/>
    </row>
    <row r="137" spans="1:124" s="18" customFormat="1" x14ac:dyDescent="0.2">
      <c r="A137" s="17"/>
      <c r="DR137" s="19"/>
      <c r="DS137" s="19"/>
      <c r="DT137" s="19"/>
    </row>
    <row r="138" spans="1:124" s="18" customFormat="1" x14ac:dyDescent="0.2">
      <c r="A138" s="17"/>
      <c r="DR138" s="19"/>
      <c r="DS138" s="19"/>
      <c r="DT138" s="19"/>
    </row>
    <row r="139" spans="1:124" s="18" customFormat="1" x14ac:dyDescent="0.2">
      <c r="A139" s="17"/>
      <c r="DR139" s="19"/>
      <c r="DS139" s="19"/>
      <c r="DT139" s="19"/>
    </row>
    <row r="140" spans="1:124" s="18" customFormat="1" x14ac:dyDescent="0.2">
      <c r="A140" s="17"/>
      <c r="DR140" s="19"/>
      <c r="DS140" s="19"/>
      <c r="DT140" s="19"/>
    </row>
    <row r="141" spans="1:124" s="18" customFormat="1" x14ac:dyDescent="0.2">
      <c r="A141" s="17"/>
      <c r="DR141" s="19"/>
      <c r="DS141" s="19"/>
      <c r="DT141" s="19"/>
    </row>
    <row r="142" spans="1:124" s="18" customFormat="1" x14ac:dyDescent="0.2">
      <c r="A142" s="17"/>
      <c r="DR142" s="19"/>
      <c r="DS142" s="19"/>
      <c r="DT142" s="19"/>
    </row>
    <row r="143" spans="1:124" s="18" customFormat="1" x14ac:dyDescent="0.2">
      <c r="A143" s="17"/>
      <c r="DR143" s="19"/>
      <c r="DS143" s="19"/>
      <c r="DT143" s="19"/>
    </row>
    <row r="144" spans="1:124" s="18" customFormat="1" x14ac:dyDescent="0.2">
      <c r="A144" s="17"/>
      <c r="DR144" s="19"/>
      <c r="DS144" s="19"/>
      <c r="DT144" s="19"/>
    </row>
    <row r="145" spans="1:124" s="18" customFormat="1" x14ac:dyDescent="0.2">
      <c r="A145" s="17"/>
      <c r="DR145" s="19"/>
      <c r="DS145" s="19"/>
      <c r="DT145" s="19"/>
    </row>
    <row r="146" spans="1:124" s="18" customFormat="1" x14ac:dyDescent="0.2">
      <c r="A146" s="17"/>
      <c r="DR146" s="19"/>
      <c r="DS146" s="19"/>
      <c r="DT146" s="19"/>
    </row>
    <row r="147" spans="1:124" s="18" customFormat="1" x14ac:dyDescent="0.2">
      <c r="A147" s="17"/>
      <c r="DR147" s="19"/>
      <c r="DS147" s="19"/>
      <c r="DT147" s="19"/>
    </row>
    <row r="148" spans="1:124" s="18" customFormat="1" x14ac:dyDescent="0.2">
      <c r="A148" s="17"/>
      <c r="DR148" s="19"/>
      <c r="DS148" s="19"/>
      <c r="DT148" s="19"/>
    </row>
    <row r="149" spans="1:124" s="18" customFormat="1" x14ac:dyDescent="0.2">
      <c r="A149" s="17"/>
      <c r="DR149" s="19"/>
      <c r="DS149" s="19"/>
      <c r="DT149" s="19"/>
    </row>
    <row r="150" spans="1:124" s="18" customFormat="1" x14ac:dyDescent="0.2">
      <c r="A150" s="17"/>
      <c r="DR150" s="19"/>
      <c r="DS150" s="19"/>
      <c r="DT150" s="19"/>
    </row>
    <row r="151" spans="1:124" s="18" customFormat="1" x14ac:dyDescent="0.2">
      <c r="A151" s="17"/>
      <c r="DR151" s="19"/>
      <c r="DS151" s="19"/>
      <c r="DT151" s="19"/>
    </row>
    <row r="152" spans="1:124" s="18" customFormat="1" x14ac:dyDescent="0.2">
      <c r="A152" s="17"/>
      <c r="DR152" s="19"/>
      <c r="DS152" s="19"/>
      <c r="DT152" s="19"/>
    </row>
    <row r="153" spans="1:124" s="18" customFormat="1" x14ac:dyDescent="0.2">
      <c r="A153" s="17"/>
      <c r="DR153" s="19"/>
      <c r="DS153" s="19"/>
      <c r="DT153" s="19"/>
    </row>
    <row r="154" spans="1:124" s="18" customFormat="1" x14ac:dyDescent="0.2">
      <c r="A154" s="17"/>
      <c r="DR154" s="19"/>
      <c r="DS154" s="19"/>
      <c r="DT154" s="19"/>
    </row>
    <row r="155" spans="1:124" s="18" customFormat="1" x14ac:dyDescent="0.2">
      <c r="A155" s="17"/>
      <c r="DR155" s="19"/>
      <c r="DS155" s="19"/>
      <c r="DT155" s="19"/>
    </row>
    <row r="156" spans="1:124" s="18" customFormat="1" x14ac:dyDescent="0.2">
      <c r="A156" s="17"/>
      <c r="DR156" s="19"/>
      <c r="DS156" s="19"/>
      <c r="DT156" s="19"/>
    </row>
    <row r="157" spans="1:124" s="18" customFormat="1" x14ac:dyDescent="0.2">
      <c r="A157" s="17"/>
      <c r="DR157" s="19"/>
      <c r="DS157" s="19"/>
      <c r="DT157" s="19"/>
    </row>
    <row r="158" spans="1:124" s="18" customFormat="1" x14ac:dyDescent="0.2">
      <c r="A158" s="17"/>
      <c r="DR158" s="19"/>
      <c r="DS158" s="19"/>
      <c r="DT158" s="19"/>
    </row>
    <row r="159" spans="1:124" s="18" customFormat="1" x14ac:dyDescent="0.2">
      <c r="A159" s="17"/>
      <c r="DR159" s="19"/>
      <c r="DS159" s="19"/>
      <c r="DT159" s="19"/>
    </row>
    <row r="160" spans="1:124" s="18" customFormat="1" x14ac:dyDescent="0.2">
      <c r="A160" s="17"/>
      <c r="DR160" s="19"/>
      <c r="DS160" s="19"/>
      <c r="DT160" s="19"/>
    </row>
    <row r="161" spans="1:124" s="18" customFormat="1" x14ac:dyDescent="0.2">
      <c r="A161" s="17"/>
      <c r="DR161" s="19"/>
      <c r="DS161" s="19"/>
      <c r="DT161" s="19"/>
    </row>
    <row r="162" spans="1:124" s="18" customFormat="1" x14ac:dyDescent="0.2">
      <c r="A162" s="17"/>
      <c r="DR162" s="19"/>
      <c r="DS162" s="19"/>
      <c r="DT162" s="19"/>
    </row>
    <row r="163" spans="1:124" s="18" customFormat="1" x14ac:dyDescent="0.2">
      <c r="A163" s="17"/>
      <c r="DR163" s="19"/>
      <c r="DS163" s="19"/>
      <c r="DT163" s="19"/>
    </row>
    <row r="164" spans="1:124" s="18" customFormat="1" x14ac:dyDescent="0.2">
      <c r="A164" s="17"/>
      <c r="DR164" s="19"/>
      <c r="DS164" s="19"/>
      <c r="DT164" s="19"/>
    </row>
    <row r="165" spans="1:124" s="18" customFormat="1" x14ac:dyDescent="0.2">
      <c r="A165" s="17"/>
      <c r="DR165" s="19"/>
      <c r="DS165" s="19"/>
      <c r="DT165" s="19"/>
    </row>
    <row r="166" spans="1:124" s="18" customFormat="1" x14ac:dyDescent="0.2">
      <c r="A166" s="17"/>
      <c r="DR166" s="19"/>
      <c r="DS166" s="19"/>
      <c r="DT166" s="19"/>
    </row>
    <row r="167" spans="1:124" s="18" customFormat="1" x14ac:dyDescent="0.2">
      <c r="A167" s="17"/>
      <c r="DR167" s="19"/>
      <c r="DS167" s="19"/>
      <c r="DT167" s="19"/>
    </row>
    <row r="168" spans="1:124" s="18" customFormat="1" x14ac:dyDescent="0.2">
      <c r="A168" s="17"/>
      <c r="DR168" s="19"/>
      <c r="DS168" s="19"/>
      <c r="DT168" s="19"/>
    </row>
    <row r="169" spans="1:124" s="18" customFormat="1" x14ac:dyDescent="0.2">
      <c r="A169" s="17"/>
      <c r="DR169" s="19"/>
      <c r="DS169" s="19"/>
      <c r="DT169" s="19"/>
    </row>
    <row r="170" spans="1:124" s="18" customFormat="1" x14ac:dyDescent="0.2">
      <c r="A170" s="17"/>
      <c r="DR170" s="19"/>
      <c r="DS170" s="19"/>
      <c r="DT170" s="19"/>
    </row>
    <row r="171" spans="1:124" s="18" customFormat="1" x14ac:dyDescent="0.2">
      <c r="A171" s="17"/>
      <c r="DR171" s="19"/>
      <c r="DS171" s="19"/>
      <c r="DT171" s="19"/>
    </row>
    <row r="172" spans="1:124" s="18" customFormat="1" x14ac:dyDescent="0.2">
      <c r="A172" s="17"/>
      <c r="DR172" s="19"/>
      <c r="DS172" s="19"/>
      <c r="DT172" s="19"/>
    </row>
    <row r="173" spans="1:124" s="18" customFormat="1" x14ac:dyDescent="0.2">
      <c r="A173" s="17"/>
      <c r="DR173" s="19"/>
      <c r="DS173" s="19"/>
      <c r="DT173" s="19"/>
    </row>
    <row r="174" spans="1:124" s="18" customFormat="1" x14ac:dyDescent="0.2">
      <c r="A174" s="17"/>
      <c r="DR174" s="19"/>
      <c r="DS174" s="19"/>
      <c r="DT174" s="19"/>
    </row>
    <row r="175" spans="1:124" s="18" customFormat="1" x14ac:dyDescent="0.2">
      <c r="A175" s="17"/>
      <c r="DR175" s="19"/>
      <c r="DS175" s="19"/>
      <c r="DT175" s="19"/>
    </row>
    <row r="176" spans="1:124" s="18" customFormat="1" x14ac:dyDescent="0.2">
      <c r="A176" s="17"/>
      <c r="DR176" s="19"/>
      <c r="DS176" s="19"/>
      <c r="DT176" s="19"/>
    </row>
    <row r="177" spans="1:124" s="18" customFormat="1" x14ac:dyDescent="0.2">
      <c r="A177" s="17"/>
      <c r="DR177" s="19"/>
      <c r="DS177" s="19"/>
      <c r="DT177" s="19"/>
    </row>
    <row r="178" spans="1:124" s="18" customFormat="1" x14ac:dyDescent="0.2">
      <c r="A178" s="17"/>
      <c r="DR178" s="19"/>
      <c r="DS178" s="19"/>
      <c r="DT178" s="19"/>
    </row>
    <row r="179" spans="1:124" s="18" customFormat="1" x14ac:dyDescent="0.2">
      <c r="A179" s="17"/>
      <c r="DR179" s="19"/>
      <c r="DS179" s="19"/>
      <c r="DT179" s="19"/>
    </row>
    <row r="180" spans="1:124" s="18" customFormat="1" x14ac:dyDescent="0.2">
      <c r="A180" s="17"/>
      <c r="DR180" s="19"/>
      <c r="DS180" s="19"/>
      <c r="DT180" s="19"/>
    </row>
    <row r="181" spans="1:124" s="18" customFormat="1" x14ac:dyDescent="0.2">
      <c r="A181" s="17"/>
      <c r="DR181" s="19"/>
      <c r="DS181" s="19"/>
      <c r="DT181" s="19"/>
    </row>
    <row r="182" spans="1:124" s="18" customFormat="1" x14ac:dyDescent="0.2">
      <c r="A182" s="17"/>
      <c r="DR182" s="19"/>
      <c r="DS182" s="19"/>
      <c r="DT182" s="19"/>
    </row>
    <row r="183" spans="1:124" s="18" customFormat="1" x14ac:dyDescent="0.2">
      <c r="A183" s="17"/>
      <c r="DR183" s="19"/>
      <c r="DS183" s="19"/>
      <c r="DT183" s="19"/>
    </row>
    <row r="184" spans="1:124" s="18" customFormat="1" x14ac:dyDescent="0.2">
      <c r="A184" s="17"/>
      <c r="DR184" s="19"/>
      <c r="DS184" s="19"/>
      <c r="DT184" s="19"/>
    </row>
    <row r="185" spans="1:124" s="18" customFormat="1" x14ac:dyDescent="0.2">
      <c r="A185" s="17"/>
      <c r="DR185" s="19"/>
      <c r="DS185" s="19"/>
      <c r="DT185" s="19"/>
    </row>
    <row r="186" spans="1:124" s="18" customFormat="1" x14ac:dyDescent="0.2">
      <c r="A186" s="17"/>
      <c r="DR186" s="19"/>
      <c r="DS186" s="19"/>
      <c r="DT186" s="19"/>
    </row>
    <row r="187" spans="1:124" s="18" customFormat="1" x14ac:dyDescent="0.2">
      <c r="A187" s="17"/>
      <c r="DR187" s="19"/>
      <c r="DS187" s="19"/>
      <c r="DT187" s="19"/>
    </row>
    <row r="188" spans="1:124" s="18" customFormat="1" x14ac:dyDescent="0.2">
      <c r="A188" s="17"/>
      <c r="DR188" s="19"/>
      <c r="DS188" s="19"/>
      <c r="DT188" s="19"/>
    </row>
    <row r="189" spans="1:124" s="18" customFormat="1" x14ac:dyDescent="0.2">
      <c r="A189" s="17"/>
      <c r="DR189" s="19"/>
      <c r="DS189" s="19"/>
      <c r="DT189" s="19"/>
    </row>
    <row r="190" spans="1:124" s="18" customFormat="1" x14ac:dyDescent="0.2">
      <c r="A190" s="17"/>
      <c r="DR190" s="19"/>
      <c r="DS190" s="19"/>
      <c r="DT190" s="19"/>
    </row>
    <row r="191" spans="1:124" s="18" customFormat="1" x14ac:dyDescent="0.2">
      <c r="A191" s="17"/>
      <c r="DR191" s="19"/>
      <c r="DS191" s="19"/>
      <c r="DT191" s="19"/>
    </row>
    <row r="192" spans="1:124" s="18" customFormat="1" x14ac:dyDescent="0.2">
      <c r="A192" s="17"/>
      <c r="DR192" s="19"/>
      <c r="DS192" s="19"/>
      <c r="DT192" s="19"/>
    </row>
    <row r="193" spans="1:124" s="18" customFormat="1" x14ac:dyDescent="0.2">
      <c r="A193" s="17"/>
      <c r="DR193" s="19"/>
      <c r="DS193" s="19"/>
      <c r="DT193" s="19"/>
    </row>
    <row r="194" spans="1:124" s="18" customFormat="1" x14ac:dyDescent="0.2">
      <c r="A194" s="17"/>
      <c r="DR194" s="19"/>
      <c r="DS194" s="19"/>
      <c r="DT194" s="19"/>
    </row>
    <row r="195" spans="1:124" s="18" customFormat="1" x14ac:dyDescent="0.2">
      <c r="A195" s="17"/>
      <c r="DR195" s="19"/>
      <c r="DS195" s="19"/>
      <c r="DT195" s="19"/>
    </row>
    <row r="196" spans="1:124" s="18" customFormat="1" x14ac:dyDescent="0.2">
      <c r="A196" s="17"/>
      <c r="DR196" s="19"/>
      <c r="DS196" s="19"/>
      <c r="DT196" s="19"/>
    </row>
    <row r="197" spans="1:124" s="18" customFormat="1" x14ac:dyDescent="0.2">
      <c r="A197" s="17"/>
      <c r="DR197" s="19"/>
      <c r="DS197" s="19"/>
      <c r="DT197" s="19"/>
    </row>
    <row r="198" spans="1:124" s="18" customFormat="1" x14ac:dyDescent="0.2">
      <c r="A198" s="17"/>
      <c r="DR198" s="19"/>
      <c r="DS198" s="19"/>
      <c r="DT198" s="19"/>
    </row>
    <row r="199" spans="1:124" s="18" customFormat="1" x14ac:dyDescent="0.2">
      <c r="A199" s="17"/>
      <c r="DR199" s="19"/>
      <c r="DS199" s="19"/>
      <c r="DT199" s="19"/>
    </row>
    <row r="200" spans="1:124" s="18" customFormat="1" x14ac:dyDescent="0.2">
      <c r="A200" s="17"/>
      <c r="DR200" s="19"/>
      <c r="DS200" s="19"/>
      <c r="DT200" s="19"/>
    </row>
    <row r="201" spans="1:124" s="18" customFormat="1" x14ac:dyDescent="0.2">
      <c r="A201" s="17"/>
      <c r="DR201" s="19"/>
      <c r="DS201" s="19"/>
      <c r="DT201" s="19"/>
    </row>
    <row r="202" spans="1:124" s="18" customFormat="1" x14ac:dyDescent="0.2">
      <c r="A202" s="17"/>
      <c r="DR202" s="19"/>
      <c r="DS202" s="19"/>
      <c r="DT202" s="19"/>
    </row>
    <row r="203" spans="1:124" s="18" customFormat="1" x14ac:dyDescent="0.2">
      <c r="A203" s="17"/>
      <c r="DR203" s="19"/>
      <c r="DS203" s="19"/>
      <c r="DT203" s="19"/>
    </row>
    <row r="204" spans="1:124" s="18" customFormat="1" x14ac:dyDescent="0.2">
      <c r="A204" s="17"/>
      <c r="DR204" s="19"/>
      <c r="DS204" s="19"/>
      <c r="DT204" s="19"/>
    </row>
    <row r="205" spans="1:124" s="18" customFormat="1" x14ac:dyDescent="0.2">
      <c r="A205" s="17"/>
      <c r="DR205" s="19"/>
      <c r="DS205" s="19"/>
      <c r="DT205" s="19"/>
    </row>
    <row r="206" spans="1:124" s="18" customFormat="1" x14ac:dyDescent="0.2">
      <c r="A206" s="17"/>
      <c r="DR206" s="19"/>
      <c r="DS206" s="19"/>
      <c r="DT206" s="19"/>
    </row>
    <row r="207" spans="1:124" s="18" customFormat="1" x14ac:dyDescent="0.2">
      <c r="A207" s="17"/>
      <c r="DR207" s="19"/>
      <c r="DS207" s="19"/>
      <c r="DT207" s="19"/>
    </row>
    <row r="208" spans="1:124" s="18" customFormat="1" x14ac:dyDescent="0.2">
      <c r="A208" s="17"/>
      <c r="DR208" s="19"/>
      <c r="DS208" s="19"/>
      <c r="DT208" s="19"/>
    </row>
    <row r="209" spans="1:124" s="18" customFormat="1" x14ac:dyDescent="0.2">
      <c r="A209" s="17"/>
      <c r="DR209" s="19"/>
      <c r="DS209" s="19"/>
      <c r="DT209" s="19"/>
    </row>
    <row r="210" spans="1:124" s="18" customFormat="1" x14ac:dyDescent="0.2">
      <c r="A210" s="17"/>
      <c r="DR210" s="19"/>
      <c r="DS210" s="19"/>
      <c r="DT210" s="19"/>
    </row>
    <row r="211" spans="1:124" s="18" customFormat="1" x14ac:dyDescent="0.2">
      <c r="A211" s="17"/>
      <c r="DR211" s="19"/>
      <c r="DS211" s="19"/>
      <c r="DT211" s="19"/>
    </row>
    <row r="212" spans="1:124" s="18" customFormat="1" x14ac:dyDescent="0.2">
      <c r="A212" s="17"/>
      <c r="DR212" s="19"/>
      <c r="DS212" s="19"/>
      <c r="DT212" s="19"/>
    </row>
    <row r="213" spans="1:124" s="18" customFormat="1" x14ac:dyDescent="0.2">
      <c r="A213" s="17"/>
      <c r="DR213" s="19"/>
      <c r="DS213" s="19"/>
      <c r="DT213" s="19"/>
    </row>
    <row r="214" spans="1:124" s="18" customFormat="1" x14ac:dyDescent="0.2">
      <c r="A214" s="17"/>
      <c r="DR214" s="19"/>
      <c r="DS214" s="19"/>
      <c r="DT214" s="19"/>
    </row>
    <row r="215" spans="1:124" s="18" customFormat="1" x14ac:dyDescent="0.2">
      <c r="A215" s="17"/>
      <c r="DR215" s="19"/>
      <c r="DS215" s="19"/>
      <c r="DT215" s="19"/>
    </row>
    <row r="216" spans="1:124" s="18" customFormat="1" x14ac:dyDescent="0.2">
      <c r="A216" s="17"/>
      <c r="DR216" s="19"/>
      <c r="DS216" s="19"/>
      <c r="DT216" s="19"/>
    </row>
    <row r="217" spans="1:124" s="18" customFormat="1" x14ac:dyDescent="0.2">
      <c r="A217" s="17"/>
      <c r="DR217" s="19"/>
      <c r="DS217" s="19"/>
      <c r="DT217" s="19"/>
    </row>
    <row r="218" spans="1:124" s="18" customFormat="1" x14ac:dyDescent="0.2">
      <c r="A218" s="17"/>
      <c r="DR218" s="19"/>
      <c r="DS218" s="19"/>
      <c r="DT218" s="19"/>
    </row>
    <row r="219" spans="1:124" s="18" customFormat="1" x14ac:dyDescent="0.2">
      <c r="A219" s="17"/>
      <c r="DR219" s="19"/>
      <c r="DS219" s="19"/>
      <c r="DT219" s="19"/>
    </row>
    <row r="220" spans="1:124" s="18" customFormat="1" x14ac:dyDescent="0.2">
      <c r="A220" s="17"/>
      <c r="DR220" s="19"/>
      <c r="DS220" s="19"/>
      <c r="DT220" s="19"/>
    </row>
    <row r="221" spans="1:124" s="18" customFormat="1" x14ac:dyDescent="0.2">
      <c r="A221" s="17"/>
      <c r="DR221" s="19"/>
      <c r="DS221" s="19"/>
      <c r="DT221" s="19"/>
    </row>
    <row r="222" spans="1:124" s="18" customFormat="1" x14ac:dyDescent="0.2">
      <c r="A222" s="17"/>
      <c r="DR222" s="19"/>
      <c r="DS222" s="19"/>
      <c r="DT222" s="19"/>
    </row>
    <row r="223" spans="1:124" s="18" customFormat="1" x14ac:dyDescent="0.2">
      <c r="A223" s="17"/>
      <c r="DR223" s="19"/>
      <c r="DS223" s="19"/>
      <c r="DT223" s="19"/>
    </row>
    <row r="224" spans="1:124" s="18" customFormat="1" x14ac:dyDescent="0.2">
      <c r="A224" s="17"/>
      <c r="DR224" s="19"/>
      <c r="DS224" s="19"/>
      <c r="DT224" s="19"/>
    </row>
    <row r="225" spans="1:124" s="18" customFormat="1" x14ac:dyDescent="0.2">
      <c r="A225" s="17"/>
      <c r="DR225" s="19"/>
      <c r="DS225" s="19"/>
      <c r="DT225" s="19"/>
    </row>
    <row r="226" spans="1:124" s="18" customFormat="1" x14ac:dyDescent="0.2">
      <c r="A226" s="17"/>
      <c r="DR226" s="19"/>
      <c r="DS226" s="19"/>
      <c r="DT226" s="19"/>
    </row>
    <row r="227" spans="1:124" s="18" customFormat="1" x14ac:dyDescent="0.2">
      <c r="A227" s="17"/>
      <c r="DR227" s="19"/>
      <c r="DS227" s="19"/>
      <c r="DT227" s="19"/>
    </row>
    <row r="228" spans="1:124" s="18" customFormat="1" x14ac:dyDescent="0.2">
      <c r="A228" s="17"/>
      <c r="DR228" s="19"/>
      <c r="DS228" s="19"/>
      <c r="DT228" s="19"/>
    </row>
    <row r="229" spans="1:124" s="18" customFormat="1" x14ac:dyDescent="0.2">
      <c r="A229" s="17"/>
      <c r="DR229" s="19"/>
      <c r="DS229" s="19"/>
      <c r="DT229" s="19"/>
    </row>
    <row r="230" spans="1:124" s="18" customFormat="1" x14ac:dyDescent="0.2">
      <c r="A230" s="17"/>
      <c r="DR230" s="19"/>
      <c r="DS230" s="19"/>
      <c r="DT230" s="19"/>
    </row>
    <row r="231" spans="1:124" s="18" customFormat="1" x14ac:dyDescent="0.2">
      <c r="A231" s="17"/>
      <c r="DR231" s="19"/>
      <c r="DS231" s="19"/>
      <c r="DT231" s="19"/>
    </row>
    <row r="232" spans="1:124" s="18" customFormat="1" x14ac:dyDescent="0.2">
      <c r="A232" s="17"/>
      <c r="DR232" s="19"/>
      <c r="DS232" s="19"/>
      <c r="DT232" s="19"/>
    </row>
    <row r="233" spans="1:124" s="18" customFormat="1" x14ac:dyDescent="0.2">
      <c r="A233" s="17"/>
      <c r="DR233" s="19"/>
      <c r="DS233" s="19"/>
      <c r="DT233" s="19"/>
    </row>
    <row r="234" spans="1:124" s="18" customFormat="1" x14ac:dyDescent="0.2">
      <c r="A234" s="17"/>
      <c r="DR234" s="19"/>
      <c r="DS234" s="19"/>
      <c r="DT234" s="19"/>
    </row>
    <row r="235" spans="1:124" s="18" customFormat="1" x14ac:dyDescent="0.2">
      <c r="A235" s="17"/>
      <c r="DR235" s="19"/>
      <c r="DS235" s="19"/>
      <c r="DT235" s="19"/>
    </row>
    <row r="236" spans="1:124" s="18" customFormat="1" x14ac:dyDescent="0.2">
      <c r="A236" s="17"/>
      <c r="DR236" s="19"/>
      <c r="DS236" s="19"/>
      <c r="DT236" s="19"/>
    </row>
    <row r="237" spans="1:124" s="18" customFormat="1" x14ac:dyDescent="0.2">
      <c r="A237" s="17"/>
      <c r="DR237" s="19"/>
      <c r="DS237" s="19"/>
      <c r="DT237" s="19"/>
    </row>
    <row r="238" spans="1:124" s="18" customFormat="1" x14ac:dyDescent="0.2">
      <c r="A238" s="17"/>
      <c r="DR238" s="19"/>
      <c r="DS238" s="19"/>
      <c r="DT238" s="19"/>
    </row>
    <row r="239" spans="1:124" s="18" customFormat="1" x14ac:dyDescent="0.2">
      <c r="A239" s="17"/>
      <c r="DR239" s="19"/>
      <c r="DS239" s="19"/>
      <c r="DT239" s="19"/>
    </row>
    <row r="240" spans="1:124" s="18" customFormat="1" x14ac:dyDescent="0.2">
      <c r="A240" s="17"/>
      <c r="DR240" s="19"/>
      <c r="DS240" s="19"/>
      <c r="DT240" s="19"/>
    </row>
    <row r="241" spans="1:124" s="18" customFormat="1" x14ac:dyDescent="0.2">
      <c r="A241" s="17"/>
      <c r="DR241" s="19"/>
      <c r="DS241" s="19"/>
      <c r="DT241" s="19"/>
    </row>
    <row r="242" spans="1:124" s="18" customFormat="1" x14ac:dyDescent="0.2">
      <c r="A242" s="17"/>
      <c r="DR242" s="19"/>
      <c r="DS242" s="19"/>
      <c r="DT242" s="19"/>
    </row>
    <row r="243" spans="1:124" s="18" customFormat="1" x14ac:dyDescent="0.2">
      <c r="A243" s="17"/>
      <c r="DR243" s="19"/>
      <c r="DS243" s="19"/>
      <c r="DT243" s="19"/>
    </row>
    <row r="244" spans="1:124" s="18" customFormat="1" x14ac:dyDescent="0.2">
      <c r="A244" s="17"/>
      <c r="DR244" s="19"/>
      <c r="DS244" s="19"/>
      <c r="DT244" s="19"/>
    </row>
    <row r="245" spans="1:124" s="18" customFormat="1" x14ac:dyDescent="0.2">
      <c r="A245" s="17"/>
      <c r="DR245" s="19"/>
      <c r="DS245" s="19"/>
      <c r="DT245" s="19"/>
    </row>
    <row r="246" spans="1:124" s="18" customFormat="1" x14ac:dyDescent="0.2">
      <c r="A246" s="17"/>
      <c r="DR246" s="19"/>
      <c r="DS246" s="19"/>
      <c r="DT246" s="19"/>
    </row>
    <row r="247" spans="1:124" s="18" customFormat="1" x14ac:dyDescent="0.2">
      <c r="A247" s="17"/>
      <c r="DR247" s="19"/>
      <c r="DS247" s="19"/>
      <c r="DT247" s="19"/>
    </row>
    <row r="248" spans="1:124" s="18" customFormat="1" x14ac:dyDescent="0.2">
      <c r="A248" s="17"/>
      <c r="DR248" s="19"/>
      <c r="DS248" s="19"/>
      <c r="DT248" s="19"/>
    </row>
    <row r="249" spans="1:124" s="18" customFormat="1" x14ac:dyDescent="0.2">
      <c r="A249" s="17"/>
      <c r="DR249" s="19"/>
      <c r="DS249" s="19"/>
      <c r="DT249" s="19"/>
    </row>
    <row r="250" spans="1:124" s="18" customFormat="1" x14ac:dyDescent="0.2">
      <c r="A250" s="17"/>
      <c r="DR250" s="19"/>
      <c r="DS250" s="19"/>
      <c r="DT250" s="19"/>
    </row>
    <row r="251" spans="1:124" s="18" customFormat="1" x14ac:dyDescent="0.2">
      <c r="A251" s="17"/>
      <c r="DR251" s="19"/>
      <c r="DS251" s="19"/>
      <c r="DT251" s="19"/>
    </row>
    <row r="252" spans="1:124" s="18" customFormat="1" x14ac:dyDescent="0.2">
      <c r="A252" s="17"/>
      <c r="DR252" s="19"/>
      <c r="DS252" s="19"/>
      <c r="DT252" s="19"/>
    </row>
    <row r="253" spans="1:124" s="18" customFormat="1" x14ac:dyDescent="0.2">
      <c r="A253" s="17"/>
      <c r="DR253" s="19"/>
      <c r="DS253" s="19"/>
      <c r="DT253" s="19"/>
    </row>
    <row r="254" spans="1:124" s="18" customFormat="1" x14ac:dyDescent="0.2">
      <c r="A254" s="17"/>
      <c r="DR254" s="19"/>
      <c r="DS254" s="19"/>
      <c r="DT254" s="19"/>
    </row>
    <row r="255" spans="1:124" s="18" customFormat="1" x14ac:dyDescent="0.2">
      <c r="A255" s="17"/>
      <c r="DR255" s="19"/>
      <c r="DS255" s="19"/>
      <c r="DT255" s="19"/>
    </row>
    <row r="256" spans="1:124" s="18" customFormat="1" x14ac:dyDescent="0.2">
      <c r="A256" s="17"/>
      <c r="DR256" s="19"/>
      <c r="DS256" s="19"/>
      <c r="DT256" s="19"/>
    </row>
    <row r="257" spans="1:124" s="18" customFormat="1" x14ac:dyDescent="0.2">
      <c r="A257" s="17"/>
      <c r="DR257" s="19"/>
      <c r="DS257" s="19"/>
      <c r="DT257" s="19"/>
    </row>
    <row r="258" spans="1:124" s="18" customFormat="1" x14ac:dyDescent="0.2">
      <c r="A258" s="17"/>
      <c r="DR258" s="19"/>
      <c r="DS258" s="19"/>
      <c r="DT258" s="19"/>
    </row>
    <row r="259" spans="1:124" s="18" customFormat="1" x14ac:dyDescent="0.2">
      <c r="A259" s="17"/>
      <c r="DR259" s="19"/>
      <c r="DS259" s="19"/>
      <c r="DT259" s="19"/>
    </row>
    <row r="260" spans="1:124" s="18" customFormat="1" x14ac:dyDescent="0.2">
      <c r="A260" s="17"/>
      <c r="DR260" s="19"/>
      <c r="DS260" s="19"/>
      <c r="DT260" s="19"/>
    </row>
    <row r="261" spans="1:124" s="18" customFormat="1" x14ac:dyDescent="0.2">
      <c r="A261" s="17"/>
      <c r="DR261" s="19"/>
      <c r="DS261" s="19"/>
      <c r="DT261" s="19"/>
    </row>
    <row r="262" spans="1:124" s="18" customFormat="1" x14ac:dyDescent="0.2">
      <c r="A262" s="17"/>
      <c r="DR262" s="19"/>
      <c r="DS262" s="19"/>
      <c r="DT262" s="19"/>
    </row>
    <row r="263" spans="1:124" s="18" customFormat="1" x14ac:dyDescent="0.2">
      <c r="A263" s="17"/>
      <c r="DR263" s="19"/>
      <c r="DS263" s="19"/>
      <c r="DT263" s="19"/>
    </row>
    <row r="264" spans="1:124" s="18" customFormat="1" x14ac:dyDescent="0.2">
      <c r="A264" s="17"/>
      <c r="DR264" s="19"/>
      <c r="DS264" s="19"/>
      <c r="DT264" s="19"/>
    </row>
    <row r="265" spans="1:124" s="18" customFormat="1" x14ac:dyDescent="0.2">
      <c r="A265" s="17"/>
      <c r="DR265" s="19"/>
      <c r="DS265" s="19"/>
      <c r="DT265" s="19"/>
    </row>
    <row r="266" spans="1:124" s="18" customFormat="1" x14ac:dyDescent="0.2">
      <c r="A266" s="17"/>
      <c r="DR266" s="19"/>
      <c r="DS266" s="19"/>
      <c r="DT266" s="19"/>
    </row>
    <row r="267" spans="1:124" s="18" customFormat="1" x14ac:dyDescent="0.2">
      <c r="A267" s="17"/>
      <c r="DR267" s="19"/>
      <c r="DS267" s="19"/>
      <c r="DT267" s="19"/>
    </row>
    <row r="268" spans="1:124" s="18" customFormat="1" x14ac:dyDescent="0.2">
      <c r="A268" s="17"/>
      <c r="DR268" s="19"/>
      <c r="DS268" s="19"/>
      <c r="DT268" s="19"/>
    </row>
    <row r="269" spans="1:124" s="18" customFormat="1" x14ac:dyDescent="0.2">
      <c r="A269" s="17"/>
      <c r="DR269" s="19"/>
      <c r="DS269" s="19"/>
      <c r="DT269" s="19"/>
    </row>
    <row r="270" spans="1:124" s="18" customFormat="1" x14ac:dyDescent="0.2">
      <c r="A270" s="17"/>
      <c r="DR270" s="19"/>
      <c r="DS270" s="19"/>
      <c r="DT270" s="19"/>
    </row>
    <row r="271" spans="1:124" s="18" customFormat="1" x14ac:dyDescent="0.2">
      <c r="A271" s="17"/>
      <c r="DR271" s="19"/>
      <c r="DS271" s="19"/>
      <c r="DT271" s="19"/>
    </row>
    <row r="272" spans="1:124" s="18" customFormat="1" x14ac:dyDescent="0.2">
      <c r="A272" s="17"/>
      <c r="DR272" s="19"/>
      <c r="DS272" s="19"/>
      <c r="DT272" s="19"/>
    </row>
    <row r="273" spans="1:124" s="18" customFormat="1" x14ac:dyDescent="0.2">
      <c r="A273" s="17"/>
      <c r="DR273" s="19"/>
      <c r="DS273" s="19"/>
      <c r="DT273" s="19"/>
    </row>
    <row r="274" spans="1:124" s="18" customFormat="1" x14ac:dyDescent="0.2">
      <c r="A274" s="17"/>
      <c r="DR274" s="19"/>
      <c r="DS274" s="19"/>
      <c r="DT274" s="19"/>
    </row>
    <row r="275" spans="1:124" s="18" customFormat="1" x14ac:dyDescent="0.2">
      <c r="A275" s="17"/>
      <c r="DR275" s="19"/>
      <c r="DS275" s="19"/>
      <c r="DT275" s="19"/>
    </row>
    <row r="276" spans="1:124" s="18" customFormat="1" x14ac:dyDescent="0.2">
      <c r="A276" s="17"/>
      <c r="DR276" s="19"/>
      <c r="DS276" s="19"/>
      <c r="DT276" s="19"/>
    </row>
    <row r="277" spans="1:124" s="18" customFormat="1" x14ac:dyDescent="0.2">
      <c r="A277" s="17"/>
      <c r="DR277" s="19"/>
      <c r="DS277" s="19"/>
      <c r="DT277" s="19"/>
    </row>
    <row r="278" spans="1:124" s="18" customFormat="1" x14ac:dyDescent="0.2">
      <c r="A278" s="17"/>
      <c r="DR278" s="19"/>
      <c r="DS278" s="19"/>
      <c r="DT278" s="19"/>
    </row>
    <row r="279" spans="1:124" s="18" customFormat="1" x14ac:dyDescent="0.2">
      <c r="A279" s="17"/>
      <c r="DR279" s="19"/>
      <c r="DS279" s="19"/>
      <c r="DT279" s="19"/>
    </row>
    <row r="280" spans="1:124" s="18" customFormat="1" x14ac:dyDescent="0.2">
      <c r="A280" s="17"/>
      <c r="DR280" s="19"/>
      <c r="DS280" s="19"/>
      <c r="DT280" s="19"/>
    </row>
    <row r="281" spans="1:124" s="18" customFormat="1" x14ac:dyDescent="0.2">
      <c r="A281" s="17"/>
      <c r="DR281" s="19"/>
      <c r="DS281" s="19"/>
      <c r="DT281" s="19"/>
    </row>
    <row r="282" spans="1:124" s="18" customFormat="1" x14ac:dyDescent="0.2">
      <c r="A282" s="17"/>
      <c r="DR282" s="19"/>
      <c r="DS282" s="19"/>
      <c r="DT282" s="19"/>
    </row>
    <row r="283" spans="1:124" s="18" customFormat="1" x14ac:dyDescent="0.2">
      <c r="A283" s="17"/>
      <c r="DR283" s="19"/>
      <c r="DS283" s="19"/>
      <c r="DT283" s="19"/>
    </row>
    <row r="284" spans="1:124" s="18" customFormat="1" x14ac:dyDescent="0.2">
      <c r="A284" s="17"/>
      <c r="DR284" s="19"/>
      <c r="DS284" s="19"/>
      <c r="DT284" s="19"/>
    </row>
    <row r="285" spans="1:124" s="18" customFormat="1" x14ac:dyDescent="0.2">
      <c r="A285" s="17"/>
      <c r="DR285" s="19"/>
      <c r="DS285" s="19"/>
      <c r="DT285" s="19"/>
    </row>
    <row r="286" spans="1:124" s="18" customFormat="1" x14ac:dyDescent="0.2">
      <c r="A286" s="17"/>
      <c r="DR286" s="19"/>
      <c r="DS286" s="19"/>
      <c r="DT286" s="19"/>
    </row>
    <row r="287" spans="1:124" s="18" customFormat="1" x14ac:dyDescent="0.2">
      <c r="A287" s="17"/>
      <c r="DR287" s="19"/>
      <c r="DS287" s="19"/>
      <c r="DT287" s="19"/>
    </row>
    <row r="288" spans="1:124" s="18" customFormat="1" x14ac:dyDescent="0.2">
      <c r="A288" s="17"/>
      <c r="DR288" s="19"/>
      <c r="DS288" s="19"/>
      <c r="DT288" s="19"/>
    </row>
    <row r="289" spans="1:124" s="18" customFormat="1" x14ac:dyDescent="0.2">
      <c r="A289" s="17"/>
      <c r="DR289" s="19"/>
      <c r="DS289" s="19"/>
      <c r="DT289" s="19"/>
    </row>
    <row r="290" spans="1:124" s="18" customFormat="1" x14ac:dyDescent="0.2">
      <c r="A290" s="17"/>
      <c r="DR290" s="19"/>
      <c r="DS290" s="19"/>
      <c r="DT290" s="19"/>
    </row>
    <row r="291" spans="1:124" s="18" customFormat="1" x14ac:dyDescent="0.2">
      <c r="A291" s="17"/>
      <c r="DR291" s="19"/>
      <c r="DS291" s="19"/>
      <c r="DT291" s="19"/>
    </row>
    <row r="292" spans="1:124" s="18" customFormat="1" x14ac:dyDescent="0.2">
      <c r="A292" s="17"/>
      <c r="DR292" s="19"/>
      <c r="DS292" s="19"/>
      <c r="DT292" s="19"/>
    </row>
    <row r="293" spans="1:124" s="18" customFormat="1" x14ac:dyDescent="0.2">
      <c r="A293" s="17"/>
      <c r="DR293" s="19"/>
      <c r="DS293" s="19"/>
      <c r="DT293" s="19"/>
    </row>
    <row r="294" spans="1:124" s="18" customFormat="1" x14ac:dyDescent="0.2">
      <c r="A294" s="17"/>
      <c r="DR294" s="19"/>
      <c r="DS294" s="19"/>
      <c r="DT294" s="19"/>
    </row>
    <row r="295" spans="1:124" s="18" customFormat="1" x14ac:dyDescent="0.2">
      <c r="A295" s="17"/>
      <c r="DR295" s="19"/>
      <c r="DS295" s="19"/>
      <c r="DT295" s="19"/>
    </row>
    <row r="296" spans="1:124" s="18" customFormat="1" x14ac:dyDescent="0.2">
      <c r="A296" s="17"/>
      <c r="DR296" s="19"/>
      <c r="DS296" s="19"/>
      <c r="DT296" s="19"/>
    </row>
    <row r="297" spans="1:124" s="18" customFormat="1" x14ac:dyDescent="0.2">
      <c r="A297" s="17"/>
      <c r="DR297" s="19"/>
      <c r="DS297" s="19"/>
      <c r="DT297" s="19"/>
    </row>
    <row r="298" spans="1:124" s="18" customFormat="1" x14ac:dyDescent="0.2">
      <c r="A298" s="17"/>
      <c r="DR298" s="19"/>
      <c r="DS298" s="19"/>
      <c r="DT298" s="19"/>
    </row>
    <row r="299" spans="1:124" s="18" customFormat="1" x14ac:dyDescent="0.2">
      <c r="A299" s="17"/>
      <c r="DR299" s="19"/>
      <c r="DS299" s="19"/>
      <c r="DT299" s="19"/>
    </row>
    <row r="300" spans="1:124" s="18" customFormat="1" x14ac:dyDescent="0.2">
      <c r="A300" s="17"/>
      <c r="DR300" s="19"/>
      <c r="DS300" s="19"/>
      <c r="DT300" s="19"/>
    </row>
    <row r="301" spans="1:124" s="18" customFormat="1" x14ac:dyDescent="0.2">
      <c r="A301" s="17"/>
      <c r="DR301" s="19"/>
      <c r="DS301" s="19"/>
      <c r="DT301" s="19"/>
    </row>
    <row r="302" spans="1:124" s="18" customFormat="1" x14ac:dyDescent="0.2">
      <c r="A302" s="17"/>
      <c r="DR302" s="19"/>
      <c r="DS302" s="19"/>
      <c r="DT302" s="19"/>
    </row>
    <row r="303" spans="1:124" s="18" customFormat="1" x14ac:dyDescent="0.2">
      <c r="A303" s="17"/>
      <c r="DR303" s="19"/>
      <c r="DS303" s="19"/>
      <c r="DT303" s="19"/>
    </row>
    <row r="304" spans="1:124" s="18" customFormat="1" x14ac:dyDescent="0.2">
      <c r="A304" s="17"/>
      <c r="DR304" s="19"/>
      <c r="DS304" s="19"/>
      <c r="DT304" s="19"/>
    </row>
    <row r="305" spans="1:124" s="18" customFormat="1" x14ac:dyDescent="0.2">
      <c r="A305" s="17"/>
      <c r="DR305" s="19"/>
      <c r="DS305" s="19"/>
      <c r="DT305" s="19"/>
    </row>
    <row r="306" spans="1:124" s="18" customFormat="1" x14ac:dyDescent="0.2">
      <c r="A306" s="17"/>
      <c r="DR306" s="19"/>
      <c r="DS306" s="19"/>
      <c r="DT306" s="19"/>
    </row>
    <row r="307" spans="1:124" s="18" customFormat="1" x14ac:dyDescent="0.2">
      <c r="A307" s="17"/>
      <c r="DR307" s="19"/>
      <c r="DS307" s="19"/>
      <c r="DT307" s="19"/>
    </row>
    <row r="308" spans="1:124" s="18" customFormat="1" x14ac:dyDescent="0.2">
      <c r="A308" s="17"/>
      <c r="DR308" s="19"/>
      <c r="DS308" s="19"/>
      <c r="DT308" s="19"/>
    </row>
    <row r="309" spans="1:124" s="18" customFormat="1" x14ac:dyDescent="0.2">
      <c r="A309" s="17"/>
      <c r="DR309" s="19"/>
      <c r="DS309" s="19"/>
      <c r="DT309" s="19"/>
    </row>
    <row r="310" spans="1:124" s="18" customFormat="1" x14ac:dyDescent="0.2">
      <c r="A310" s="17"/>
      <c r="DR310" s="19"/>
      <c r="DS310" s="19"/>
      <c r="DT310" s="19"/>
    </row>
    <row r="311" spans="1:124" s="18" customFormat="1" x14ac:dyDescent="0.2">
      <c r="A311" s="17"/>
      <c r="DR311" s="19"/>
      <c r="DS311" s="19"/>
      <c r="DT311" s="19"/>
    </row>
    <row r="312" spans="1:124" s="18" customFormat="1" x14ac:dyDescent="0.2">
      <c r="A312" s="17"/>
      <c r="DR312" s="19"/>
      <c r="DS312" s="19"/>
      <c r="DT312" s="19"/>
    </row>
    <row r="313" spans="1:124" s="18" customFormat="1" x14ac:dyDescent="0.2">
      <c r="A313" s="17"/>
      <c r="DR313" s="19"/>
      <c r="DS313" s="19"/>
      <c r="DT313" s="19"/>
    </row>
    <row r="314" spans="1:124" s="18" customFormat="1" x14ac:dyDescent="0.2">
      <c r="A314" s="17"/>
      <c r="DR314" s="19"/>
      <c r="DS314" s="19"/>
      <c r="DT314" s="19"/>
    </row>
    <row r="315" spans="1:124" s="18" customFormat="1" x14ac:dyDescent="0.2">
      <c r="A315" s="17"/>
      <c r="DR315" s="19"/>
      <c r="DS315" s="19"/>
      <c r="DT315" s="19"/>
    </row>
    <row r="316" spans="1:124" s="18" customFormat="1" x14ac:dyDescent="0.2">
      <c r="A316" s="17"/>
      <c r="DR316" s="19"/>
      <c r="DS316" s="19"/>
      <c r="DT316" s="19"/>
    </row>
    <row r="317" spans="1:124" s="18" customFormat="1" x14ac:dyDescent="0.2">
      <c r="A317" s="17"/>
      <c r="DR317" s="19"/>
      <c r="DS317" s="19"/>
      <c r="DT317" s="19"/>
    </row>
    <row r="318" spans="1:124" s="18" customFormat="1" x14ac:dyDescent="0.2">
      <c r="A318" s="17"/>
      <c r="DR318" s="19"/>
      <c r="DS318" s="19"/>
      <c r="DT318" s="19"/>
    </row>
    <row r="319" spans="1:124" s="18" customFormat="1" x14ac:dyDescent="0.2">
      <c r="A319" s="17"/>
      <c r="DR319" s="19"/>
      <c r="DS319" s="19"/>
      <c r="DT319" s="19"/>
    </row>
    <row r="320" spans="1:124" s="18" customFormat="1" x14ac:dyDescent="0.2">
      <c r="A320" s="17"/>
      <c r="DR320" s="19"/>
      <c r="DS320" s="19"/>
      <c r="DT320" s="19"/>
    </row>
    <row r="321" spans="1:124" s="18" customFormat="1" x14ac:dyDescent="0.2">
      <c r="A321" s="17"/>
      <c r="DR321" s="19"/>
      <c r="DS321" s="19"/>
      <c r="DT321" s="19"/>
    </row>
    <row r="322" spans="1:124" s="18" customFormat="1" x14ac:dyDescent="0.2">
      <c r="A322" s="17"/>
      <c r="DR322" s="19"/>
      <c r="DS322" s="19"/>
      <c r="DT322" s="19"/>
    </row>
    <row r="323" spans="1:124" s="18" customFormat="1" x14ac:dyDescent="0.2">
      <c r="A323" s="17"/>
      <c r="DR323" s="19"/>
      <c r="DS323" s="19"/>
      <c r="DT323" s="19"/>
    </row>
    <row r="324" spans="1:124" s="18" customFormat="1" x14ac:dyDescent="0.2">
      <c r="A324" s="17"/>
      <c r="DR324" s="19"/>
      <c r="DS324" s="19"/>
      <c r="DT324" s="19"/>
    </row>
    <row r="325" spans="1:124" s="18" customFormat="1" x14ac:dyDescent="0.2">
      <c r="A325" s="17"/>
      <c r="DR325" s="19"/>
      <c r="DS325" s="19"/>
      <c r="DT325" s="19"/>
    </row>
    <row r="326" spans="1:124" s="18" customFormat="1" x14ac:dyDescent="0.2">
      <c r="A326" s="17"/>
      <c r="DR326" s="19"/>
      <c r="DS326" s="19"/>
      <c r="DT326" s="19"/>
    </row>
    <row r="327" spans="1:124" s="18" customFormat="1" x14ac:dyDescent="0.2">
      <c r="A327" s="17"/>
      <c r="DR327" s="19"/>
      <c r="DS327" s="19"/>
      <c r="DT327" s="19"/>
    </row>
    <row r="328" spans="1:124" s="18" customFormat="1" x14ac:dyDescent="0.2">
      <c r="A328" s="17"/>
      <c r="DR328" s="19"/>
      <c r="DS328" s="19"/>
      <c r="DT328" s="19"/>
    </row>
    <row r="329" spans="1:124" s="18" customFormat="1" x14ac:dyDescent="0.2">
      <c r="A329" s="17"/>
      <c r="DR329" s="19"/>
      <c r="DS329" s="19"/>
      <c r="DT329" s="19"/>
    </row>
    <row r="330" spans="1:124" s="18" customFormat="1" x14ac:dyDescent="0.2">
      <c r="A330" s="17"/>
      <c r="DR330" s="19"/>
      <c r="DS330" s="19"/>
      <c r="DT330" s="19"/>
    </row>
    <row r="331" spans="1:124" s="18" customFormat="1" x14ac:dyDescent="0.2">
      <c r="A331" s="17"/>
      <c r="DR331" s="19"/>
      <c r="DS331" s="19"/>
      <c r="DT331" s="19"/>
    </row>
    <row r="332" spans="1:124" s="18" customFormat="1" x14ac:dyDescent="0.2">
      <c r="A332" s="17"/>
      <c r="DR332" s="19"/>
      <c r="DS332" s="19"/>
      <c r="DT332" s="19"/>
    </row>
    <row r="333" spans="1:124" s="18" customFormat="1" x14ac:dyDescent="0.2">
      <c r="A333" s="17"/>
      <c r="DR333" s="19"/>
      <c r="DS333" s="19"/>
      <c r="DT333" s="19"/>
    </row>
    <row r="334" spans="1:124" s="18" customFormat="1" x14ac:dyDescent="0.2">
      <c r="A334" s="17"/>
      <c r="DR334" s="19"/>
      <c r="DS334" s="19"/>
      <c r="DT334" s="19"/>
    </row>
    <row r="335" spans="1:124" s="18" customFormat="1" x14ac:dyDescent="0.2">
      <c r="A335" s="17"/>
      <c r="DR335" s="19"/>
      <c r="DS335" s="19"/>
      <c r="DT335" s="19"/>
    </row>
    <row r="336" spans="1:124" s="18" customFormat="1" x14ac:dyDescent="0.2">
      <c r="A336" s="17"/>
      <c r="DR336" s="19"/>
      <c r="DS336" s="19"/>
      <c r="DT336" s="19"/>
    </row>
    <row r="337" spans="1:124" s="18" customFormat="1" x14ac:dyDescent="0.2">
      <c r="A337" s="17"/>
      <c r="DR337" s="19"/>
      <c r="DS337" s="19"/>
      <c r="DT337" s="19"/>
    </row>
    <row r="338" spans="1:124" s="18" customFormat="1" x14ac:dyDescent="0.2">
      <c r="A338" s="17"/>
      <c r="DR338" s="19"/>
      <c r="DS338" s="19"/>
      <c r="DT338" s="19"/>
    </row>
    <row r="339" spans="1:124" s="18" customFormat="1" x14ac:dyDescent="0.2">
      <c r="A339" s="17"/>
      <c r="DR339" s="19"/>
      <c r="DS339" s="19"/>
      <c r="DT339" s="19"/>
    </row>
    <row r="340" spans="1:124" s="18" customFormat="1" x14ac:dyDescent="0.2">
      <c r="A340" s="17"/>
      <c r="DR340" s="19"/>
      <c r="DS340" s="19"/>
      <c r="DT340" s="19"/>
    </row>
    <row r="341" spans="1:124" s="18" customFormat="1" x14ac:dyDescent="0.2">
      <c r="A341" s="17"/>
      <c r="DR341" s="19"/>
      <c r="DS341" s="19"/>
      <c r="DT341" s="19"/>
    </row>
    <row r="342" spans="1:124" s="18" customFormat="1" x14ac:dyDescent="0.2">
      <c r="A342" s="17"/>
      <c r="DR342" s="19"/>
      <c r="DS342" s="19"/>
      <c r="DT342" s="19"/>
    </row>
    <row r="343" spans="1:124" s="18" customFormat="1" x14ac:dyDescent="0.2">
      <c r="A343" s="17"/>
      <c r="DR343" s="19"/>
      <c r="DS343" s="19"/>
      <c r="DT343" s="19"/>
    </row>
    <row r="344" spans="1:124" s="18" customFormat="1" x14ac:dyDescent="0.2">
      <c r="A344" s="17"/>
      <c r="DR344" s="19"/>
      <c r="DS344" s="19"/>
      <c r="DT344" s="19"/>
    </row>
    <row r="345" spans="1:124" s="18" customFormat="1" x14ac:dyDescent="0.2">
      <c r="A345" s="17"/>
      <c r="DR345" s="19"/>
      <c r="DS345" s="19"/>
      <c r="DT345" s="19"/>
    </row>
    <row r="346" spans="1:124" s="18" customFormat="1" x14ac:dyDescent="0.2">
      <c r="A346" s="17"/>
      <c r="DR346" s="19"/>
      <c r="DS346" s="19"/>
      <c r="DT346" s="19"/>
    </row>
    <row r="347" spans="1:124" s="18" customFormat="1" x14ac:dyDescent="0.2">
      <c r="A347" s="17"/>
      <c r="DR347" s="19"/>
      <c r="DS347" s="19"/>
      <c r="DT347" s="19"/>
    </row>
    <row r="348" spans="1:124" s="18" customFormat="1" x14ac:dyDescent="0.2">
      <c r="A348" s="17"/>
      <c r="DR348" s="19"/>
      <c r="DS348" s="19"/>
      <c r="DT348" s="19"/>
    </row>
    <row r="349" spans="1:124" s="18" customFormat="1" x14ac:dyDescent="0.2">
      <c r="A349" s="17"/>
      <c r="DR349" s="19"/>
      <c r="DS349" s="19"/>
      <c r="DT349" s="19"/>
    </row>
    <row r="350" spans="1:124" s="18" customFormat="1" x14ac:dyDescent="0.2">
      <c r="A350" s="17"/>
      <c r="DR350" s="19"/>
      <c r="DS350" s="19"/>
      <c r="DT350" s="19"/>
    </row>
    <row r="351" spans="1:124" s="18" customFormat="1" x14ac:dyDescent="0.2">
      <c r="A351" s="17"/>
      <c r="DR351" s="19"/>
      <c r="DS351" s="19"/>
      <c r="DT351" s="19"/>
    </row>
    <row r="352" spans="1:124" s="18" customFormat="1" x14ac:dyDescent="0.2">
      <c r="A352" s="17"/>
      <c r="DR352" s="19"/>
      <c r="DS352" s="19"/>
      <c r="DT352" s="19"/>
    </row>
    <row r="353" spans="1:124" s="18" customFormat="1" x14ac:dyDescent="0.2">
      <c r="A353" s="17"/>
      <c r="DR353" s="19"/>
      <c r="DS353" s="19"/>
      <c r="DT353" s="19"/>
    </row>
    <row r="354" spans="1:124" s="18" customFormat="1" x14ac:dyDescent="0.2">
      <c r="A354" s="17"/>
      <c r="DR354" s="19"/>
      <c r="DS354" s="19"/>
      <c r="DT354" s="19"/>
    </row>
    <row r="355" spans="1:124" s="18" customFormat="1" x14ac:dyDescent="0.2">
      <c r="A355" s="17"/>
      <c r="DR355" s="19"/>
      <c r="DS355" s="19"/>
      <c r="DT355" s="19"/>
    </row>
    <row r="356" spans="1:124" s="18" customFormat="1" x14ac:dyDescent="0.2">
      <c r="A356" s="17"/>
      <c r="DR356" s="19"/>
      <c r="DS356" s="19"/>
      <c r="DT356" s="19"/>
    </row>
    <row r="357" spans="1:124" s="18" customFormat="1" x14ac:dyDescent="0.2">
      <c r="A357" s="17"/>
      <c r="DR357" s="19"/>
      <c r="DS357" s="19"/>
      <c r="DT357" s="19"/>
    </row>
    <row r="358" spans="1:124" s="18" customFormat="1" x14ac:dyDescent="0.2">
      <c r="A358" s="17"/>
      <c r="DR358" s="19"/>
      <c r="DS358" s="19"/>
      <c r="DT358" s="19"/>
    </row>
    <row r="359" spans="1:124" s="18" customFormat="1" x14ac:dyDescent="0.2">
      <c r="A359" s="17"/>
      <c r="DR359" s="19"/>
      <c r="DS359" s="19"/>
      <c r="DT359" s="19"/>
    </row>
    <row r="360" spans="1:124" s="18" customFormat="1" x14ac:dyDescent="0.2">
      <c r="A360" s="17"/>
      <c r="DR360" s="19"/>
      <c r="DS360" s="19"/>
      <c r="DT360" s="19"/>
    </row>
    <row r="361" spans="1:124" s="18" customFormat="1" x14ac:dyDescent="0.2">
      <c r="A361" s="17"/>
      <c r="DR361" s="19"/>
      <c r="DS361" s="19"/>
      <c r="DT361" s="19"/>
    </row>
    <row r="362" spans="1:124" s="18" customFormat="1" x14ac:dyDescent="0.2">
      <c r="A362" s="17"/>
      <c r="DR362" s="19"/>
      <c r="DS362" s="19"/>
      <c r="DT362" s="19"/>
    </row>
    <row r="363" spans="1:124" s="18" customFormat="1" x14ac:dyDescent="0.2">
      <c r="A363" s="17"/>
      <c r="DR363" s="19"/>
      <c r="DS363" s="19"/>
      <c r="DT363" s="19"/>
    </row>
    <row r="364" spans="1:124" s="18" customFormat="1" x14ac:dyDescent="0.2">
      <c r="A364" s="17"/>
      <c r="DR364" s="19"/>
      <c r="DS364" s="19"/>
      <c r="DT364" s="19"/>
    </row>
    <row r="365" spans="1:124" s="18" customFormat="1" x14ac:dyDescent="0.2">
      <c r="A365" s="17"/>
      <c r="DR365" s="19"/>
      <c r="DS365" s="19"/>
      <c r="DT365" s="19"/>
    </row>
    <row r="366" spans="1:124" s="18" customFormat="1" x14ac:dyDescent="0.2">
      <c r="A366" s="17"/>
      <c r="DR366" s="19"/>
      <c r="DS366" s="19"/>
      <c r="DT366" s="19"/>
    </row>
    <row r="367" spans="1:124" s="18" customFormat="1" x14ac:dyDescent="0.2">
      <c r="A367" s="17"/>
      <c r="DR367" s="19"/>
      <c r="DS367" s="19"/>
      <c r="DT367" s="19"/>
    </row>
    <row r="368" spans="1:124" s="18" customFormat="1" x14ac:dyDescent="0.2">
      <c r="A368" s="17"/>
      <c r="DR368" s="19"/>
      <c r="DS368" s="19"/>
      <c r="DT368" s="19"/>
    </row>
    <row r="369" spans="1:124" s="18" customFormat="1" x14ac:dyDescent="0.2">
      <c r="A369" s="17"/>
      <c r="DR369" s="19"/>
      <c r="DS369" s="19"/>
      <c r="DT369" s="19"/>
    </row>
    <row r="370" spans="1:124" s="18" customFormat="1" x14ac:dyDescent="0.2">
      <c r="A370" s="17"/>
      <c r="DR370" s="19"/>
      <c r="DS370" s="19"/>
      <c r="DT370" s="19"/>
    </row>
    <row r="371" spans="1:124" s="18" customFormat="1" x14ac:dyDescent="0.2">
      <c r="A371" s="17"/>
      <c r="DR371" s="19"/>
      <c r="DS371" s="19"/>
      <c r="DT371" s="19"/>
    </row>
    <row r="372" spans="1:124" s="18" customFormat="1" x14ac:dyDescent="0.2">
      <c r="A372" s="17"/>
      <c r="DR372" s="19"/>
      <c r="DS372" s="19"/>
      <c r="DT372" s="19"/>
    </row>
    <row r="373" spans="1:124" s="18" customFormat="1" x14ac:dyDescent="0.2">
      <c r="A373" s="17"/>
      <c r="DR373" s="19"/>
      <c r="DS373" s="19"/>
      <c r="DT373" s="19"/>
    </row>
    <row r="374" spans="1:124" s="18" customFormat="1" x14ac:dyDescent="0.2">
      <c r="A374" s="17"/>
      <c r="DR374" s="19"/>
      <c r="DS374" s="19"/>
      <c r="DT374" s="19"/>
    </row>
    <row r="375" spans="1:124" s="18" customFormat="1" x14ac:dyDescent="0.2">
      <c r="A375" s="17"/>
      <c r="DR375" s="19"/>
      <c r="DS375" s="19"/>
      <c r="DT375" s="19"/>
    </row>
    <row r="376" spans="1:124" s="18" customFormat="1" x14ac:dyDescent="0.2">
      <c r="A376" s="17"/>
      <c r="DR376" s="19"/>
      <c r="DS376" s="19"/>
      <c r="DT376" s="19"/>
    </row>
    <row r="377" spans="1:124" s="18" customFormat="1" x14ac:dyDescent="0.2">
      <c r="A377" s="17"/>
      <c r="DR377" s="19"/>
      <c r="DS377" s="19"/>
      <c r="DT377" s="19"/>
    </row>
    <row r="378" spans="1:124" s="18" customFormat="1" x14ac:dyDescent="0.2">
      <c r="A378" s="17"/>
      <c r="DR378" s="19"/>
      <c r="DS378" s="19"/>
      <c r="DT378" s="19"/>
    </row>
    <row r="379" spans="1:124" s="18" customFormat="1" x14ac:dyDescent="0.2">
      <c r="A379" s="17"/>
      <c r="DR379" s="19"/>
      <c r="DS379" s="19"/>
      <c r="DT379" s="19"/>
    </row>
    <row r="380" spans="1:124" s="18" customFormat="1" x14ac:dyDescent="0.2">
      <c r="A380" s="17"/>
      <c r="DR380" s="19"/>
      <c r="DS380" s="19"/>
      <c r="DT380" s="19"/>
    </row>
    <row r="381" spans="1:124" s="18" customFormat="1" x14ac:dyDescent="0.2">
      <c r="A381" s="17"/>
      <c r="DR381" s="19"/>
      <c r="DS381" s="19"/>
      <c r="DT381" s="19"/>
    </row>
    <row r="382" spans="1:124" s="18" customFormat="1" x14ac:dyDescent="0.2">
      <c r="A382" s="17"/>
      <c r="DR382" s="19"/>
      <c r="DS382" s="19"/>
      <c r="DT382" s="19"/>
    </row>
    <row r="383" spans="1:124" s="18" customFormat="1" x14ac:dyDescent="0.2">
      <c r="A383" s="17"/>
      <c r="DR383" s="19"/>
      <c r="DS383" s="19"/>
      <c r="DT383" s="19"/>
    </row>
    <row r="384" spans="1:124" s="18" customFormat="1" x14ac:dyDescent="0.2">
      <c r="A384" s="17"/>
      <c r="DR384" s="19"/>
      <c r="DS384" s="19"/>
      <c r="DT384" s="19"/>
    </row>
    <row r="385" spans="1:124" s="18" customFormat="1" x14ac:dyDescent="0.2">
      <c r="A385" s="17"/>
      <c r="DR385" s="19"/>
      <c r="DS385" s="19"/>
      <c r="DT385" s="19"/>
    </row>
    <row r="386" spans="1:124" s="18" customFormat="1" x14ac:dyDescent="0.2">
      <c r="A386" s="17"/>
      <c r="DR386" s="19"/>
      <c r="DS386" s="19"/>
      <c r="DT386" s="19"/>
    </row>
    <row r="387" spans="1:124" s="18" customFormat="1" x14ac:dyDescent="0.2">
      <c r="A387" s="17"/>
      <c r="DR387" s="19"/>
      <c r="DS387" s="19"/>
      <c r="DT387" s="19"/>
    </row>
    <row r="388" spans="1:124" s="18" customFormat="1" x14ac:dyDescent="0.2">
      <c r="A388" s="17"/>
      <c r="DR388" s="19"/>
      <c r="DS388" s="19"/>
      <c r="DT388" s="19"/>
    </row>
    <row r="389" spans="1:124" s="18" customFormat="1" x14ac:dyDescent="0.2">
      <c r="A389" s="17"/>
      <c r="DR389" s="19"/>
      <c r="DS389" s="19"/>
      <c r="DT389" s="19"/>
    </row>
    <row r="390" spans="1:124" s="18" customFormat="1" x14ac:dyDescent="0.2">
      <c r="A390" s="17"/>
      <c r="DR390" s="19"/>
      <c r="DS390" s="19"/>
      <c r="DT390" s="19"/>
    </row>
    <row r="391" spans="1:124" s="18" customFormat="1" x14ac:dyDescent="0.2">
      <c r="A391" s="17"/>
      <c r="DR391" s="19"/>
      <c r="DS391" s="19"/>
      <c r="DT391" s="19"/>
    </row>
    <row r="392" spans="1:124" s="18" customFormat="1" x14ac:dyDescent="0.2">
      <c r="A392" s="17"/>
      <c r="DR392" s="19"/>
      <c r="DS392" s="19"/>
      <c r="DT392" s="19"/>
    </row>
    <row r="393" spans="1:124" s="18" customFormat="1" x14ac:dyDescent="0.2">
      <c r="A393" s="17"/>
      <c r="DR393" s="19"/>
      <c r="DS393" s="19"/>
      <c r="DT393" s="19"/>
    </row>
    <row r="394" spans="1:124" s="18" customFormat="1" x14ac:dyDescent="0.2">
      <c r="A394" s="17"/>
      <c r="DR394" s="19"/>
      <c r="DS394" s="19"/>
      <c r="DT394" s="19"/>
    </row>
    <row r="395" spans="1:124" s="18" customFormat="1" x14ac:dyDescent="0.2">
      <c r="A395" s="17"/>
      <c r="DR395" s="19"/>
      <c r="DS395" s="19"/>
      <c r="DT395" s="19"/>
    </row>
    <row r="396" spans="1:124" s="18" customFormat="1" x14ac:dyDescent="0.2">
      <c r="A396" s="17"/>
      <c r="DR396" s="19"/>
      <c r="DS396" s="19"/>
      <c r="DT396" s="19"/>
    </row>
    <row r="397" spans="1:124" s="18" customFormat="1" x14ac:dyDescent="0.2">
      <c r="A397" s="17"/>
      <c r="DR397" s="19"/>
      <c r="DS397" s="19"/>
      <c r="DT397" s="19"/>
    </row>
    <row r="398" spans="1:124" s="18" customFormat="1" x14ac:dyDescent="0.2">
      <c r="A398" s="17"/>
      <c r="DR398" s="19"/>
      <c r="DS398" s="19"/>
      <c r="DT398" s="19"/>
    </row>
    <row r="399" spans="1:124" s="18" customFormat="1" x14ac:dyDescent="0.2">
      <c r="A399" s="17"/>
      <c r="DR399" s="19"/>
      <c r="DS399" s="19"/>
      <c r="DT399" s="19"/>
    </row>
    <row r="400" spans="1:124" s="18" customFormat="1" x14ac:dyDescent="0.2">
      <c r="A400" s="17"/>
      <c r="DR400" s="19"/>
      <c r="DS400" s="19"/>
      <c r="DT400" s="19"/>
    </row>
    <row r="401" spans="1:124" s="18" customFormat="1" x14ac:dyDescent="0.2">
      <c r="A401" s="17"/>
      <c r="DR401" s="19"/>
      <c r="DS401" s="19"/>
      <c r="DT401" s="19"/>
    </row>
    <row r="402" spans="1:124" s="18" customFormat="1" x14ac:dyDescent="0.2">
      <c r="A402" s="17"/>
      <c r="DR402" s="19"/>
      <c r="DS402" s="19"/>
      <c r="DT402" s="19"/>
    </row>
    <row r="403" spans="1:124" s="18" customFormat="1" x14ac:dyDescent="0.2">
      <c r="A403" s="17"/>
      <c r="DR403" s="19"/>
      <c r="DS403" s="19"/>
      <c r="DT403" s="19"/>
    </row>
    <row r="404" spans="1:124" s="18" customFormat="1" x14ac:dyDescent="0.2">
      <c r="A404" s="17"/>
      <c r="DR404" s="19"/>
      <c r="DS404" s="19"/>
      <c r="DT404" s="19"/>
    </row>
    <row r="405" spans="1:124" s="18" customFormat="1" x14ac:dyDescent="0.2">
      <c r="A405" s="17"/>
      <c r="DR405" s="19"/>
      <c r="DS405" s="19"/>
      <c r="DT405" s="19"/>
    </row>
    <row r="406" spans="1:124" s="18" customFormat="1" x14ac:dyDescent="0.2">
      <c r="A406" s="17"/>
      <c r="DR406" s="19"/>
      <c r="DS406" s="19"/>
      <c r="DT406" s="19"/>
    </row>
    <row r="407" spans="1:124" s="18" customFormat="1" x14ac:dyDescent="0.2">
      <c r="A407" s="17"/>
      <c r="DR407" s="19"/>
      <c r="DS407" s="19"/>
      <c r="DT407" s="19"/>
    </row>
    <row r="408" spans="1:124" s="18" customFormat="1" x14ac:dyDescent="0.2">
      <c r="A408" s="17"/>
      <c r="DR408" s="19"/>
      <c r="DS408" s="19"/>
      <c r="DT408" s="19"/>
    </row>
    <row r="409" spans="1:124" s="18" customFormat="1" x14ac:dyDescent="0.2">
      <c r="A409" s="17"/>
      <c r="DR409" s="19"/>
      <c r="DS409" s="19"/>
      <c r="DT409" s="19"/>
    </row>
    <row r="410" spans="1:124" s="18" customFormat="1" x14ac:dyDescent="0.2">
      <c r="A410" s="17"/>
      <c r="DR410" s="19"/>
      <c r="DS410" s="19"/>
      <c r="DT410" s="19"/>
    </row>
    <row r="411" spans="1:124" s="18" customFormat="1" x14ac:dyDescent="0.2">
      <c r="A411" s="17"/>
      <c r="DR411" s="19"/>
      <c r="DS411" s="19"/>
      <c r="DT411" s="19"/>
    </row>
    <row r="412" spans="1:124" s="18" customFormat="1" x14ac:dyDescent="0.2">
      <c r="A412" s="17"/>
      <c r="DR412" s="19"/>
      <c r="DS412" s="19"/>
      <c r="DT412" s="19"/>
    </row>
    <row r="413" spans="1:124" s="18" customFormat="1" x14ac:dyDescent="0.2">
      <c r="A413" s="17"/>
      <c r="DR413" s="19"/>
      <c r="DS413" s="19"/>
      <c r="DT413" s="19"/>
    </row>
    <row r="414" spans="1:124" s="18" customFormat="1" x14ac:dyDescent="0.2">
      <c r="A414" s="17"/>
      <c r="DR414" s="19"/>
      <c r="DS414" s="19"/>
      <c r="DT414" s="19"/>
    </row>
    <row r="415" spans="1:124" s="18" customFormat="1" x14ac:dyDescent="0.2">
      <c r="A415" s="17"/>
      <c r="DR415" s="19"/>
      <c r="DS415" s="19"/>
      <c r="DT415" s="19"/>
    </row>
    <row r="416" spans="1:124" s="18" customFormat="1" x14ac:dyDescent="0.2">
      <c r="A416" s="17"/>
      <c r="DR416" s="19"/>
      <c r="DS416" s="19"/>
      <c r="DT416" s="19"/>
    </row>
    <row r="417" spans="1:124" s="18" customFormat="1" x14ac:dyDescent="0.2">
      <c r="A417" s="17"/>
      <c r="DR417" s="19"/>
      <c r="DS417" s="19"/>
      <c r="DT417" s="19"/>
    </row>
    <row r="418" spans="1:124" s="18" customFormat="1" x14ac:dyDescent="0.2">
      <c r="A418" s="17"/>
      <c r="DR418" s="19"/>
      <c r="DS418" s="19"/>
      <c r="DT418" s="19"/>
    </row>
    <row r="419" spans="1:124" s="18" customFormat="1" x14ac:dyDescent="0.2">
      <c r="A419" s="17"/>
      <c r="DR419" s="19"/>
      <c r="DS419" s="19"/>
      <c r="DT419" s="19"/>
    </row>
    <row r="420" spans="1:124" s="18" customFormat="1" x14ac:dyDescent="0.2">
      <c r="A420" s="17"/>
      <c r="DR420" s="19"/>
      <c r="DS420" s="19"/>
      <c r="DT420" s="19"/>
    </row>
    <row r="421" spans="1:124" s="18" customFormat="1" x14ac:dyDescent="0.2">
      <c r="A421" s="17"/>
      <c r="DR421" s="19"/>
      <c r="DS421" s="19"/>
      <c r="DT421" s="19"/>
    </row>
    <row r="422" spans="1:124" s="18" customFormat="1" x14ac:dyDescent="0.2">
      <c r="A422" s="17"/>
      <c r="DR422" s="19"/>
      <c r="DS422" s="19"/>
      <c r="DT422" s="19"/>
    </row>
    <row r="423" spans="1:124" s="18" customFormat="1" x14ac:dyDescent="0.2">
      <c r="A423" s="17"/>
      <c r="DR423" s="19"/>
      <c r="DS423" s="19"/>
      <c r="DT423" s="19"/>
    </row>
    <row r="424" spans="1:124" s="18" customFormat="1" x14ac:dyDescent="0.2">
      <c r="A424" s="17"/>
      <c r="DR424" s="19"/>
      <c r="DS424" s="19"/>
      <c r="DT424" s="19"/>
    </row>
    <row r="425" spans="1:124" s="18" customFormat="1" x14ac:dyDescent="0.2">
      <c r="A425" s="17"/>
      <c r="DR425" s="19"/>
      <c r="DS425" s="19"/>
      <c r="DT425" s="19"/>
    </row>
    <row r="426" spans="1:124" s="18" customFormat="1" x14ac:dyDescent="0.2">
      <c r="A426" s="17"/>
      <c r="DR426" s="19"/>
      <c r="DS426" s="19"/>
      <c r="DT426" s="19"/>
    </row>
    <row r="427" spans="1:124" s="18" customFormat="1" x14ac:dyDescent="0.2">
      <c r="A427" s="17"/>
      <c r="DR427" s="19"/>
      <c r="DS427" s="19"/>
      <c r="DT427" s="19"/>
    </row>
    <row r="428" spans="1:124" s="18" customFormat="1" x14ac:dyDescent="0.2">
      <c r="A428" s="17"/>
      <c r="DR428" s="19"/>
      <c r="DS428" s="19"/>
      <c r="DT428" s="19"/>
    </row>
    <row r="429" spans="1:124" s="18" customFormat="1" x14ac:dyDescent="0.2">
      <c r="A429" s="17"/>
      <c r="DR429" s="19"/>
      <c r="DS429" s="19"/>
      <c r="DT429" s="19"/>
    </row>
    <row r="430" spans="1:124" s="18" customFormat="1" x14ac:dyDescent="0.2">
      <c r="A430" s="17"/>
      <c r="DR430" s="19"/>
      <c r="DS430" s="19"/>
      <c r="DT430" s="19"/>
    </row>
    <row r="431" spans="1:124" s="18" customFormat="1" x14ac:dyDescent="0.2">
      <c r="A431" s="17"/>
      <c r="DR431" s="19"/>
      <c r="DS431" s="19"/>
      <c r="DT431" s="19"/>
    </row>
    <row r="432" spans="1:124" s="18" customFormat="1" x14ac:dyDescent="0.2">
      <c r="A432" s="17"/>
      <c r="DR432" s="19"/>
      <c r="DS432" s="19"/>
      <c r="DT432" s="19"/>
    </row>
    <row r="433" spans="1:124" s="18" customFormat="1" x14ac:dyDescent="0.2">
      <c r="A433" s="17"/>
      <c r="DR433" s="19"/>
      <c r="DS433" s="19"/>
      <c r="DT433" s="19"/>
    </row>
    <row r="434" spans="1:124" s="18" customFormat="1" x14ac:dyDescent="0.2">
      <c r="A434" s="17"/>
      <c r="DR434" s="19"/>
      <c r="DS434" s="19"/>
      <c r="DT434" s="19"/>
    </row>
    <row r="435" spans="1:124" s="18" customFormat="1" x14ac:dyDescent="0.2">
      <c r="A435" s="17"/>
      <c r="DR435" s="19"/>
      <c r="DS435" s="19"/>
      <c r="DT435" s="19"/>
    </row>
    <row r="436" spans="1:124" s="18" customFormat="1" x14ac:dyDescent="0.2">
      <c r="A436" s="17"/>
      <c r="DR436" s="19"/>
      <c r="DS436" s="19"/>
      <c r="DT436" s="19"/>
    </row>
    <row r="437" spans="1:124" s="18" customFormat="1" x14ac:dyDescent="0.2">
      <c r="A437" s="17"/>
      <c r="DR437" s="19"/>
      <c r="DS437" s="19"/>
      <c r="DT437" s="19"/>
    </row>
    <row r="438" spans="1:124" s="18" customFormat="1" x14ac:dyDescent="0.2">
      <c r="A438" s="17"/>
      <c r="DR438" s="19"/>
      <c r="DS438" s="19"/>
      <c r="DT438" s="19"/>
    </row>
    <row r="439" spans="1:124" s="18" customFormat="1" x14ac:dyDescent="0.2">
      <c r="A439" s="17"/>
      <c r="DR439" s="19"/>
      <c r="DS439" s="19"/>
      <c r="DT439" s="19"/>
    </row>
    <row r="440" spans="1:124" s="18" customFormat="1" x14ac:dyDescent="0.2">
      <c r="A440" s="17"/>
      <c r="DR440" s="19"/>
      <c r="DS440" s="19"/>
      <c r="DT440" s="19"/>
    </row>
    <row r="441" spans="1:124" s="18" customFormat="1" x14ac:dyDescent="0.2">
      <c r="A441" s="17"/>
      <c r="DR441" s="19"/>
      <c r="DS441" s="19"/>
      <c r="DT441" s="19"/>
    </row>
    <row r="442" spans="1:124" s="18" customFormat="1" x14ac:dyDescent="0.2">
      <c r="A442" s="17"/>
      <c r="DR442" s="19"/>
      <c r="DS442" s="19"/>
      <c r="DT442" s="19"/>
    </row>
    <row r="443" spans="1:124" s="18" customFormat="1" x14ac:dyDescent="0.2">
      <c r="A443" s="17"/>
      <c r="DR443" s="19"/>
      <c r="DS443" s="19"/>
      <c r="DT443" s="19"/>
    </row>
    <row r="444" spans="1:124" s="18" customFormat="1" x14ac:dyDescent="0.2">
      <c r="A444" s="17"/>
      <c r="DR444" s="19"/>
      <c r="DS444" s="19"/>
      <c r="DT444" s="19"/>
    </row>
    <row r="445" spans="1:124" s="18" customFormat="1" x14ac:dyDescent="0.2">
      <c r="A445" s="17"/>
      <c r="DR445" s="19"/>
      <c r="DS445" s="19"/>
      <c r="DT445" s="19"/>
    </row>
    <row r="446" spans="1:124" s="18" customFormat="1" x14ac:dyDescent="0.2">
      <c r="A446" s="17"/>
      <c r="DR446" s="19"/>
      <c r="DS446" s="19"/>
      <c r="DT446" s="19"/>
    </row>
    <row r="447" spans="1:124" s="18" customFormat="1" x14ac:dyDescent="0.2">
      <c r="A447" s="17"/>
      <c r="DR447" s="19"/>
      <c r="DS447" s="19"/>
      <c r="DT447" s="19"/>
    </row>
    <row r="448" spans="1:124" s="18" customFormat="1" x14ac:dyDescent="0.2">
      <c r="A448" s="17"/>
      <c r="DR448" s="19"/>
      <c r="DS448" s="19"/>
      <c r="DT448" s="19"/>
    </row>
    <row r="449" spans="1:124" s="18" customFormat="1" x14ac:dyDescent="0.2">
      <c r="A449" s="17"/>
      <c r="DR449" s="19"/>
      <c r="DS449" s="19"/>
      <c r="DT449" s="19"/>
    </row>
    <row r="450" spans="1:124" s="18" customFormat="1" x14ac:dyDescent="0.2">
      <c r="A450" s="17"/>
      <c r="DR450" s="19"/>
      <c r="DS450" s="19"/>
      <c r="DT450" s="19"/>
    </row>
    <row r="451" spans="1:124" s="18" customFormat="1" x14ac:dyDescent="0.2">
      <c r="A451" s="17"/>
      <c r="DR451" s="19"/>
      <c r="DS451" s="19"/>
      <c r="DT451" s="19"/>
    </row>
    <row r="452" spans="1:124" s="18" customFormat="1" x14ac:dyDescent="0.2">
      <c r="A452" s="17"/>
      <c r="DR452" s="19"/>
      <c r="DS452" s="19"/>
      <c r="DT452" s="19"/>
    </row>
    <row r="453" spans="1:124" s="18" customFormat="1" x14ac:dyDescent="0.2">
      <c r="A453" s="17"/>
      <c r="DR453" s="19"/>
      <c r="DS453" s="19"/>
      <c r="DT453" s="19"/>
    </row>
    <row r="454" spans="1:124" s="18" customFormat="1" x14ac:dyDescent="0.2">
      <c r="A454" s="17"/>
      <c r="DR454" s="19"/>
      <c r="DS454" s="19"/>
      <c r="DT454" s="19"/>
    </row>
    <row r="455" spans="1:124" s="18" customFormat="1" x14ac:dyDescent="0.2">
      <c r="A455" s="17"/>
      <c r="DR455" s="19"/>
      <c r="DS455" s="19"/>
      <c r="DT455" s="19"/>
    </row>
    <row r="456" spans="1:124" s="18" customFormat="1" x14ac:dyDescent="0.2">
      <c r="A456" s="17"/>
      <c r="DR456" s="19"/>
      <c r="DS456" s="19"/>
      <c r="DT456" s="19"/>
    </row>
    <row r="457" spans="1:124" s="18" customFormat="1" x14ac:dyDescent="0.2">
      <c r="A457" s="17"/>
      <c r="DR457" s="19"/>
      <c r="DS457" s="19"/>
      <c r="DT457" s="19"/>
    </row>
    <row r="458" spans="1:124" s="18" customFormat="1" x14ac:dyDescent="0.2">
      <c r="A458" s="17"/>
      <c r="DR458" s="19"/>
      <c r="DS458" s="19"/>
      <c r="DT458" s="19"/>
    </row>
    <row r="459" spans="1:124" s="18" customFormat="1" x14ac:dyDescent="0.2">
      <c r="A459" s="17"/>
      <c r="DR459" s="19"/>
      <c r="DS459" s="19"/>
      <c r="DT459" s="19"/>
    </row>
    <row r="460" spans="1:124" s="18" customFormat="1" x14ac:dyDescent="0.2">
      <c r="A460" s="17"/>
      <c r="DR460" s="19"/>
      <c r="DS460" s="19"/>
      <c r="DT460" s="19"/>
    </row>
    <row r="461" spans="1:124" s="18" customFormat="1" x14ac:dyDescent="0.2">
      <c r="A461" s="17"/>
      <c r="DR461" s="19"/>
      <c r="DS461" s="19"/>
      <c r="DT461" s="19"/>
    </row>
    <row r="462" spans="1:124" s="18" customFormat="1" x14ac:dyDescent="0.2">
      <c r="A462" s="17"/>
      <c r="DR462" s="19"/>
      <c r="DS462" s="19"/>
      <c r="DT462" s="19"/>
    </row>
    <row r="463" spans="1:124" s="18" customFormat="1" x14ac:dyDescent="0.2">
      <c r="A463" s="17"/>
      <c r="DR463" s="19"/>
      <c r="DS463" s="19"/>
      <c r="DT463" s="19"/>
    </row>
    <row r="464" spans="1:124" s="18" customFormat="1" x14ac:dyDescent="0.2">
      <c r="A464" s="17"/>
      <c r="DR464" s="19"/>
      <c r="DS464" s="19"/>
      <c r="DT464" s="19"/>
    </row>
    <row r="465" spans="1:124" s="18" customFormat="1" x14ac:dyDescent="0.2">
      <c r="A465" s="17"/>
      <c r="DR465" s="19"/>
      <c r="DS465" s="19"/>
      <c r="DT465" s="19"/>
    </row>
    <row r="466" spans="1:124" s="18" customFormat="1" x14ac:dyDescent="0.2">
      <c r="A466" s="17"/>
      <c r="DR466" s="19"/>
      <c r="DS466" s="19"/>
      <c r="DT466" s="19"/>
    </row>
    <row r="467" spans="1:124" s="18" customFormat="1" x14ac:dyDescent="0.2">
      <c r="A467" s="17"/>
      <c r="DR467" s="19"/>
      <c r="DS467" s="19"/>
      <c r="DT467" s="19"/>
    </row>
    <row r="468" spans="1:124" s="18" customFormat="1" x14ac:dyDescent="0.2">
      <c r="A468" s="17"/>
      <c r="DR468" s="19"/>
      <c r="DS468" s="19"/>
      <c r="DT468" s="19"/>
    </row>
    <row r="469" spans="1:124" s="18" customFormat="1" x14ac:dyDescent="0.2">
      <c r="A469" s="17"/>
      <c r="DR469" s="19"/>
      <c r="DS469" s="19"/>
      <c r="DT469" s="19"/>
    </row>
    <row r="470" spans="1:124" s="18" customFormat="1" x14ac:dyDescent="0.2">
      <c r="A470" s="17"/>
      <c r="DR470" s="19"/>
      <c r="DS470" s="19"/>
      <c r="DT470" s="19"/>
    </row>
    <row r="471" spans="1:124" s="18" customFormat="1" x14ac:dyDescent="0.2">
      <c r="A471" s="17"/>
      <c r="DR471" s="19"/>
      <c r="DS471" s="19"/>
      <c r="DT471" s="19"/>
    </row>
    <row r="472" spans="1:124" s="18" customFormat="1" x14ac:dyDescent="0.2">
      <c r="A472" s="17"/>
      <c r="DR472" s="19"/>
      <c r="DS472" s="19"/>
      <c r="DT472" s="19"/>
    </row>
    <row r="473" spans="1:124" s="18" customFormat="1" x14ac:dyDescent="0.2">
      <c r="A473" s="17"/>
      <c r="DR473" s="19"/>
      <c r="DS473" s="19"/>
      <c r="DT473" s="19"/>
    </row>
    <row r="474" spans="1:124" s="18" customFormat="1" x14ac:dyDescent="0.2">
      <c r="A474" s="17"/>
      <c r="DR474" s="19"/>
      <c r="DS474" s="19"/>
      <c r="DT474" s="19"/>
    </row>
    <row r="475" spans="1:124" s="18" customFormat="1" x14ac:dyDescent="0.2">
      <c r="A475" s="17"/>
      <c r="DR475" s="19"/>
      <c r="DS475" s="19"/>
      <c r="DT475" s="19"/>
    </row>
    <row r="476" spans="1:124" s="18" customFormat="1" x14ac:dyDescent="0.2">
      <c r="A476" s="17"/>
      <c r="DR476" s="19"/>
      <c r="DS476" s="19"/>
      <c r="DT476" s="19"/>
    </row>
    <row r="477" spans="1:124" s="18" customFormat="1" x14ac:dyDescent="0.2">
      <c r="A477" s="17"/>
      <c r="DR477" s="19"/>
      <c r="DS477" s="19"/>
      <c r="DT477" s="19"/>
    </row>
    <row r="478" spans="1:124" s="18" customFormat="1" x14ac:dyDescent="0.2">
      <c r="A478" s="17"/>
      <c r="DR478" s="19"/>
      <c r="DS478" s="19"/>
      <c r="DT478" s="19"/>
    </row>
    <row r="479" spans="1:124" s="18" customFormat="1" x14ac:dyDescent="0.2">
      <c r="A479" s="17"/>
      <c r="DR479" s="19"/>
      <c r="DS479" s="19"/>
      <c r="DT479" s="19"/>
    </row>
    <row r="480" spans="1:124" s="18" customFormat="1" x14ac:dyDescent="0.2">
      <c r="A480" s="17"/>
      <c r="DR480" s="19"/>
      <c r="DS480" s="19"/>
      <c r="DT480" s="19"/>
    </row>
    <row r="481" spans="1:124" s="18" customFormat="1" x14ac:dyDescent="0.2">
      <c r="A481" s="17"/>
      <c r="DR481" s="19"/>
      <c r="DS481" s="19"/>
      <c r="DT481" s="19"/>
    </row>
    <row r="482" spans="1:124" s="18" customFormat="1" x14ac:dyDescent="0.2">
      <c r="A482" s="17"/>
      <c r="DR482" s="19"/>
      <c r="DS482" s="19"/>
      <c r="DT482" s="19"/>
    </row>
    <row r="483" spans="1:124" s="18" customFormat="1" x14ac:dyDescent="0.2">
      <c r="A483" s="17"/>
      <c r="DR483" s="19"/>
      <c r="DS483" s="19"/>
      <c r="DT483" s="19"/>
    </row>
    <row r="484" spans="1:124" s="18" customFormat="1" x14ac:dyDescent="0.2">
      <c r="A484" s="17"/>
      <c r="DR484" s="19"/>
      <c r="DS484" s="19"/>
      <c r="DT484" s="19"/>
    </row>
    <row r="485" spans="1:124" s="18" customFormat="1" x14ac:dyDescent="0.2">
      <c r="A485" s="17"/>
      <c r="DR485" s="19"/>
      <c r="DS485" s="19"/>
      <c r="DT485" s="19"/>
    </row>
    <row r="486" spans="1:124" s="18" customFormat="1" x14ac:dyDescent="0.2">
      <c r="A486" s="17"/>
      <c r="DR486" s="19"/>
      <c r="DS486" s="19"/>
      <c r="DT486" s="19"/>
    </row>
    <row r="487" spans="1:124" s="18" customFormat="1" x14ac:dyDescent="0.2">
      <c r="A487" s="17"/>
      <c r="DR487" s="19"/>
      <c r="DS487" s="19"/>
      <c r="DT487" s="19"/>
    </row>
    <row r="488" spans="1:124" s="18" customFormat="1" x14ac:dyDescent="0.2">
      <c r="A488" s="17"/>
      <c r="DR488" s="19"/>
      <c r="DS488" s="19"/>
      <c r="DT488" s="19"/>
    </row>
    <row r="489" spans="1:124" s="18" customFormat="1" x14ac:dyDescent="0.2">
      <c r="A489" s="17"/>
      <c r="DR489" s="19"/>
      <c r="DS489" s="19"/>
      <c r="DT489" s="19"/>
    </row>
    <row r="490" spans="1:124" s="18" customFormat="1" x14ac:dyDescent="0.2">
      <c r="A490" s="17"/>
      <c r="DR490" s="19"/>
      <c r="DS490" s="19"/>
      <c r="DT490" s="19"/>
    </row>
    <row r="491" spans="1:124" s="18" customFormat="1" x14ac:dyDescent="0.2">
      <c r="A491" s="17"/>
      <c r="DR491" s="19"/>
      <c r="DS491" s="19"/>
      <c r="DT491" s="19"/>
    </row>
    <row r="492" spans="1:124" s="18" customFormat="1" x14ac:dyDescent="0.2">
      <c r="A492" s="17"/>
      <c r="DR492" s="19"/>
      <c r="DS492" s="19"/>
      <c r="DT492" s="19"/>
    </row>
    <row r="493" spans="1:124" s="18" customFormat="1" x14ac:dyDescent="0.2">
      <c r="A493" s="17"/>
      <c r="DR493" s="19"/>
      <c r="DS493" s="19"/>
      <c r="DT493" s="19"/>
    </row>
    <row r="494" spans="1:124" s="18" customFormat="1" x14ac:dyDescent="0.2">
      <c r="A494" s="17"/>
      <c r="DR494" s="19"/>
      <c r="DS494" s="19"/>
      <c r="DT494" s="19"/>
    </row>
    <row r="495" spans="1:124" s="18" customFormat="1" x14ac:dyDescent="0.2">
      <c r="A495" s="17"/>
      <c r="DR495" s="19"/>
      <c r="DS495" s="19"/>
      <c r="DT495" s="19"/>
    </row>
    <row r="496" spans="1:124" s="18" customFormat="1" x14ac:dyDescent="0.2">
      <c r="A496" s="17"/>
      <c r="DR496" s="19"/>
      <c r="DS496" s="19"/>
      <c r="DT496" s="19"/>
    </row>
    <row r="497" spans="1:124" s="18" customFormat="1" x14ac:dyDescent="0.2">
      <c r="A497" s="17"/>
      <c r="DR497" s="19"/>
      <c r="DS497" s="19"/>
      <c r="DT497" s="19"/>
    </row>
    <row r="498" spans="1:124" s="18" customFormat="1" x14ac:dyDescent="0.2">
      <c r="A498" s="17"/>
      <c r="DR498" s="19"/>
      <c r="DS498" s="19"/>
      <c r="DT498" s="19"/>
    </row>
    <row r="499" spans="1:124" s="18" customFormat="1" x14ac:dyDescent="0.2">
      <c r="A499" s="17"/>
      <c r="DR499" s="19"/>
      <c r="DS499" s="19"/>
      <c r="DT499" s="19"/>
    </row>
    <row r="500" spans="1:124" s="18" customFormat="1" x14ac:dyDescent="0.2">
      <c r="A500" s="17"/>
      <c r="DR500" s="19"/>
      <c r="DS500" s="19"/>
      <c r="DT500" s="19"/>
    </row>
    <row r="501" spans="1:124" s="18" customFormat="1" x14ac:dyDescent="0.2">
      <c r="A501" s="17"/>
      <c r="DR501" s="19"/>
      <c r="DS501" s="19"/>
      <c r="DT501" s="19"/>
    </row>
    <row r="502" spans="1:124" s="18" customFormat="1" x14ac:dyDescent="0.2">
      <c r="A502" s="17"/>
      <c r="DR502" s="19"/>
      <c r="DS502" s="19"/>
      <c r="DT502" s="19"/>
    </row>
    <row r="503" spans="1:124" s="18" customFormat="1" x14ac:dyDescent="0.2">
      <c r="A503" s="17"/>
      <c r="DR503" s="19"/>
      <c r="DS503" s="19"/>
      <c r="DT503" s="19"/>
    </row>
    <row r="504" spans="1:124" s="18" customFormat="1" x14ac:dyDescent="0.2">
      <c r="A504" s="17"/>
      <c r="DR504" s="19"/>
      <c r="DS504" s="19"/>
      <c r="DT504" s="19"/>
    </row>
    <row r="505" spans="1:124" s="18" customFormat="1" x14ac:dyDescent="0.2">
      <c r="A505" s="17"/>
      <c r="DR505" s="19"/>
      <c r="DS505" s="19"/>
      <c r="DT505" s="19"/>
    </row>
    <row r="506" spans="1:124" s="18" customFormat="1" x14ac:dyDescent="0.2">
      <c r="A506" s="17"/>
      <c r="DR506" s="19"/>
      <c r="DS506" s="19"/>
      <c r="DT506" s="19"/>
    </row>
    <row r="507" spans="1:124" s="18" customFormat="1" x14ac:dyDescent="0.2">
      <c r="A507" s="17"/>
      <c r="DR507" s="19"/>
      <c r="DS507" s="19"/>
      <c r="DT507" s="19"/>
    </row>
    <row r="508" spans="1:124" s="18" customFormat="1" x14ac:dyDescent="0.2">
      <c r="A508" s="17"/>
      <c r="DR508" s="19"/>
      <c r="DS508" s="19"/>
      <c r="DT508" s="19"/>
    </row>
    <row r="509" spans="1:124" s="18" customFormat="1" x14ac:dyDescent="0.2">
      <c r="A509" s="17"/>
      <c r="DR509" s="19"/>
      <c r="DS509" s="19"/>
      <c r="DT509" s="19"/>
    </row>
    <row r="510" spans="1:124" s="18" customFormat="1" x14ac:dyDescent="0.2">
      <c r="A510" s="17"/>
      <c r="DR510" s="19"/>
      <c r="DS510" s="19"/>
      <c r="DT510" s="19"/>
    </row>
    <row r="511" spans="1:124" s="18" customFormat="1" x14ac:dyDescent="0.2">
      <c r="A511" s="17"/>
      <c r="DR511" s="19"/>
      <c r="DS511" s="19"/>
      <c r="DT511" s="19"/>
    </row>
    <row r="512" spans="1:124" s="18" customFormat="1" x14ac:dyDescent="0.2">
      <c r="A512" s="17"/>
      <c r="DR512" s="19"/>
      <c r="DS512" s="19"/>
      <c r="DT512" s="19"/>
    </row>
    <row r="513" spans="1:124" s="18" customFormat="1" x14ac:dyDescent="0.2">
      <c r="A513" s="17"/>
      <c r="DR513" s="19"/>
      <c r="DS513" s="19"/>
      <c r="DT513" s="19"/>
    </row>
    <row r="514" spans="1:124" s="18" customFormat="1" x14ac:dyDescent="0.2">
      <c r="A514" s="17"/>
      <c r="DR514" s="19"/>
      <c r="DS514" s="19"/>
      <c r="DT514" s="19"/>
    </row>
    <row r="515" spans="1:124" s="18" customFormat="1" x14ac:dyDescent="0.2">
      <c r="A515" s="17"/>
      <c r="DR515" s="19"/>
      <c r="DS515" s="19"/>
      <c r="DT515" s="19"/>
    </row>
    <row r="516" spans="1:124" s="18" customFormat="1" x14ac:dyDescent="0.2">
      <c r="A516" s="17"/>
      <c r="DR516" s="19"/>
      <c r="DS516" s="19"/>
      <c r="DT516" s="19"/>
    </row>
    <row r="517" spans="1:124" s="18" customFormat="1" x14ac:dyDescent="0.2">
      <c r="A517" s="17"/>
      <c r="DR517" s="19"/>
      <c r="DS517" s="19"/>
      <c r="DT517" s="19"/>
    </row>
    <row r="518" spans="1:124" s="18" customFormat="1" x14ac:dyDescent="0.2">
      <c r="A518" s="17"/>
      <c r="DR518" s="19"/>
      <c r="DS518" s="19"/>
      <c r="DT518" s="19"/>
    </row>
    <row r="519" spans="1:124" s="18" customFormat="1" x14ac:dyDescent="0.2">
      <c r="A519" s="17"/>
      <c r="DR519" s="19"/>
      <c r="DS519" s="19"/>
      <c r="DT519" s="19"/>
    </row>
    <row r="520" spans="1:124" s="18" customFormat="1" x14ac:dyDescent="0.2">
      <c r="A520" s="17"/>
      <c r="DR520" s="19"/>
      <c r="DS520" s="19"/>
      <c r="DT520" s="19"/>
    </row>
    <row r="521" spans="1:124" s="18" customFormat="1" x14ac:dyDescent="0.2">
      <c r="A521" s="17"/>
      <c r="DR521" s="19"/>
      <c r="DS521" s="19"/>
      <c r="DT521" s="19"/>
    </row>
    <row r="522" spans="1:124" s="18" customFormat="1" x14ac:dyDescent="0.2">
      <c r="A522" s="17"/>
      <c r="DR522" s="19"/>
      <c r="DS522" s="19"/>
      <c r="DT522" s="19"/>
    </row>
    <row r="523" spans="1:124" s="18" customFormat="1" x14ac:dyDescent="0.2">
      <c r="A523" s="17"/>
      <c r="DR523" s="19"/>
      <c r="DS523" s="19"/>
      <c r="DT523" s="19"/>
    </row>
    <row r="524" spans="1:124" s="18" customFormat="1" x14ac:dyDescent="0.2">
      <c r="A524" s="17"/>
      <c r="DR524" s="19"/>
      <c r="DS524" s="19"/>
      <c r="DT524" s="19"/>
    </row>
    <row r="525" spans="1:124" s="18" customFormat="1" x14ac:dyDescent="0.2">
      <c r="A525" s="17"/>
      <c r="DR525" s="19"/>
      <c r="DS525" s="19"/>
      <c r="DT525" s="19"/>
    </row>
    <row r="526" spans="1:124" s="18" customFormat="1" x14ac:dyDescent="0.2">
      <c r="A526" s="17"/>
      <c r="DR526" s="19"/>
      <c r="DS526" s="19"/>
      <c r="DT526" s="19"/>
    </row>
    <row r="527" spans="1:124" s="18" customFormat="1" x14ac:dyDescent="0.2">
      <c r="A527" s="17"/>
      <c r="DR527" s="19"/>
      <c r="DS527" s="19"/>
      <c r="DT527" s="19"/>
    </row>
    <row r="528" spans="1:124" s="18" customFormat="1" x14ac:dyDescent="0.2">
      <c r="A528" s="17"/>
      <c r="DR528" s="19"/>
      <c r="DS528" s="19"/>
      <c r="DT528" s="19"/>
    </row>
    <row r="529" spans="1:124" s="18" customFormat="1" x14ac:dyDescent="0.2">
      <c r="A529" s="17"/>
      <c r="DR529" s="19"/>
      <c r="DS529" s="19"/>
      <c r="DT529" s="19"/>
    </row>
    <row r="530" spans="1:124" s="18" customFormat="1" x14ac:dyDescent="0.2">
      <c r="A530" s="17"/>
      <c r="DR530" s="19"/>
      <c r="DS530" s="19"/>
      <c r="DT530" s="19"/>
    </row>
    <row r="531" spans="1:124" s="18" customFormat="1" x14ac:dyDescent="0.2">
      <c r="A531" s="17"/>
      <c r="DR531" s="19"/>
      <c r="DS531" s="19"/>
      <c r="DT531" s="19"/>
    </row>
    <row r="532" spans="1:124" s="18" customFormat="1" x14ac:dyDescent="0.2">
      <c r="A532" s="17"/>
      <c r="DR532" s="19"/>
      <c r="DS532" s="19"/>
      <c r="DT532" s="19"/>
    </row>
    <row r="533" spans="1:124" s="18" customFormat="1" x14ac:dyDescent="0.2">
      <c r="A533" s="17"/>
      <c r="DR533" s="19"/>
      <c r="DS533" s="19"/>
      <c r="DT533" s="19"/>
    </row>
    <row r="534" spans="1:124" s="18" customFormat="1" x14ac:dyDescent="0.2">
      <c r="A534" s="17"/>
      <c r="DR534" s="19"/>
      <c r="DS534" s="19"/>
      <c r="DT534" s="19"/>
    </row>
    <row r="535" spans="1:124" s="18" customFormat="1" x14ac:dyDescent="0.2">
      <c r="A535" s="17"/>
      <c r="DR535" s="19"/>
      <c r="DS535" s="19"/>
      <c r="DT535" s="19"/>
    </row>
    <row r="536" spans="1:124" s="18" customFormat="1" x14ac:dyDescent="0.2">
      <c r="A536" s="17"/>
      <c r="DR536" s="19"/>
      <c r="DS536" s="19"/>
      <c r="DT536" s="19"/>
    </row>
    <row r="537" spans="1:124" s="18" customFormat="1" x14ac:dyDescent="0.2">
      <c r="A537" s="17"/>
      <c r="DR537" s="19"/>
      <c r="DS537" s="19"/>
      <c r="DT537" s="19"/>
    </row>
    <row r="538" spans="1:124" s="18" customFormat="1" x14ac:dyDescent="0.2">
      <c r="A538" s="17"/>
      <c r="DR538" s="19"/>
      <c r="DS538" s="19"/>
      <c r="DT538" s="19"/>
    </row>
    <row r="539" spans="1:124" s="18" customFormat="1" x14ac:dyDescent="0.2">
      <c r="A539" s="17"/>
      <c r="DR539" s="19"/>
      <c r="DS539" s="19"/>
      <c r="DT539" s="19"/>
    </row>
    <row r="540" spans="1:124" s="18" customFormat="1" x14ac:dyDescent="0.2">
      <c r="A540" s="17"/>
      <c r="DR540" s="19"/>
      <c r="DS540" s="19"/>
      <c r="DT540" s="19"/>
    </row>
    <row r="541" spans="1:124" s="18" customFormat="1" x14ac:dyDescent="0.2">
      <c r="A541" s="17"/>
      <c r="DR541" s="19"/>
      <c r="DS541" s="19"/>
      <c r="DT541" s="19"/>
    </row>
    <row r="542" spans="1:124" s="18" customFormat="1" x14ac:dyDescent="0.2">
      <c r="A542" s="17"/>
      <c r="DR542" s="19"/>
      <c r="DS542" s="19"/>
      <c r="DT542" s="19"/>
    </row>
    <row r="543" spans="1:124" s="18" customFormat="1" x14ac:dyDescent="0.2">
      <c r="A543" s="17"/>
      <c r="DR543" s="19"/>
      <c r="DS543" s="19"/>
      <c r="DT543" s="19"/>
    </row>
    <row r="544" spans="1:124" s="18" customFormat="1" x14ac:dyDescent="0.2">
      <c r="A544" s="17"/>
      <c r="DR544" s="19"/>
      <c r="DS544" s="19"/>
      <c r="DT544" s="19"/>
    </row>
    <row r="545" spans="1:124" s="18" customFormat="1" x14ac:dyDescent="0.2">
      <c r="A545" s="17"/>
      <c r="DR545" s="19"/>
      <c r="DS545" s="19"/>
      <c r="DT545" s="19"/>
    </row>
    <row r="546" spans="1:124" s="18" customFormat="1" x14ac:dyDescent="0.2">
      <c r="A546" s="17"/>
      <c r="DR546" s="19"/>
      <c r="DS546" s="19"/>
      <c r="DT546" s="19"/>
    </row>
    <row r="547" spans="1:124" s="18" customFormat="1" x14ac:dyDescent="0.2">
      <c r="A547" s="17"/>
      <c r="DR547" s="19"/>
      <c r="DS547" s="19"/>
      <c r="DT547" s="19"/>
    </row>
    <row r="548" spans="1:124" s="18" customFormat="1" x14ac:dyDescent="0.2">
      <c r="A548" s="17"/>
      <c r="DR548" s="19"/>
      <c r="DS548" s="19"/>
      <c r="DT548" s="19"/>
    </row>
    <row r="549" spans="1:124" s="18" customFormat="1" x14ac:dyDescent="0.2">
      <c r="A549" s="17"/>
      <c r="DR549" s="19"/>
      <c r="DS549" s="19"/>
      <c r="DT549" s="19"/>
    </row>
    <row r="550" spans="1:124" s="18" customFormat="1" x14ac:dyDescent="0.2">
      <c r="A550" s="17"/>
      <c r="DR550" s="19"/>
      <c r="DS550" s="19"/>
      <c r="DT550" s="19"/>
    </row>
    <row r="551" spans="1:124" s="18" customFormat="1" x14ac:dyDescent="0.2">
      <c r="A551" s="17"/>
      <c r="DR551" s="19"/>
      <c r="DS551" s="19"/>
      <c r="DT551" s="19"/>
    </row>
    <row r="552" spans="1:124" s="18" customFormat="1" x14ac:dyDescent="0.2">
      <c r="A552" s="17"/>
      <c r="DR552" s="19"/>
      <c r="DS552" s="19"/>
      <c r="DT552" s="19"/>
    </row>
    <row r="553" spans="1:124" s="18" customFormat="1" x14ac:dyDescent="0.2">
      <c r="A553" s="17"/>
      <c r="DR553" s="19"/>
      <c r="DS553" s="19"/>
      <c r="DT553" s="19"/>
    </row>
    <row r="554" spans="1:124" s="18" customFormat="1" x14ac:dyDescent="0.2">
      <c r="A554" s="17"/>
      <c r="DR554" s="19"/>
      <c r="DS554" s="19"/>
      <c r="DT554" s="19"/>
    </row>
    <row r="555" spans="1:124" s="18" customFormat="1" x14ac:dyDescent="0.2">
      <c r="A555" s="17"/>
      <c r="DR555" s="19"/>
      <c r="DS555" s="19"/>
      <c r="DT555" s="19"/>
    </row>
    <row r="556" spans="1:124" s="18" customFormat="1" x14ac:dyDescent="0.2">
      <c r="A556" s="17"/>
      <c r="DR556" s="19"/>
      <c r="DS556" s="19"/>
      <c r="DT556" s="19"/>
    </row>
    <row r="557" spans="1:124" s="18" customFormat="1" x14ac:dyDescent="0.2">
      <c r="A557" s="17"/>
      <c r="DR557" s="19"/>
      <c r="DS557" s="19"/>
      <c r="DT557" s="19"/>
    </row>
    <row r="558" spans="1:124" s="18" customFormat="1" x14ac:dyDescent="0.2">
      <c r="A558" s="17"/>
      <c r="DR558" s="19"/>
      <c r="DS558" s="19"/>
      <c r="DT558" s="19"/>
    </row>
    <row r="559" spans="1:124" s="18" customFormat="1" x14ac:dyDescent="0.2">
      <c r="A559" s="17"/>
      <c r="DR559" s="19"/>
      <c r="DS559" s="19"/>
      <c r="DT559" s="19"/>
    </row>
    <row r="560" spans="1:124" s="18" customFormat="1" x14ac:dyDescent="0.2">
      <c r="A560" s="17"/>
      <c r="DR560" s="19"/>
      <c r="DS560" s="19"/>
      <c r="DT560" s="19"/>
    </row>
    <row r="561" spans="1:124" s="18" customFormat="1" x14ac:dyDescent="0.2">
      <c r="A561" s="17"/>
      <c r="DR561" s="19"/>
      <c r="DS561" s="19"/>
      <c r="DT561" s="19"/>
    </row>
    <row r="562" spans="1:124" s="18" customFormat="1" x14ac:dyDescent="0.2">
      <c r="A562" s="17"/>
      <c r="DR562" s="19"/>
      <c r="DS562" s="19"/>
      <c r="DT562" s="19"/>
    </row>
    <row r="563" spans="1:124" s="18" customFormat="1" x14ac:dyDescent="0.2">
      <c r="A563" s="17"/>
      <c r="DR563" s="19"/>
      <c r="DS563" s="19"/>
      <c r="DT563" s="19"/>
    </row>
    <row r="564" spans="1:124" s="18" customFormat="1" x14ac:dyDescent="0.2">
      <c r="A564" s="17"/>
      <c r="DR564" s="19"/>
      <c r="DS564" s="19"/>
      <c r="DT564" s="19"/>
    </row>
    <row r="565" spans="1:124" s="18" customFormat="1" x14ac:dyDescent="0.2">
      <c r="A565" s="17"/>
      <c r="DR565" s="19"/>
      <c r="DS565" s="19"/>
      <c r="DT565" s="19"/>
    </row>
    <row r="566" spans="1:124" s="18" customFormat="1" x14ac:dyDescent="0.2">
      <c r="A566" s="17"/>
      <c r="DR566" s="19"/>
      <c r="DS566" s="19"/>
      <c r="DT566" s="19"/>
    </row>
    <row r="567" spans="1:124" s="18" customFormat="1" x14ac:dyDescent="0.2">
      <c r="A567" s="17"/>
      <c r="DR567" s="19"/>
      <c r="DS567" s="19"/>
      <c r="DT567" s="19"/>
    </row>
    <row r="568" spans="1:124" s="18" customFormat="1" x14ac:dyDescent="0.2">
      <c r="A568" s="17"/>
      <c r="DR568" s="19"/>
      <c r="DS568" s="19"/>
      <c r="DT568" s="19"/>
    </row>
    <row r="569" spans="1:124" s="18" customFormat="1" x14ac:dyDescent="0.2">
      <c r="A569" s="17"/>
      <c r="DR569" s="19"/>
      <c r="DS569" s="19"/>
      <c r="DT569" s="19"/>
    </row>
    <row r="570" spans="1:124" s="18" customFormat="1" x14ac:dyDescent="0.2">
      <c r="A570" s="17"/>
      <c r="DR570" s="19"/>
      <c r="DS570" s="19"/>
      <c r="DT570" s="19"/>
    </row>
    <row r="571" spans="1:124" s="18" customFormat="1" x14ac:dyDescent="0.2">
      <c r="A571" s="17"/>
      <c r="DR571" s="19"/>
      <c r="DS571" s="19"/>
      <c r="DT571" s="19"/>
    </row>
    <row r="572" spans="1:124" s="18" customFormat="1" x14ac:dyDescent="0.2">
      <c r="A572" s="17"/>
      <c r="DR572" s="19"/>
      <c r="DS572" s="19"/>
      <c r="DT572" s="19"/>
    </row>
    <row r="573" spans="1:124" s="18" customFormat="1" x14ac:dyDescent="0.2">
      <c r="A573" s="17"/>
      <c r="DR573" s="19"/>
      <c r="DS573" s="19"/>
      <c r="DT573" s="19"/>
    </row>
    <row r="574" spans="1:124" s="18" customFormat="1" x14ac:dyDescent="0.2">
      <c r="A574" s="17"/>
      <c r="DR574" s="19"/>
      <c r="DS574" s="19"/>
      <c r="DT574" s="19"/>
    </row>
    <row r="575" spans="1:124" s="18" customFormat="1" x14ac:dyDescent="0.2">
      <c r="A575" s="17"/>
      <c r="DR575" s="19"/>
      <c r="DS575" s="19"/>
      <c r="DT575" s="19"/>
    </row>
    <row r="576" spans="1:124" s="18" customFormat="1" x14ac:dyDescent="0.2">
      <c r="A576" s="17"/>
      <c r="DR576" s="19"/>
      <c r="DS576" s="19"/>
      <c r="DT576" s="19"/>
    </row>
    <row r="577" spans="1:124" s="18" customFormat="1" x14ac:dyDescent="0.2">
      <c r="A577" s="17"/>
      <c r="DR577" s="19"/>
      <c r="DS577" s="19"/>
      <c r="DT577" s="19"/>
    </row>
    <row r="578" spans="1:124" s="18" customFormat="1" x14ac:dyDescent="0.2">
      <c r="A578" s="17"/>
      <c r="DR578" s="19"/>
      <c r="DS578" s="19"/>
      <c r="DT578" s="19"/>
    </row>
    <row r="579" spans="1:124" s="18" customFormat="1" x14ac:dyDescent="0.2">
      <c r="A579" s="17"/>
      <c r="DR579" s="19"/>
      <c r="DS579" s="19"/>
      <c r="DT579" s="19"/>
    </row>
    <row r="580" spans="1:124" s="18" customFormat="1" x14ac:dyDescent="0.2">
      <c r="A580" s="17"/>
      <c r="DR580" s="19"/>
      <c r="DS580" s="19"/>
      <c r="DT580" s="19"/>
    </row>
    <row r="581" spans="1:124" s="18" customFormat="1" x14ac:dyDescent="0.2">
      <c r="A581" s="17"/>
      <c r="DR581" s="19"/>
      <c r="DS581" s="19"/>
      <c r="DT581" s="19"/>
    </row>
    <row r="582" spans="1:124" s="18" customFormat="1" x14ac:dyDescent="0.2">
      <c r="A582" s="17"/>
      <c r="DR582" s="19"/>
      <c r="DS582" s="19"/>
      <c r="DT582" s="19"/>
    </row>
    <row r="583" spans="1:124" s="18" customFormat="1" x14ac:dyDescent="0.2">
      <c r="A583" s="17"/>
      <c r="DR583" s="19"/>
      <c r="DS583" s="19"/>
      <c r="DT583" s="19"/>
    </row>
    <row r="584" spans="1:124" s="18" customFormat="1" x14ac:dyDescent="0.2">
      <c r="A584" s="17"/>
      <c r="DR584" s="19"/>
      <c r="DS584" s="19"/>
      <c r="DT584" s="19"/>
    </row>
    <row r="585" spans="1:124" s="18" customFormat="1" x14ac:dyDescent="0.2">
      <c r="A585" s="17"/>
      <c r="DR585" s="19"/>
      <c r="DS585" s="19"/>
      <c r="DT585" s="19"/>
    </row>
    <row r="586" spans="1:124" s="18" customFormat="1" x14ac:dyDescent="0.2">
      <c r="A586" s="17"/>
      <c r="DR586" s="19"/>
      <c r="DS586" s="19"/>
      <c r="DT586" s="19"/>
    </row>
    <row r="587" spans="1:124" s="18" customFormat="1" x14ac:dyDescent="0.2">
      <c r="A587" s="17"/>
      <c r="DR587" s="19"/>
      <c r="DS587" s="19"/>
      <c r="DT587" s="19"/>
    </row>
    <row r="588" spans="1:124" s="18" customFormat="1" x14ac:dyDescent="0.2">
      <c r="A588" s="17"/>
      <c r="DR588" s="19"/>
      <c r="DS588" s="19"/>
      <c r="DT588" s="19"/>
    </row>
    <row r="589" spans="1:124" s="18" customFormat="1" x14ac:dyDescent="0.2">
      <c r="A589" s="17"/>
      <c r="DR589" s="19"/>
      <c r="DS589" s="19"/>
      <c r="DT589" s="19"/>
    </row>
    <row r="590" spans="1:124" s="18" customFormat="1" x14ac:dyDescent="0.2">
      <c r="A590" s="17"/>
      <c r="DR590" s="19"/>
      <c r="DS590" s="19"/>
      <c r="DT590" s="19"/>
    </row>
    <row r="591" spans="1:124" s="18" customFormat="1" x14ac:dyDescent="0.2">
      <c r="A591" s="17"/>
      <c r="DR591" s="19"/>
      <c r="DS591" s="19"/>
      <c r="DT591" s="19"/>
    </row>
    <row r="592" spans="1:124" s="18" customFormat="1" x14ac:dyDescent="0.2">
      <c r="A592" s="17"/>
      <c r="DR592" s="19"/>
      <c r="DS592" s="19"/>
      <c r="DT592" s="19"/>
    </row>
    <row r="593" spans="1:124" s="18" customFormat="1" x14ac:dyDescent="0.2">
      <c r="A593" s="17"/>
      <c r="DR593" s="19"/>
      <c r="DS593" s="19"/>
      <c r="DT593" s="19"/>
    </row>
    <row r="594" spans="1:124" s="18" customFormat="1" x14ac:dyDescent="0.2">
      <c r="A594" s="17"/>
      <c r="DR594" s="19"/>
      <c r="DS594" s="19"/>
      <c r="DT594" s="19"/>
    </row>
    <row r="595" spans="1:124" s="18" customFormat="1" x14ac:dyDescent="0.2">
      <c r="A595" s="17"/>
      <c r="DR595" s="19"/>
      <c r="DS595" s="19"/>
      <c r="DT595" s="19"/>
    </row>
    <row r="596" spans="1:124" s="18" customFormat="1" x14ac:dyDescent="0.2">
      <c r="A596" s="17"/>
      <c r="DR596" s="19"/>
      <c r="DS596" s="19"/>
      <c r="DT596" s="19"/>
    </row>
    <row r="597" spans="1:124" s="18" customFormat="1" x14ac:dyDescent="0.2">
      <c r="A597" s="17"/>
      <c r="DR597" s="19"/>
      <c r="DS597" s="19"/>
      <c r="DT597" s="19"/>
    </row>
    <row r="598" spans="1:124" s="18" customFormat="1" x14ac:dyDescent="0.2">
      <c r="A598" s="17"/>
      <c r="DR598" s="19"/>
      <c r="DS598" s="19"/>
      <c r="DT598" s="19"/>
    </row>
    <row r="599" spans="1:124" s="18" customFormat="1" x14ac:dyDescent="0.2">
      <c r="A599" s="17"/>
      <c r="DR599" s="19"/>
      <c r="DS599" s="19"/>
      <c r="DT599" s="19"/>
    </row>
    <row r="600" spans="1:124" s="18" customFormat="1" x14ac:dyDescent="0.2">
      <c r="A600" s="17"/>
      <c r="DR600" s="19"/>
      <c r="DS600" s="19"/>
      <c r="DT600" s="19"/>
    </row>
    <row r="601" spans="1:124" s="18" customFormat="1" x14ac:dyDescent="0.2">
      <c r="A601" s="17"/>
      <c r="DR601" s="19"/>
      <c r="DS601" s="19"/>
      <c r="DT601" s="19"/>
    </row>
    <row r="602" spans="1:124" s="18" customFormat="1" x14ac:dyDescent="0.2">
      <c r="A602" s="17"/>
      <c r="DR602" s="19"/>
      <c r="DS602" s="19"/>
      <c r="DT602" s="19"/>
    </row>
    <row r="603" spans="1:124" s="18" customFormat="1" x14ac:dyDescent="0.2">
      <c r="A603" s="17"/>
      <c r="DR603" s="19"/>
      <c r="DS603" s="19"/>
      <c r="DT603" s="19"/>
    </row>
    <row r="604" spans="1:124" s="18" customFormat="1" x14ac:dyDescent="0.2">
      <c r="A604" s="17"/>
      <c r="DR604" s="19"/>
      <c r="DS604" s="19"/>
      <c r="DT604" s="19"/>
    </row>
    <row r="605" spans="1:124" s="18" customFormat="1" x14ac:dyDescent="0.2">
      <c r="A605" s="17"/>
      <c r="DR605" s="19"/>
      <c r="DS605" s="19"/>
      <c r="DT605" s="19"/>
    </row>
    <row r="606" spans="1:124" s="18" customFormat="1" x14ac:dyDescent="0.2">
      <c r="A606" s="17"/>
      <c r="DR606" s="19"/>
      <c r="DS606" s="19"/>
      <c r="DT606" s="19"/>
    </row>
    <row r="607" spans="1:124" s="18" customFormat="1" x14ac:dyDescent="0.2">
      <c r="A607" s="17"/>
      <c r="DR607" s="19"/>
      <c r="DS607" s="19"/>
      <c r="DT607" s="19"/>
    </row>
    <row r="608" spans="1:124" s="18" customFormat="1" x14ac:dyDescent="0.2">
      <c r="A608" s="17"/>
      <c r="DR608" s="19"/>
      <c r="DS608" s="19"/>
      <c r="DT608" s="19"/>
    </row>
    <row r="609" spans="1:124" s="18" customFormat="1" x14ac:dyDescent="0.2">
      <c r="A609" s="17"/>
      <c r="DR609" s="19"/>
      <c r="DS609" s="19"/>
      <c r="DT609" s="19"/>
    </row>
    <row r="610" spans="1:124" s="18" customFormat="1" x14ac:dyDescent="0.2">
      <c r="A610" s="17"/>
      <c r="DR610" s="19"/>
      <c r="DS610" s="19"/>
      <c r="DT610" s="19"/>
    </row>
    <row r="611" spans="1:124" s="18" customFormat="1" x14ac:dyDescent="0.2">
      <c r="A611" s="17"/>
      <c r="DR611" s="19"/>
      <c r="DS611" s="19"/>
      <c r="DT611" s="19"/>
    </row>
    <row r="612" spans="1:124" s="18" customFormat="1" x14ac:dyDescent="0.2">
      <c r="A612" s="17"/>
      <c r="DR612" s="19"/>
      <c r="DS612" s="19"/>
      <c r="DT612" s="19"/>
    </row>
    <row r="613" spans="1:124" s="18" customFormat="1" x14ac:dyDescent="0.2">
      <c r="A613" s="17"/>
      <c r="DR613" s="19"/>
      <c r="DS613" s="19"/>
      <c r="DT613" s="19"/>
    </row>
    <row r="614" spans="1:124" s="18" customFormat="1" x14ac:dyDescent="0.2">
      <c r="A614" s="17"/>
      <c r="DR614" s="19"/>
      <c r="DS614" s="19"/>
      <c r="DT614" s="19"/>
    </row>
    <row r="615" spans="1:124" s="18" customFormat="1" x14ac:dyDescent="0.2">
      <c r="A615" s="17"/>
      <c r="DR615" s="19"/>
      <c r="DS615" s="19"/>
      <c r="DT615" s="19"/>
    </row>
    <row r="616" spans="1:124" s="18" customFormat="1" x14ac:dyDescent="0.2">
      <c r="A616" s="17"/>
      <c r="DR616" s="19"/>
      <c r="DS616" s="19"/>
      <c r="DT616" s="19"/>
    </row>
    <row r="617" spans="1:124" s="18" customFormat="1" x14ac:dyDescent="0.2">
      <c r="A617" s="17"/>
      <c r="DR617" s="19"/>
      <c r="DS617" s="19"/>
      <c r="DT617" s="19"/>
    </row>
    <row r="618" spans="1:124" s="18" customFormat="1" x14ac:dyDescent="0.2">
      <c r="A618" s="17"/>
      <c r="DR618" s="19"/>
      <c r="DS618" s="19"/>
      <c r="DT618" s="19"/>
    </row>
    <row r="619" spans="1:124" s="18" customFormat="1" x14ac:dyDescent="0.2">
      <c r="A619" s="17"/>
      <c r="DR619" s="19"/>
      <c r="DS619" s="19"/>
      <c r="DT619" s="19"/>
    </row>
    <row r="620" spans="1:124" s="18" customFormat="1" x14ac:dyDescent="0.2">
      <c r="A620" s="17"/>
      <c r="DR620" s="19"/>
      <c r="DS620" s="19"/>
      <c r="DT620" s="19"/>
    </row>
    <row r="621" spans="1:124" s="18" customFormat="1" x14ac:dyDescent="0.2">
      <c r="A621" s="17"/>
      <c r="DR621" s="19"/>
      <c r="DS621" s="19"/>
      <c r="DT621" s="19"/>
    </row>
    <row r="622" spans="1:124" s="18" customFormat="1" x14ac:dyDescent="0.2">
      <c r="A622" s="17"/>
      <c r="DR622" s="19"/>
      <c r="DS622" s="19"/>
      <c r="DT622" s="19"/>
    </row>
    <row r="623" spans="1:124" s="18" customFormat="1" x14ac:dyDescent="0.2">
      <c r="A623" s="17"/>
      <c r="DR623" s="19"/>
      <c r="DS623" s="19"/>
      <c r="DT623" s="19"/>
    </row>
    <row r="624" spans="1:124" s="18" customFormat="1" x14ac:dyDescent="0.2">
      <c r="A624" s="17"/>
      <c r="DR624" s="19"/>
      <c r="DS624" s="19"/>
      <c r="DT624" s="19"/>
    </row>
    <row r="625" spans="1:124" s="18" customFormat="1" x14ac:dyDescent="0.2">
      <c r="A625" s="17"/>
      <c r="DR625" s="19"/>
      <c r="DS625" s="19"/>
      <c r="DT625" s="19"/>
    </row>
    <row r="626" spans="1:124" s="18" customFormat="1" x14ac:dyDescent="0.2">
      <c r="A626" s="17"/>
      <c r="DR626" s="19"/>
      <c r="DS626" s="19"/>
      <c r="DT626" s="19"/>
    </row>
    <row r="627" spans="1:124" s="18" customFormat="1" x14ac:dyDescent="0.2">
      <c r="A627" s="17"/>
      <c r="DR627" s="19"/>
      <c r="DS627" s="19"/>
      <c r="DT627" s="19"/>
    </row>
    <row r="628" spans="1:124" s="18" customFormat="1" x14ac:dyDescent="0.2">
      <c r="A628" s="17"/>
      <c r="DR628" s="19"/>
      <c r="DS628" s="19"/>
      <c r="DT628" s="19"/>
    </row>
    <row r="629" spans="1:124" s="18" customFormat="1" x14ac:dyDescent="0.2">
      <c r="A629" s="17"/>
      <c r="DR629" s="19"/>
      <c r="DS629" s="19"/>
      <c r="DT629" s="19"/>
    </row>
    <row r="630" spans="1:124" s="18" customFormat="1" x14ac:dyDescent="0.2">
      <c r="A630" s="17"/>
      <c r="DR630" s="19"/>
      <c r="DS630" s="19"/>
      <c r="DT630" s="19"/>
    </row>
    <row r="631" spans="1:124" s="18" customFormat="1" x14ac:dyDescent="0.2">
      <c r="A631" s="17"/>
      <c r="DR631" s="19"/>
      <c r="DS631" s="19"/>
      <c r="DT631" s="19"/>
    </row>
    <row r="632" spans="1:124" s="18" customFormat="1" x14ac:dyDescent="0.2">
      <c r="A632" s="17"/>
      <c r="DR632" s="19"/>
      <c r="DS632" s="19"/>
      <c r="DT632" s="19"/>
    </row>
    <row r="633" spans="1:124" s="18" customFormat="1" x14ac:dyDescent="0.2">
      <c r="A633" s="17"/>
      <c r="DR633" s="19"/>
      <c r="DS633" s="19"/>
      <c r="DT633" s="19"/>
    </row>
    <row r="634" spans="1:124" s="18" customFormat="1" x14ac:dyDescent="0.2">
      <c r="A634" s="17"/>
      <c r="DR634" s="19"/>
      <c r="DS634" s="19"/>
      <c r="DT634" s="19"/>
    </row>
    <row r="635" spans="1:124" s="18" customFormat="1" x14ac:dyDescent="0.2">
      <c r="A635" s="17"/>
      <c r="DR635" s="19"/>
      <c r="DS635" s="19"/>
      <c r="DT635" s="19"/>
    </row>
    <row r="636" spans="1:124" s="18" customFormat="1" x14ac:dyDescent="0.2">
      <c r="A636" s="17"/>
      <c r="DR636" s="19"/>
      <c r="DS636" s="19"/>
      <c r="DT636" s="19"/>
    </row>
    <row r="637" spans="1:124" s="18" customFormat="1" x14ac:dyDescent="0.2">
      <c r="A637" s="17"/>
      <c r="DR637" s="19"/>
      <c r="DS637" s="19"/>
      <c r="DT637" s="19"/>
    </row>
    <row r="638" spans="1:124" s="18" customFormat="1" x14ac:dyDescent="0.2">
      <c r="A638" s="17"/>
      <c r="DR638" s="19"/>
      <c r="DS638" s="19"/>
      <c r="DT638" s="19"/>
    </row>
    <row r="639" spans="1:124" s="18" customFormat="1" x14ac:dyDescent="0.2">
      <c r="A639" s="17"/>
      <c r="DR639" s="19"/>
      <c r="DS639" s="19"/>
      <c r="DT639" s="19"/>
    </row>
    <row r="640" spans="1:124" s="18" customFormat="1" x14ac:dyDescent="0.2">
      <c r="A640" s="17"/>
      <c r="DR640" s="19"/>
      <c r="DS640" s="19"/>
      <c r="DT640" s="19"/>
    </row>
    <row r="641" spans="1:124" s="18" customFormat="1" x14ac:dyDescent="0.2">
      <c r="A641" s="17"/>
      <c r="DR641" s="19"/>
      <c r="DS641" s="19"/>
      <c r="DT641" s="19"/>
    </row>
    <row r="642" spans="1:124" s="18" customFormat="1" x14ac:dyDescent="0.2">
      <c r="A642" s="17"/>
      <c r="DR642" s="19"/>
      <c r="DS642" s="19"/>
      <c r="DT642" s="19"/>
    </row>
    <row r="643" spans="1:124" s="18" customFormat="1" x14ac:dyDescent="0.2">
      <c r="A643" s="17"/>
      <c r="DR643" s="19"/>
      <c r="DS643" s="19"/>
      <c r="DT643" s="19"/>
    </row>
    <row r="644" spans="1:124" s="18" customFormat="1" x14ac:dyDescent="0.2">
      <c r="A644" s="17"/>
      <c r="DR644" s="19"/>
      <c r="DS644" s="19"/>
      <c r="DT644" s="19"/>
    </row>
    <row r="645" spans="1:124" s="18" customFormat="1" x14ac:dyDescent="0.2">
      <c r="A645" s="17"/>
      <c r="DR645" s="19"/>
      <c r="DS645" s="19"/>
      <c r="DT645" s="19"/>
    </row>
    <row r="646" spans="1:124" s="18" customFormat="1" x14ac:dyDescent="0.2">
      <c r="A646" s="17"/>
      <c r="DR646" s="19"/>
      <c r="DS646" s="19"/>
      <c r="DT646" s="19"/>
    </row>
    <row r="647" spans="1:124" s="18" customFormat="1" x14ac:dyDescent="0.2">
      <c r="A647" s="17"/>
      <c r="DR647" s="19"/>
      <c r="DS647" s="19"/>
      <c r="DT647" s="19"/>
    </row>
    <row r="648" spans="1:124" s="18" customFormat="1" x14ac:dyDescent="0.2">
      <c r="A648" s="17"/>
      <c r="DR648" s="19"/>
      <c r="DS648" s="19"/>
      <c r="DT648" s="19"/>
    </row>
    <row r="649" spans="1:124" s="18" customFormat="1" x14ac:dyDescent="0.2">
      <c r="A649" s="17"/>
      <c r="DR649" s="19"/>
      <c r="DS649" s="19"/>
      <c r="DT649" s="19"/>
    </row>
    <row r="650" spans="1:124" s="18" customFormat="1" x14ac:dyDescent="0.2">
      <c r="A650" s="17"/>
      <c r="DR650" s="19"/>
      <c r="DS650" s="19"/>
      <c r="DT650" s="19"/>
    </row>
    <row r="651" spans="1:124" s="18" customFormat="1" x14ac:dyDescent="0.2">
      <c r="A651" s="17"/>
      <c r="DR651" s="19"/>
      <c r="DS651" s="19"/>
      <c r="DT651" s="19"/>
    </row>
    <row r="652" spans="1:124" s="18" customFormat="1" x14ac:dyDescent="0.2">
      <c r="A652" s="17"/>
      <c r="DR652" s="19"/>
      <c r="DS652" s="19"/>
      <c r="DT652" s="19"/>
    </row>
    <row r="653" spans="1:124" s="18" customFormat="1" x14ac:dyDescent="0.2">
      <c r="A653" s="17"/>
      <c r="DR653" s="19"/>
      <c r="DS653" s="19"/>
      <c r="DT653" s="19"/>
    </row>
    <row r="654" spans="1:124" s="18" customFormat="1" x14ac:dyDescent="0.2">
      <c r="A654" s="17"/>
      <c r="DR654" s="19"/>
      <c r="DS654" s="19"/>
      <c r="DT654" s="19"/>
    </row>
    <row r="655" spans="1:124" s="18" customFormat="1" x14ac:dyDescent="0.2">
      <c r="A655" s="17"/>
      <c r="DR655" s="19"/>
      <c r="DS655" s="19"/>
      <c r="DT655" s="19"/>
    </row>
    <row r="656" spans="1:124" s="18" customFormat="1" x14ac:dyDescent="0.2">
      <c r="A656" s="17"/>
      <c r="DR656" s="19"/>
      <c r="DS656" s="19"/>
      <c r="DT656" s="19"/>
    </row>
    <row r="657" spans="1:124" s="18" customFormat="1" x14ac:dyDescent="0.2">
      <c r="A657" s="17"/>
      <c r="DR657" s="19"/>
      <c r="DS657" s="19"/>
      <c r="DT657" s="19"/>
    </row>
    <row r="658" spans="1:124" s="18" customFormat="1" x14ac:dyDescent="0.2">
      <c r="A658" s="17"/>
      <c r="DR658" s="19"/>
      <c r="DS658" s="19"/>
      <c r="DT658" s="19"/>
    </row>
    <row r="659" spans="1:124" s="18" customFormat="1" x14ac:dyDescent="0.2">
      <c r="A659" s="17"/>
      <c r="DR659" s="19"/>
      <c r="DS659" s="19"/>
      <c r="DT659" s="19"/>
    </row>
    <row r="660" spans="1:124" s="18" customFormat="1" x14ac:dyDescent="0.2">
      <c r="A660" s="17"/>
      <c r="DR660" s="19"/>
      <c r="DS660" s="19"/>
      <c r="DT660" s="19"/>
    </row>
    <row r="661" spans="1:124" s="18" customFormat="1" x14ac:dyDescent="0.2">
      <c r="A661" s="17"/>
      <c r="DR661" s="19"/>
      <c r="DS661" s="19"/>
      <c r="DT661" s="19"/>
    </row>
    <row r="662" spans="1:124" s="18" customFormat="1" x14ac:dyDescent="0.2">
      <c r="A662" s="17"/>
      <c r="DR662" s="19"/>
      <c r="DS662" s="19"/>
      <c r="DT662" s="19"/>
    </row>
    <row r="663" spans="1:124" s="18" customFormat="1" x14ac:dyDescent="0.2">
      <c r="A663" s="17"/>
      <c r="DR663" s="19"/>
      <c r="DS663" s="19"/>
      <c r="DT663" s="19"/>
    </row>
    <row r="664" spans="1:124" s="18" customFormat="1" x14ac:dyDescent="0.2">
      <c r="A664" s="17"/>
      <c r="DR664" s="19"/>
      <c r="DS664" s="19"/>
      <c r="DT664" s="19"/>
    </row>
    <row r="665" spans="1:124" s="18" customFormat="1" x14ac:dyDescent="0.2">
      <c r="A665" s="17"/>
      <c r="DR665" s="19"/>
      <c r="DS665" s="19"/>
      <c r="DT665" s="19"/>
    </row>
    <row r="666" spans="1:124" s="18" customFormat="1" x14ac:dyDescent="0.2">
      <c r="A666" s="17"/>
      <c r="DR666" s="19"/>
      <c r="DS666" s="19"/>
      <c r="DT666" s="19"/>
    </row>
    <row r="667" spans="1:124" s="18" customFormat="1" x14ac:dyDescent="0.2">
      <c r="A667" s="17"/>
      <c r="DR667" s="19"/>
      <c r="DS667" s="19"/>
      <c r="DT667" s="19"/>
    </row>
    <row r="668" spans="1:124" s="18" customFormat="1" x14ac:dyDescent="0.2">
      <c r="A668" s="17"/>
      <c r="DR668" s="19"/>
      <c r="DS668" s="19"/>
      <c r="DT668" s="19"/>
    </row>
    <row r="669" spans="1:124" s="18" customFormat="1" x14ac:dyDescent="0.2">
      <c r="A669" s="17"/>
      <c r="DR669" s="19"/>
      <c r="DS669" s="19"/>
      <c r="DT669" s="19"/>
    </row>
    <row r="670" spans="1:124" s="18" customFormat="1" x14ac:dyDescent="0.2">
      <c r="A670" s="17"/>
      <c r="DR670" s="19"/>
      <c r="DS670" s="19"/>
      <c r="DT670" s="19"/>
    </row>
    <row r="671" spans="1:124" s="18" customFormat="1" x14ac:dyDescent="0.2">
      <c r="A671" s="17"/>
      <c r="DR671" s="19"/>
      <c r="DS671" s="19"/>
      <c r="DT671" s="19"/>
    </row>
    <row r="672" spans="1:124" s="18" customFormat="1" x14ac:dyDescent="0.2">
      <c r="A672" s="17"/>
      <c r="DR672" s="19"/>
      <c r="DS672" s="19"/>
      <c r="DT672" s="19"/>
    </row>
    <row r="673" spans="1:124" s="18" customFormat="1" x14ac:dyDescent="0.2">
      <c r="A673" s="17"/>
      <c r="DR673" s="19"/>
      <c r="DS673" s="19"/>
      <c r="DT673" s="19"/>
    </row>
    <row r="674" spans="1:124" s="18" customFormat="1" x14ac:dyDescent="0.2">
      <c r="A674" s="17"/>
      <c r="DR674" s="19"/>
      <c r="DS674" s="19"/>
      <c r="DT674" s="19"/>
    </row>
    <row r="675" spans="1:124" s="18" customFormat="1" x14ac:dyDescent="0.2">
      <c r="A675" s="17"/>
      <c r="DR675" s="19"/>
      <c r="DS675" s="19"/>
      <c r="DT675" s="19"/>
    </row>
    <row r="676" spans="1:124" s="18" customFormat="1" x14ac:dyDescent="0.2">
      <c r="A676" s="17"/>
      <c r="DR676" s="19"/>
      <c r="DS676" s="19"/>
      <c r="DT676" s="19"/>
    </row>
    <row r="677" spans="1:124" s="18" customFormat="1" x14ac:dyDescent="0.2">
      <c r="A677" s="17"/>
      <c r="DR677" s="19"/>
      <c r="DS677" s="19"/>
      <c r="DT677" s="19"/>
    </row>
    <row r="678" spans="1:124" s="18" customFormat="1" x14ac:dyDescent="0.2">
      <c r="A678" s="17"/>
      <c r="DR678" s="19"/>
      <c r="DS678" s="19"/>
      <c r="DT678" s="19"/>
    </row>
    <row r="679" spans="1:124" s="18" customFormat="1" x14ac:dyDescent="0.2">
      <c r="A679" s="17"/>
      <c r="DR679" s="19"/>
      <c r="DS679" s="19"/>
      <c r="DT679" s="19"/>
    </row>
    <row r="680" spans="1:124" s="18" customFormat="1" x14ac:dyDescent="0.2">
      <c r="A680" s="17"/>
      <c r="DR680" s="19"/>
      <c r="DS680" s="19"/>
      <c r="DT680" s="19"/>
    </row>
    <row r="681" spans="1:124" s="18" customFormat="1" x14ac:dyDescent="0.2">
      <c r="A681" s="17"/>
      <c r="DR681" s="19"/>
      <c r="DS681" s="19"/>
      <c r="DT681" s="19"/>
    </row>
    <row r="682" spans="1:124" s="18" customFormat="1" x14ac:dyDescent="0.2">
      <c r="A682" s="17"/>
      <c r="DR682" s="19"/>
      <c r="DS682" s="19"/>
      <c r="DT682" s="19"/>
    </row>
    <row r="683" spans="1:124" s="18" customFormat="1" x14ac:dyDescent="0.2">
      <c r="A683" s="17"/>
      <c r="DR683" s="19"/>
      <c r="DS683" s="19"/>
      <c r="DT683" s="19"/>
    </row>
    <row r="684" spans="1:124" s="18" customFormat="1" x14ac:dyDescent="0.2">
      <c r="A684" s="17"/>
      <c r="DR684" s="19"/>
      <c r="DS684" s="19"/>
      <c r="DT684" s="19"/>
    </row>
    <row r="685" spans="1:124" s="18" customFormat="1" x14ac:dyDescent="0.2">
      <c r="A685" s="17"/>
      <c r="DR685" s="19"/>
      <c r="DS685" s="19"/>
      <c r="DT685" s="19"/>
    </row>
    <row r="686" spans="1:124" s="18" customFormat="1" x14ac:dyDescent="0.2">
      <c r="A686" s="17"/>
      <c r="DR686" s="19"/>
      <c r="DS686" s="19"/>
      <c r="DT686" s="19"/>
    </row>
    <row r="687" spans="1:124" s="18" customFormat="1" x14ac:dyDescent="0.2">
      <c r="A687" s="17"/>
      <c r="DR687" s="19"/>
      <c r="DS687" s="19"/>
      <c r="DT687" s="19"/>
    </row>
    <row r="688" spans="1:124" s="18" customFormat="1" x14ac:dyDescent="0.2">
      <c r="A688" s="17"/>
      <c r="DR688" s="19"/>
      <c r="DS688" s="19"/>
      <c r="DT688" s="19"/>
    </row>
    <row r="689" spans="1:124" s="18" customFormat="1" x14ac:dyDescent="0.2">
      <c r="A689" s="17"/>
      <c r="DR689" s="19"/>
      <c r="DS689" s="19"/>
      <c r="DT689" s="19"/>
    </row>
    <row r="690" spans="1:124" s="18" customFormat="1" x14ac:dyDescent="0.2">
      <c r="A690" s="17"/>
      <c r="DR690" s="19"/>
      <c r="DS690" s="19"/>
      <c r="DT690" s="19"/>
    </row>
    <row r="691" spans="1:124" s="18" customFormat="1" x14ac:dyDescent="0.2">
      <c r="A691" s="17"/>
      <c r="DR691" s="19"/>
      <c r="DS691" s="19"/>
      <c r="DT691" s="19"/>
    </row>
    <row r="692" spans="1:124" s="18" customFormat="1" x14ac:dyDescent="0.2">
      <c r="A692" s="17"/>
      <c r="DR692" s="19"/>
      <c r="DS692" s="19"/>
      <c r="DT692" s="19"/>
    </row>
    <row r="693" spans="1:124" s="18" customFormat="1" x14ac:dyDescent="0.2">
      <c r="A693" s="17"/>
      <c r="DR693" s="19"/>
      <c r="DS693" s="19"/>
      <c r="DT693" s="19"/>
    </row>
    <row r="694" spans="1:124" s="18" customFormat="1" x14ac:dyDescent="0.2">
      <c r="A694" s="17"/>
      <c r="DR694" s="19"/>
      <c r="DS694" s="19"/>
      <c r="DT694" s="19"/>
    </row>
    <row r="695" spans="1:124" s="18" customFormat="1" x14ac:dyDescent="0.2">
      <c r="A695" s="17"/>
      <c r="DR695" s="19"/>
      <c r="DS695" s="19"/>
      <c r="DT695" s="19"/>
    </row>
    <row r="696" spans="1:124" s="18" customFormat="1" x14ac:dyDescent="0.2">
      <c r="A696" s="17"/>
      <c r="DR696" s="19"/>
      <c r="DS696" s="19"/>
      <c r="DT696" s="19"/>
    </row>
    <row r="697" spans="1:124" s="18" customFormat="1" x14ac:dyDescent="0.2">
      <c r="A697" s="17"/>
      <c r="DR697" s="19"/>
      <c r="DS697" s="19"/>
      <c r="DT697" s="19"/>
    </row>
    <row r="698" spans="1:124" s="18" customFormat="1" x14ac:dyDescent="0.2">
      <c r="A698" s="17"/>
      <c r="DR698" s="19"/>
      <c r="DS698" s="19"/>
      <c r="DT698" s="19"/>
    </row>
    <row r="699" spans="1:124" s="18" customFormat="1" x14ac:dyDescent="0.2">
      <c r="A699" s="17"/>
      <c r="DR699" s="19"/>
      <c r="DS699" s="19"/>
      <c r="DT699" s="19"/>
    </row>
    <row r="700" spans="1:124" s="18" customFormat="1" x14ac:dyDescent="0.2">
      <c r="A700" s="17"/>
      <c r="DR700" s="19"/>
      <c r="DS700" s="19"/>
      <c r="DT700" s="19"/>
    </row>
    <row r="701" spans="1:124" s="18" customFormat="1" x14ac:dyDescent="0.2">
      <c r="A701" s="17"/>
      <c r="DR701" s="19"/>
      <c r="DS701" s="19"/>
      <c r="DT701" s="19"/>
    </row>
    <row r="702" spans="1:124" s="18" customFormat="1" x14ac:dyDescent="0.2">
      <c r="A702" s="17"/>
      <c r="DR702" s="19"/>
      <c r="DS702" s="19"/>
      <c r="DT702" s="19"/>
    </row>
    <row r="703" spans="1:124" s="18" customFormat="1" x14ac:dyDescent="0.2">
      <c r="A703" s="17"/>
      <c r="DR703" s="19"/>
      <c r="DS703" s="19"/>
      <c r="DT703" s="19"/>
    </row>
    <row r="704" spans="1:124" s="18" customFormat="1" x14ac:dyDescent="0.2">
      <c r="A704" s="17"/>
      <c r="DR704" s="19"/>
      <c r="DS704" s="19"/>
      <c r="DT704" s="19"/>
    </row>
    <row r="705" spans="1:124" s="18" customFormat="1" x14ac:dyDescent="0.2">
      <c r="A705" s="17"/>
      <c r="DR705" s="19"/>
      <c r="DS705" s="19"/>
      <c r="DT705" s="19"/>
    </row>
    <row r="706" spans="1:124" s="18" customFormat="1" x14ac:dyDescent="0.2">
      <c r="A706" s="17"/>
      <c r="DR706" s="19"/>
      <c r="DS706" s="19"/>
      <c r="DT706" s="19"/>
    </row>
    <row r="707" spans="1:124" s="18" customFormat="1" x14ac:dyDescent="0.2">
      <c r="A707" s="17"/>
      <c r="DR707" s="19"/>
      <c r="DS707" s="19"/>
      <c r="DT707" s="19"/>
    </row>
    <row r="708" spans="1:124" s="18" customFormat="1" x14ac:dyDescent="0.2">
      <c r="A708" s="17"/>
      <c r="DR708" s="19"/>
      <c r="DS708" s="19"/>
      <c r="DT708" s="19"/>
    </row>
    <row r="709" spans="1:124" s="18" customFormat="1" x14ac:dyDescent="0.2">
      <c r="A709" s="17"/>
      <c r="DR709" s="19"/>
      <c r="DS709" s="19"/>
      <c r="DT709" s="19"/>
    </row>
    <row r="710" spans="1:124" s="18" customFormat="1" x14ac:dyDescent="0.2">
      <c r="A710" s="17"/>
      <c r="DR710" s="19"/>
      <c r="DS710" s="19"/>
      <c r="DT710" s="19"/>
    </row>
    <row r="711" spans="1:124" s="18" customFormat="1" x14ac:dyDescent="0.2">
      <c r="A711" s="17"/>
      <c r="DR711" s="19"/>
      <c r="DS711" s="19"/>
      <c r="DT711" s="19"/>
    </row>
    <row r="712" spans="1:124" s="18" customFormat="1" x14ac:dyDescent="0.2">
      <c r="A712" s="17"/>
      <c r="DR712" s="19"/>
      <c r="DS712" s="19"/>
      <c r="DT712" s="19"/>
    </row>
    <row r="713" spans="1:124" s="18" customFormat="1" x14ac:dyDescent="0.2">
      <c r="A713" s="17"/>
      <c r="DR713" s="19"/>
      <c r="DS713" s="19"/>
      <c r="DT713" s="19"/>
    </row>
    <row r="714" spans="1:124" s="18" customFormat="1" x14ac:dyDescent="0.2">
      <c r="A714" s="17"/>
      <c r="DR714" s="19"/>
      <c r="DS714" s="19"/>
      <c r="DT714" s="19"/>
    </row>
    <row r="715" spans="1:124" s="18" customFormat="1" x14ac:dyDescent="0.2">
      <c r="A715" s="17"/>
      <c r="DR715" s="19"/>
      <c r="DS715" s="19"/>
      <c r="DT715" s="19"/>
    </row>
    <row r="716" spans="1:124" s="18" customFormat="1" x14ac:dyDescent="0.2">
      <c r="A716" s="17"/>
      <c r="DR716" s="19"/>
      <c r="DS716" s="19"/>
      <c r="DT716" s="19"/>
    </row>
    <row r="717" spans="1:124" s="18" customFormat="1" x14ac:dyDescent="0.2">
      <c r="A717" s="17"/>
      <c r="DR717" s="19"/>
      <c r="DS717" s="19"/>
      <c r="DT717" s="19"/>
    </row>
    <row r="718" spans="1:124" s="18" customFormat="1" x14ac:dyDescent="0.2">
      <c r="A718" s="17"/>
      <c r="DR718" s="19"/>
      <c r="DS718" s="19"/>
      <c r="DT718" s="19"/>
    </row>
    <row r="719" spans="1:124" s="18" customFormat="1" x14ac:dyDescent="0.2">
      <c r="A719" s="17"/>
      <c r="DR719" s="19"/>
      <c r="DS719" s="19"/>
      <c r="DT719" s="19"/>
    </row>
    <row r="720" spans="1:124" s="18" customFormat="1" x14ac:dyDescent="0.2">
      <c r="A720" s="17"/>
      <c r="DR720" s="19"/>
      <c r="DS720" s="19"/>
      <c r="DT720" s="19"/>
    </row>
    <row r="721" spans="1:124" s="18" customFormat="1" x14ac:dyDescent="0.2">
      <c r="A721" s="17"/>
      <c r="DR721" s="19"/>
      <c r="DS721" s="19"/>
      <c r="DT721" s="19"/>
    </row>
    <row r="722" spans="1:124" s="18" customFormat="1" x14ac:dyDescent="0.2">
      <c r="A722" s="17"/>
      <c r="DR722" s="19"/>
      <c r="DS722" s="19"/>
      <c r="DT722" s="19"/>
    </row>
    <row r="723" spans="1:124" s="18" customFormat="1" x14ac:dyDescent="0.2">
      <c r="A723" s="17"/>
      <c r="DR723" s="19"/>
      <c r="DS723" s="19"/>
      <c r="DT723" s="19"/>
    </row>
    <row r="724" spans="1:124" s="18" customFormat="1" x14ac:dyDescent="0.2">
      <c r="A724" s="17"/>
      <c r="DR724" s="19"/>
      <c r="DS724" s="19"/>
      <c r="DT724" s="19"/>
    </row>
    <row r="725" spans="1:124" s="18" customFormat="1" x14ac:dyDescent="0.2">
      <c r="A725" s="17"/>
      <c r="DR725" s="19"/>
      <c r="DS725" s="19"/>
      <c r="DT725" s="19"/>
    </row>
    <row r="726" spans="1:124" s="18" customFormat="1" x14ac:dyDescent="0.2">
      <c r="A726" s="17"/>
      <c r="DR726" s="19"/>
      <c r="DS726" s="19"/>
      <c r="DT726" s="19"/>
    </row>
    <row r="727" spans="1:124" s="18" customFormat="1" x14ac:dyDescent="0.2">
      <c r="A727" s="17"/>
      <c r="DR727" s="19"/>
      <c r="DS727" s="19"/>
      <c r="DT727" s="19"/>
    </row>
    <row r="728" spans="1:124" s="18" customFormat="1" x14ac:dyDescent="0.2">
      <c r="A728" s="17"/>
      <c r="DR728" s="19"/>
      <c r="DS728" s="19"/>
      <c r="DT728" s="19"/>
    </row>
    <row r="729" spans="1:124" s="18" customFormat="1" x14ac:dyDescent="0.2">
      <c r="A729" s="17"/>
      <c r="DR729" s="19"/>
      <c r="DS729" s="19"/>
      <c r="DT729" s="19"/>
    </row>
    <row r="730" spans="1:124" s="18" customFormat="1" x14ac:dyDescent="0.2">
      <c r="A730" s="17"/>
      <c r="DR730" s="19"/>
      <c r="DS730" s="19"/>
      <c r="DT730" s="19"/>
    </row>
    <row r="731" spans="1:124" s="18" customFormat="1" x14ac:dyDescent="0.2">
      <c r="A731" s="17"/>
      <c r="DR731" s="19"/>
      <c r="DS731" s="19"/>
      <c r="DT731" s="19"/>
    </row>
    <row r="732" spans="1:124" s="18" customFormat="1" x14ac:dyDescent="0.2">
      <c r="A732" s="17"/>
      <c r="DR732" s="19"/>
      <c r="DS732" s="19"/>
      <c r="DT732" s="19"/>
    </row>
    <row r="733" spans="1:124" s="18" customFormat="1" x14ac:dyDescent="0.2">
      <c r="A733" s="17"/>
      <c r="DR733" s="19"/>
      <c r="DS733" s="19"/>
      <c r="DT733" s="19"/>
    </row>
    <row r="734" spans="1:124" s="18" customFormat="1" x14ac:dyDescent="0.2">
      <c r="A734" s="17"/>
      <c r="DR734" s="19"/>
      <c r="DS734" s="19"/>
      <c r="DT734" s="19"/>
    </row>
    <row r="735" spans="1:124" s="18" customFormat="1" x14ac:dyDescent="0.2">
      <c r="A735" s="17"/>
      <c r="DR735" s="19"/>
      <c r="DS735" s="19"/>
      <c r="DT735" s="19"/>
    </row>
    <row r="736" spans="1:124" s="18" customFormat="1" x14ac:dyDescent="0.2">
      <c r="A736" s="17"/>
      <c r="DR736" s="19"/>
      <c r="DS736" s="19"/>
      <c r="DT736" s="19"/>
    </row>
    <row r="737" spans="1:124" s="18" customFormat="1" x14ac:dyDescent="0.2">
      <c r="A737" s="17"/>
      <c r="DR737" s="19"/>
      <c r="DS737" s="19"/>
      <c r="DT737" s="19"/>
    </row>
    <row r="738" spans="1:124" s="18" customFormat="1" x14ac:dyDescent="0.2">
      <c r="A738" s="17"/>
      <c r="DR738" s="19"/>
      <c r="DS738" s="19"/>
      <c r="DT738" s="19"/>
    </row>
    <row r="739" spans="1:124" s="18" customFormat="1" x14ac:dyDescent="0.2">
      <c r="A739" s="17"/>
      <c r="DR739" s="19"/>
      <c r="DS739" s="19"/>
      <c r="DT739" s="19"/>
    </row>
    <row r="740" spans="1:124" s="18" customFormat="1" x14ac:dyDescent="0.2">
      <c r="A740" s="17"/>
      <c r="DR740" s="19"/>
      <c r="DS740" s="19"/>
      <c r="DT740" s="19"/>
    </row>
    <row r="741" spans="1:124" s="18" customFormat="1" x14ac:dyDescent="0.2">
      <c r="A741" s="17"/>
      <c r="DR741" s="19"/>
      <c r="DS741" s="19"/>
      <c r="DT741" s="19"/>
    </row>
    <row r="742" spans="1:124" s="18" customFormat="1" x14ac:dyDescent="0.2">
      <c r="A742" s="17"/>
      <c r="DR742" s="19"/>
      <c r="DS742" s="19"/>
      <c r="DT742" s="19"/>
    </row>
    <row r="743" spans="1:124" s="18" customFormat="1" x14ac:dyDescent="0.2">
      <c r="A743" s="17"/>
      <c r="DR743" s="19"/>
      <c r="DS743" s="19"/>
      <c r="DT743" s="19"/>
    </row>
    <row r="744" spans="1:124" s="18" customFormat="1" x14ac:dyDescent="0.2">
      <c r="A744" s="17"/>
      <c r="DR744" s="19"/>
      <c r="DS744" s="19"/>
      <c r="DT744" s="19"/>
    </row>
    <row r="745" spans="1:124" s="18" customFormat="1" x14ac:dyDescent="0.2">
      <c r="A745" s="17"/>
      <c r="DR745" s="19"/>
      <c r="DS745" s="19"/>
      <c r="DT745" s="19"/>
    </row>
    <row r="746" spans="1:124" s="18" customFormat="1" x14ac:dyDescent="0.2">
      <c r="A746" s="17"/>
      <c r="DR746" s="19"/>
      <c r="DS746" s="19"/>
      <c r="DT746" s="19"/>
    </row>
    <row r="747" spans="1:124" s="18" customFormat="1" x14ac:dyDescent="0.2">
      <c r="A747" s="17"/>
      <c r="DR747" s="19"/>
      <c r="DS747" s="19"/>
      <c r="DT747" s="19"/>
    </row>
    <row r="748" spans="1:124" s="18" customFormat="1" x14ac:dyDescent="0.2">
      <c r="A748" s="17"/>
      <c r="DR748" s="19"/>
      <c r="DS748" s="19"/>
      <c r="DT748" s="19"/>
    </row>
    <row r="749" spans="1:124" s="18" customFormat="1" x14ac:dyDescent="0.2">
      <c r="A749" s="17"/>
      <c r="DR749" s="19"/>
      <c r="DS749" s="19"/>
      <c r="DT749" s="19"/>
    </row>
    <row r="750" spans="1:124" s="18" customFormat="1" x14ac:dyDescent="0.2">
      <c r="A750" s="17"/>
      <c r="DR750" s="19"/>
      <c r="DS750" s="19"/>
      <c r="DT750" s="19"/>
    </row>
    <row r="751" spans="1:124" s="18" customFormat="1" x14ac:dyDescent="0.2">
      <c r="A751" s="17"/>
      <c r="DR751" s="19"/>
      <c r="DS751" s="19"/>
      <c r="DT751" s="19"/>
    </row>
    <row r="752" spans="1:124" s="18" customFormat="1" x14ac:dyDescent="0.2">
      <c r="A752" s="17"/>
      <c r="DR752" s="19"/>
      <c r="DS752" s="19"/>
      <c r="DT752" s="19"/>
    </row>
    <row r="753" spans="1:124" s="18" customFormat="1" x14ac:dyDescent="0.2">
      <c r="A753" s="17"/>
      <c r="DR753" s="19"/>
      <c r="DS753" s="19"/>
      <c r="DT753" s="19"/>
    </row>
    <row r="754" spans="1:124" s="18" customFormat="1" x14ac:dyDescent="0.2">
      <c r="A754" s="17"/>
      <c r="DR754" s="19"/>
      <c r="DS754" s="19"/>
      <c r="DT754" s="19"/>
    </row>
    <row r="755" spans="1:124" s="18" customFormat="1" x14ac:dyDescent="0.2">
      <c r="A755" s="17"/>
      <c r="DR755" s="19"/>
      <c r="DS755" s="19"/>
      <c r="DT755" s="19"/>
    </row>
    <row r="756" spans="1:124" s="18" customFormat="1" x14ac:dyDescent="0.2">
      <c r="A756" s="17"/>
      <c r="DR756" s="19"/>
      <c r="DS756" s="19"/>
      <c r="DT756" s="19"/>
    </row>
    <row r="757" spans="1:124" s="18" customFormat="1" x14ac:dyDescent="0.2">
      <c r="A757" s="17"/>
      <c r="DR757" s="19"/>
      <c r="DS757" s="19"/>
      <c r="DT757" s="19"/>
    </row>
    <row r="758" spans="1:124" s="18" customFormat="1" x14ac:dyDescent="0.2">
      <c r="A758" s="17"/>
      <c r="DR758" s="19"/>
      <c r="DS758" s="19"/>
      <c r="DT758" s="19"/>
    </row>
    <row r="759" spans="1:124" s="18" customFormat="1" x14ac:dyDescent="0.2">
      <c r="A759" s="17"/>
      <c r="DR759" s="19"/>
      <c r="DS759" s="19"/>
      <c r="DT759" s="19"/>
    </row>
    <row r="760" spans="1:124" s="18" customFormat="1" x14ac:dyDescent="0.2">
      <c r="A760" s="17"/>
      <c r="DR760" s="19"/>
      <c r="DS760" s="19"/>
      <c r="DT760" s="19"/>
    </row>
    <row r="761" spans="1:124" s="18" customFormat="1" x14ac:dyDescent="0.2">
      <c r="A761" s="17"/>
      <c r="DR761" s="19"/>
      <c r="DS761" s="19"/>
      <c r="DT761" s="19"/>
    </row>
    <row r="762" spans="1:124" s="18" customFormat="1" x14ac:dyDescent="0.2">
      <c r="A762" s="17"/>
      <c r="DR762" s="19"/>
      <c r="DS762" s="19"/>
      <c r="DT762" s="19"/>
    </row>
    <row r="763" spans="1:124" s="18" customFormat="1" x14ac:dyDescent="0.2">
      <c r="A763" s="17"/>
      <c r="DR763" s="19"/>
      <c r="DS763" s="19"/>
      <c r="DT763" s="19"/>
    </row>
    <row r="764" spans="1:124" s="18" customFormat="1" x14ac:dyDescent="0.2">
      <c r="A764" s="17"/>
      <c r="DR764" s="19"/>
      <c r="DS764" s="19"/>
      <c r="DT764" s="19"/>
    </row>
    <row r="765" spans="1:124" s="18" customFormat="1" x14ac:dyDescent="0.2">
      <c r="A765" s="17"/>
      <c r="DR765" s="19"/>
      <c r="DS765" s="19"/>
      <c r="DT765" s="19"/>
    </row>
    <row r="766" spans="1:124" s="18" customFormat="1" x14ac:dyDescent="0.2">
      <c r="A766" s="17"/>
      <c r="DR766" s="19"/>
      <c r="DS766" s="19"/>
      <c r="DT766" s="19"/>
    </row>
    <row r="767" spans="1:124" s="18" customFormat="1" x14ac:dyDescent="0.2">
      <c r="A767" s="17"/>
      <c r="DR767" s="19"/>
      <c r="DS767" s="19"/>
      <c r="DT767" s="19"/>
    </row>
    <row r="768" spans="1:124" s="18" customFormat="1" x14ac:dyDescent="0.2">
      <c r="A768" s="17"/>
      <c r="DR768" s="19"/>
      <c r="DS768" s="19"/>
      <c r="DT768" s="19"/>
    </row>
    <row r="769" spans="1:124" s="18" customFormat="1" x14ac:dyDescent="0.2">
      <c r="A769" s="17"/>
      <c r="DR769" s="19"/>
      <c r="DS769" s="19"/>
      <c r="DT769" s="19"/>
    </row>
    <row r="770" spans="1:124" s="18" customFormat="1" x14ac:dyDescent="0.2">
      <c r="A770" s="17"/>
      <c r="DR770" s="19"/>
      <c r="DS770" s="19"/>
      <c r="DT770" s="19"/>
    </row>
    <row r="771" spans="1:124" s="18" customFormat="1" x14ac:dyDescent="0.2">
      <c r="A771" s="17"/>
      <c r="DR771" s="19"/>
      <c r="DS771" s="19"/>
      <c r="DT771" s="19"/>
    </row>
    <row r="772" spans="1:124" s="18" customFormat="1" x14ac:dyDescent="0.2">
      <c r="A772" s="17"/>
      <c r="DR772" s="19"/>
      <c r="DS772" s="19"/>
      <c r="DT772" s="19"/>
    </row>
    <row r="773" spans="1:124" s="18" customFormat="1" x14ac:dyDescent="0.2">
      <c r="A773" s="17"/>
      <c r="DR773" s="19"/>
      <c r="DS773" s="19"/>
      <c r="DT773" s="19"/>
    </row>
    <row r="774" spans="1:124" s="18" customFormat="1" x14ac:dyDescent="0.2">
      <c r="A774" s="17"/>
      <c r="DR774" s="19"/>
      <c r="DS774" s="19"/>
      <c r="DT774" s="19"/>
    </row>
    <row r="775" spans="1:124" s="18" customFormat="1" x14ac:dyDescent="0.2">
      <c r="A775" s="17"/>
      <c r="DR775" s="19"/>
      <c r="DS775" s="19"/>
      <c r="DT775" s="19"/>
    </row>
    <row r="776" spans="1:124" s="18" customFormat="1" x14ac:dyDescent="0.2">
      <c r="A776" s="17"/>
      <c r="DR776" s="19"/>
      <c r="DS776" s="19"/>
      <c r="DT776" s="19"/>
    </row>
    <row r="777" spans="1:124" s="18" customFormat="1" x14ac:dyDescent="0.2">
      <c r="A777" s="17"/>
      <c r="DR777" s="19"/>
      <c r="DS777" s="19"/>
      <c r="DT777" s="19"/>
    </row>
    <row r="778" spans="1:124" s="18" customFormat="1" x14ac:dyDescent="0.2">
      <c r="A778" s="17"/>
      <c r="DR778" s="19"/>
      <c r="DS778" s="19"/>
      <c r="DT778" s="19"/>
    </row>
    <row r="779" spans="1:124" s="18" customFormat="1" x14ac:dyDescent="0.2">
      <c r="A779" s="17"/>
      <c r="DR779" s="19"/>
      <c r="DS779" s="19"/>
      <c r="DT779" s="19"/>
    </row>
    <row r="780" spans="1:124" s="18" customFormat="1" x14ac:dyDescent="0.2">
      <c r="A780" s="17"/>
      <c r="DR780" s="19"/>
      <c r="DS780" s="19"/>
      <c r="DT780" s="19"/>
    </row>
    <row r="781" spans="1:124" s="18" customFormat="1" x14ac:dyDescent="0.2">
      <c r="A781" s="17"/>
      <c r="DR781" s="19"/>
      <c r="DS781" s="19"/>
      <c r="DT781" s="19"/>
    </row>
    <row r="782" spans="1:124" s="18" customFormat="1" x14ac:dyDescent="0.2">
      <c r="A782" s="17"/>
      <c r="DR782" s="19"/>
      <c r="DS782" s="19"/>
      <c r="DT782" s="19"/>
    </row>
    <row r="783" spans="1:124" s="18" customFormat="1" x14ac:dyDescent="0.2">
      <c r="A783" s="17"/>
      <c r="DR783" s="19"/>
      <c r="DS783" s="19"/>
      <c r="DT783" s="19"/>
    </row>
    <row r="784" spans="1:124" s="18" customFormat="1" x14ac:dyDescent="0.2">
      <c r="A784" s="17"/>
      <c r="DR784" s="19"/>
      <c r="DS784" s="19"/>
      <c r="DT784" s="19"/>
    </row>
    <row r="785" spans="1:124" s="18" customFormat="1" x14ac:dyDescent="0.2">
      <c r="A785" s="17"/>
      <c r="DR785" s="19"/>
      <c r="DS785" s="19"/>
      <c r="DT785" s="19"/>
    </row>
    <row r="786" spans="1:124" s="18" customFormat="1" x14ac:dyDescent="0.2">
      <c r="A786" s="17"/>
      <c r="DR786" s="19"/>
      <c r="DS786" s="19"/>
      <c r="DT786" s="19"/>
    </row>
    <row r="787" spans="1:124" s="18" customFormat="1" x14ac:dyDescent="0.2">
      <c r="A787" s="17"/>
      <c r="DR787" s="19"/>
      <c r="DS787" s="19"/>
      <c r="DT787" s="19"/>
    </row>
    <row r="788" spans="1:124" s="18" customFormat="1" x14ac:dyDescent="0.2">
      <c r="A788" s="17"/>
      <c r="DR788" s="19"/>
      <c r="DS788" s="19"/>
      <c r="DT788" s="19"/>
    </row>
    <row r="789" spans="1:124" s="18" customFormat="1" x14ac:dyDescent="0.2">
      <c r="A789" s="17"/>
      <c r="DR789" s="19"/>
      <c r="DS789" s="19"/>
      <c r="DT789" s="19"/>
    </row>
    <row r="790" spans="1:124" s="18" customFormat="1" x14ac:dyDescent="0.2">
      <c r="A790" s="17"/>
      <c r="DR790" s="19"/>
      <c r="DS790" s="19"/>
      <c r="DT790" s="19"/>
    </row>
    <row r="791" spans="1:124" s="18" customFormat="1" x14ac:dyDescent="0.2">
      <c r="A791" s="17"/>
      <c r="DR791" s="19"/>
      <c r="DS791" s="19"/>
      <c r="DT791" s="19"/>
    </row>
    <row r="792" spans="1:124" s="18" customFormat="1" x14ac:dyDescent="0.2">
      <c r="A792" s="17"/>
      <c r="DR792" s="19"/>
      <c r="DS792" s="19"/>
      <c r="DT792" s="19"/>
    </row>
    <row r="793" spans="1:124" s="18" customFormat="1" x14ac:dyDescent="0.2">
      <c r="A793" s="17"/>
      <c r="DR793" s="19"/>
      <c r="DS793" s="19"/>
      <c r="DT793" s="19"/>
    </row>
    <row r="794" spans="1:124" s="18" customFormat="1" x14ac:dyDescent="0.2">
      <c r="A794" s="17"/>
      <c r="DR794" s="19"/>
      <c r="DS794" s="19"/>
      <c r="DT794" s="19"/>
    </row>
    <row r="795" spans="1:124" s="18" customFormat="1" x14ac:dyDescent="0.2">
      <c r="A795" s="17"/>
      <c r="DR795" s="19"/>
      <c r="DS795" s="19"/>
      <c r="DT795" s="19"/>
    </row>
    <row r="796" spans="1:124" s="18" customFormat="1" x14ac:dyDescent="0.2">
      <c r="A796" s="17"/>
      <c r="DR796" s="19"/>
      <c r="DS796" s="19"/>
      <c r="DT796" s="19"/>
    </row>
    <row r="797" spans="1:124" s="18" customFormat="1" x14ac:dyDescent="0.2">
      <c r="A797" s="17"/>
      <c r="DR797" s="19"/>
      <c r="DS797" s="19"/>
      <c r="DT797" s="19"/>
    </row>
    <row r="798" spans="1:124" s="18" customFormat="1" x14ac:dyDescent="0.2">
      <c r="A798" s="17"/>
      <c r="DR798" s="19"/>
      <c r="DS798" s="19"/>
      <c r="DT798" s="19"/>
    </row>
    <row r="799" spans="1:124" s="18" customFormat="1" x14ac:dyDescent="0.2">
      <c r="A799" s="17"/>
      <c r="DR799" s="19"/>
      <c r="DS799" s="19"/>
      <c r="DT799" s="19"/>
    </row>
    <row r="800" spans="1:124" s="18" customFormat="1" x14ac:dyDescent="0.2">
      <c r="A800" s="17"/>
      <c r="DR800" s="19"/>
      <c r="DS800" s="19"/>
      <c r="DT800" s="19"/>
    </row>
    <row r="801" spans="1:124" s="18" customFormat="1" x14ac:dyDescent="0.2">
      <c r="A801" s="17"/>
      <c r="DR801" s="19"/>
      <c r="DS801" s="19"/>
      <c r="DT801" s="19"/>
    </row>
    <row r="802" spans="1:124" s="18" customFormat="1" x14ac:dyDescent="0.2">
      <c r="A802" s="17"/>
      <c r="DR802" s="19"/>
      <c r="DS802" s="19"/>
      <c r="DT802" s="19"/>
    </row>
    <row r="803" spans="1:124" s="18" customFormat="1" x14ac:dyDescent="0.2">
      <c r="A803" s="17"/>
      <c r="DR803" s="19"/>
      <c r="DS803" s="19"/>
      <c r="DT803" s="19"/>
    </row>
    <row r="804" spans="1:124" s="18" customFormat="1" x14ac:dyDescent="0.2">
      <c r="A804" s="17"/>
      <c r="DR804" s="19"/>
      <c r="DS804" s="19"/>
      <c r="DT804" s="19"/>
    </row>
    <row r="805" spans="1:124" s="18" customFormat="1" x14ac:dyDescent="0.2">
      <c r="A805" s="17"/>
      <c r="DR805" s="19"/>
      <c r="DS805" s="19"/>
      <c r="DT805" s="19"/>
    </row>
    <row r="806" spans="1:124" s="18" customFormat="1" x14ac:dyDescent="0.2">
      <c r="A806" s="17"/>
      <c r="DR806" s="19"/>
      <c r="DS806" s="19"/>
      <c r="DT806" s="19"/>
    </row>
    <row r="807" spans="1:124" s="18" customFormat="1" x14ac:dyDescent="0.2">
      <c r="A807" s="17"/>
      <c r="DR807" s="19"/>
      <c r="DS807" s="19"/>
      <c r="DT807" s="19"/>
    </row>
    <row r="808" spans="1:124" s="18" customFormat="1" x14ac:dyDescent="0.2">
      <c r="A808" s="17"/>
      <c r="DR808" s="19"/>
      <c r="DS808" s="19"/>
      <c r="DT808" s="19"/>
    </row>
    <row r="809" spans="1:124" s="18" customFormat="1" x14ac:dyDescent="0.2">
      <c r="A809" s="17"/>
      <c r="DR809" s="19"/>
      <c r="DS809" s="19"/>
      <c r="DT809" s="19"/>
    </row>
    <row r="810" spans="1:124" s="18" customFormat="1" x14ac:dyDescent="0.2">
      <c r="A810" s="17"/>
      <c r="DR810" s="19"/>
      <c r="DS810" s="19"/>
      <c r="DT810" s="19"/>
    </row>
    <row r="811" spans="1:124" s="18" customFormat="1" x14ac:dyDescent="0.2">
      <c r="A811" s="17"/>
      <c r="DR811" s="19"/>
      <c r="DS811" s="19"/>
      <c r="DT811" s="19"/>
    </row>
    <row r="812" spans="1:124" s="18" customFormat="1" x14ac:dyDescent="0.2">
      <c r="A812" s="17"/>
      <c r="DR812" s="19"/>
      <c r="DS812" s="19"/>
      <c r="DT812" s="19"/>
    </row>
    <row r="813" spans="1:124" s="18" customFormat="1" x14ac:dyDescent="0.2">
      <c r="A813" s="17"/>
      <c r="DR813" s="19"/>
      <c r="DS813" s="19"/>
      <c r="DT813" s="19"/>
    </row>
    <row r="814" spans="1:124" s="18" customFormat="1" x14ac:dyDescent="0.2">
      <c r="A814" s="17"/>
      <c r="DR814" s="19"/>
      <c r="DS814" s="19"/>
      <c r="DT814" s="19"/>
    </row>
    <row r="815" spans="1:124" s="18" customFormat="1" x14ac:dyDescent="0.2">
      <c r="A815" s="17"/>
      <c r="DR815" s="19"/>
      <c r="DS815" s="19"/>
      <c r="DT815" s="19"/>
    </row>
    <row r="816" spans="1:124" s="18" customFormat="1" x14ac:dyDescent="0.2">
      <c r="A816" s="17"/>
      <c r="DR816" s="19"/>
      <c r="DS816" s="19"/>
      <c r="DT816" s="19"/>
    </row>
    <row r="817" spans="1:124" s="18" customFormat="1" x14ac:dyDescent="0.2">
      <c r="A817" s="17"/>
      <c r="DR817" s="19"/>
      <c r="DS817" s="19"/>
      <c r="DT817" s="19"/>
    </row>
    <row r="818" spans="1:124" s="18" customFormat="1" x14ac:dyDescent="0.2">
      <c r="A818" s="17"/>
      <c r="DR818" s="19"/>
      <c r="DS818" s="19"/>
      <c r="DT818" s="19"/>
    </row>
    <row r="819" spans="1:124" s="18" customFormat="1" x14ac:dyDescent="0.2">
      <c r="A819" s="17"/>
      <c r="DR819" s="19"/>
      <c r="DS819" s="19"/>
      <c r="DT819" s="19"/>
    </row>
    <row r="820" spans="1:124" s="18" customFormat="1" x14ac:dyDescent="0.2">
      <c r="A820" s="17"/>
      <c r="DR820" s="19"/>
      <c r="DS820" s="19"/>
      <c r="DT820" s="19"/>
    </row>
    <row r="821" spans="1:124" s="18" customFormat="1" x14ac:dyDescent="0.2">
      <c r="A821" s="17"/>
      <c r="DR821" s="19"/>
      <c r="DS821" s="19"/>
      <c r="DT821" s="19"/>
    </row>
    <row r="822" spans="1:124" s="18" customFormat="1" x14ac:dyDescent="0.2">
      <c r="A822" s="17"/>
      <c r="DR822" s="19"/>
      <c r="DS822" s="19"/>
      <c r="DT822" s="19"/>
    </row>
    <row r="823" spans="1:124" s="18" customFormat="1" x14ac:dyDescent="0.2">
      <c r="A823" s="17"/>
      <c r="DR823" s="19"/>
      <c r="DS823" s="19"/>
      <c r="DT823" s="19"/>
    </row>
    <row r="824" spans="1:124" s="18" customFormat="1" x14ac:dyDescent="0.2">
      <c r="A824" s="17"/>
      <c r="DR824" s="19"/>
      <c r="DS824" s="19"/>
      <c r="DT824" s="19"/>
    </row>
    <row r="825" spans="1:124" s="18" customFormat="1" x14ac:dyDescent="0.2">
      <c r="A825" s="17"/>
      <c r="DR825" s="19"/>
      <c r="DS825" s="19"/>
      <c r="DT825" s="19"/>
    </row>
    <row r="826" spans="1:124" s="18" customFormat="1" x14ac:dyDescent="0.2">
      <c r="A826" s="17"/>
      <c r="DR826" s="19"/>
      <c r="DS826" s="19"/>
      <c r="DT826" s="19"/>
    </row>
    <row r="827" spans="1:124" s="18" customFormat="1" x14ac:dyDescent="0.2">
      <c r="A827" s="17"/>
      <c r="DR827" s="19"/>
      <c r="DS827" s="19"/>
      <c r="DT827" s="19"/>
    </row>
    <row r="828" spans="1:124" s="18" customFormat="1" x14ac:dyDescent="0.2">
      <c r="A828" s="17"/>
      <c r="DR828" s="19"/>
      <c r="DS828" s="19"/>
      <c r="DT828" s="19"/>
    </row>
    <row r="829" spans="1:124" s="18" customFormat="1" x14ac:dyDescent="0.2">
      <c r="A829" s="17"/>
      <c r="DR829" s="19"/>
      <c r="DS829" s="19"/>
      <c r="DT829" s="19"/>
    </row>
    <row r="830" spans="1:124" s="18" customFormat="1" x14ac:dyDescent="0.2">
      <c r="A830" s="17"/>
      <c r="DR830" s="19"/>
      <c r="DS830" s="19"/>
      <c r="DT830" s="19"/>
    </row>
    <row r="831" spans="1:124" s="18" customFormat="1" x14ac:dyDescent="0.2">
      <c r="A831" s="17"/>
      <c r="DR831" s="19"/>
      <c r="DS831" s="19"/>
      <c r="DT831" s="19"/>
    </row>
    <row r="832" spans="1:124" s="18" customFormat="1" x14ac:dyDescent="0.2">
      <c r="A832" s="17"/>
      <c r="DR832" s="19"/>
      <c r="DS832" s="19"/>
      <c r="DT832" s="19"/>
    </row>
    <row r="833" spans="1:124" s="18" customFormat="1" x14ac:dyDescent="0.2">
      <c r="A833" s="17"/>
      <c r="DR833" s="19"/>
      <c r="DS833" s="19"/>
      <c r="DT833" s="19"/>
    </row>
    <row r="834" spans="1:124" s="18" customFormat="1" x14ac:dyDescent="0.2">
      <c r="A834" s="17"/>
      <c r="DR834" s="19"/>
      <c r="DS834" s="19"/>
      <c r="DT834" s="19"/>
    </row>
    <row r="835" spans="1:124" s="18" customFormat="1" x14ac:dyDescent="0.2">
      <c r="A835" s="17"/>
      <c r="DR835" s="19"/>
      <c r="DS835" s="19"/>
      <c r="DT835" s="19"/>
    </row>
    <row r="836" spans="1:124" s="18" customFormat="1" x14ac:dyDescent="0.2">
      <c r="A836" s="17"/>
      <c r="DR836" s="19"/>
      <c r="DS836" s="19"/>
      <c r="DT836" s="19"/>
    </row>
    <row r="837" spans="1:124" s="18" customFormat="1" x14ac:dyDescent="0.2">
      <c r="A837" s="17"/>
      <c r="DR837" s="19"/>
      <c r="DS837" s="19"/>
      <c r="DT837" s="19"/>
    </row>
    <row r="838" spans="1:124" s="18" customFormat="1" x14ac:dyDescent="0.2">
      <c r="A838" s="17"/>
      <c r="DR838" s="19"/>
      <c r="DS838" s="19"/>
      <c r="DT838" s="19"/>
    </row>
    <row r="839" spans="1:124" s="18" customFormat="1" x14ac:dyDescent="0.2">
      <c r="A839" s="17"/>
      <c r="DR839" s="19"/>
      <c r="DS839" s="19"/>
      <c r="DT839" s="19"/>
    </row>
    <row r="840" spans="1:124" s="18" customFormat="1" x14ac:dyDescent="0.2">
      <c r="A840" s="17"/>
      <c r="DR840" s="19"/>
      <c r="DS840" s="19"/>
      <c r="DT840" s="19"/>
    </row>
    <row r="841" spans="1:124" s="18" customFormat="1" x14ac:dyDescent="0.2">
      <c r="A841" s="17"/>
      <c r="DR841" s="19"/>
      <c r="DS841" s="19"/>
      <c r="DT841" s="19"/>
    </row>
    <row r="842" spans="1:124" s="18" customFormat="1" x14ac:dyDescent="0.2">
      <c r="A842" s="17"/>
      <c r="DR842" s="19"/>
      <c r="DS842" s="19"/>
      <c r="DT842" s="19"/>
    </row>
    <row r="843" spans="1:124" s="18" customFormat="1" x14ac:dyDescent="0.2">
      <c r="A843" s="17"/>
      <c r="DR843" s="19"/>
      <c r="DS843" s="19"/>
      <c r="DT843" s="19"/>
    </row>
    <row r="844" spans="1:124" s="18" customFormat="1" x14ac:dyDescent="0.2">
      <c r="A844" s="17"/>
      <c r="DR844" s="19"/>
      <c r="DS844" s="19"/>
      <c r="DT844" s="19"/>
    </row>
    <row r="845" spans="1:124" s="18" customFormat="1" x14ac:dyDescent="0.2">
      <c r="A845" s="17"/>
      <c r="DR845" s="19"/>
      <c r="DS845" s="19"/>
      <c r="DT845" s="19"/>
    </row>
    <row r="846" spans="1:124" s="18" customFormat="1" x14ac:dyDescent="0.2">
      <c r="A846" s="17"/>
      <c r="DR846" s="19"/>
      <c r="DS846" s="19"/>
      <c r="DT846" s="19"/>
    </row>
    <row r="847" spans="1:124" s="18" customFormat="1" x14ac:dyDescent="0.2">
      <c r="A847" s="17"/>
      <c r="DR847" s="19"/>
      <c r="DS847" s="19"/>
      <c r="DT847" s="19"/>
    </row>
    <row r="848" spans="1:124" s="18" customFormat="1" x14ac:dyDescent="0.2">
      <c r="A848" s="17"/>
      <c r="DR848" s="19"/>
      <c r="DS848" s="19"/>
      <c r="DT848" s="19"/>
    </row>
    <row r="849" spans="1:124" s="18" customFormat="1" x14ac:dyDescent="0.2">
      <c r="A849" s="17"/>
      <c r="DR849" s="19"/>
      <c r="DS849" s="19"/>
      <c r="DT849" s="19"/>
    </row>
    <row r="850" spans="1:124" s="18" customFormat="1" x14ac:dyDescent="0.2">
      <c r="A850" s="17"/>
      <c r="DR850" s="19"/>
      <c r="DS850" s="19"/>
      <c r="DT850" s="19"/>
    </row>
    <row r="851" spans="1:124" s="18" customFormat="1" x14ac:dyDescent="0.2">
      <c r="A851" s="17"/>
      <c r="DR851" s="19"/>
      <c r="DS851" s="19"/>
      <c r="DT851" s="19"/>
    </row>
    <row r="852" spans="1:124" s="18" customFormat="1" x14ac:dyDescent="0.2">
      <c r="A852" s="17"/>
      <c r="DR852" s="19"/>
      <c r="DS852" s="19"/>
      <c r="DT852" s="19"/>
    </row>
    <row r="853" spans="1:124" s="18" customFormat="1" x14ac:dyDescent="0.2">
      <c r="A853" s="17"/>
      <c r="DR853" s="19"/>
      <c r="DS853" s="19"/>
      <c r="DT853" s="19"/>
    </row>
    <row r="854" spans="1:124" s="18" customFormat="1" x14ac:dyDescent="0.2">
      <c r="A854" s="17"/>
      <c r="DR854" s="19"/>
      <c r="DS854" s="19"/>
      <c r="DT854" s="19"/>
    </row>
    <row r="855" spans="1:124" s="18" customFormat="1" x14ac:dyDescent="0.2">
      <c r="A855" s="17"/>
      <c r="DR855" s="19"/>
      <c r="DS855" s="19"/>
      <c r="DT855" s="19"/>
    </row>
    <row r="856" spans="1:124" s="18" customFormat="1" x14ac:dyDescent="0.2">
      <c r="A856" s="17"/>
      <c r="DR856" s="19"/>
      <c r="DS856" s="19"/>
      <c r="DT856" s="19"/>
    </row>
    <row r="857" spans="1:124" s="18" customFormat="1" x14ac:dyDescent="0.2">
      <c r="A857" s="17"/>
      <c r="DR857" s="19"/>
      <c r="DS857" s="19"/>
      <c r="DT857" s="19"/>
    </row>
    <row r="858" spans="1:124" s="18" customFormat="1" x14ac:dyDescent="0.2">
      <c r="A858" s="17"/>
      <c r="DR858" s="19"/>
      <c r="DS858" s="19"/>
      <c r="DT858" s="19"/>
    </row>
    <row r="859" spans="1:124" s="18" customFormat="1" x14ac:dyDescent="0.2">
      <c r="A859" s="17"/>
      <c r="DR859" s="19"/>
      <c r="DS859" s="19"/>
      <c r="DT859" s="19"/>
    </row>
    <row r="860" spans="1:124" s="18" customFormat="1" x14ac:dyDescent="0.2">
      <c r="A860" s="17"/>
      <c r="DR860" s="19"/>
      <c r="DS860" s="19"/>
      <c r="DT860" s="19"/>
    </row>
    <row r="861" spans="1:124" s="18" customFormat="1" x14ac:dyDescent="0.2">
      <c r="A861" s="17"/>
      <c r="DR861" s="19"/>
      <c r="DS861" s="19"/>
      <c r="DT861" s="19"/>
    </row>
    <row r="862" spans="1:124" s="18" customFormat="1" x14ac:dyDescent="0.2">
      <c r="A862" s="17"/>
      <c r="DR862" s="19"/>
      <c r="DS862" s="19"/>
      <c r="DT862" s="19"/>
    </row>
    <row r="863" spans="1:124" s="18" customFormat="1" x14ac:dyDescent="0.2">
      <c r="A863" s="17"/>
      <c r="DR863" s="19"/>
      <c r="DS863" s="19"/>
      <c r="DT863" s="19"/>
    </row>
    <row r="864" spans="1:124" s="18" customFormat="1" x14ac:dyDescent="0.2">
      <c r="A864" s="17"/>
      <c r="DR864" s="19"/>
      <c r="DS864" s="19"/>
      <c r="DT864" s="19"/>
    </row>
    <row r="865" spans="1:124" s="18" customFormat="1" x14ac:dyDescent="0.2">
      <c r="A865" s="17"/>
      <c r="DR865" s="19"/>
      <c r="DS865" s="19"/>
      <c r="DT865" s="19"/>
    </row>
    <row r="866" spans="1:124" s="18" customFormat="1" x14ac:dyDescent="0.2">
      <c r="A866" s="17"/>
      <c r="DR866" s="19"/>
      <c r="DS866" s="19"/>
      <c r="DT866" s="19"/>
    </row>
    <row r="867" spans="1:124" s="18" customFormat="1" x14ac:dyDescent="0.2">
      <c r="A867" s="17"/>
      <c r="DR867" s="19"/>
      <c r="DS867" s="19"/>
      <c r="DT867" s="19"/>
    </row>
    <row r="868" spans="1:124" s="18" customFormat="1" x14ac:dyDescent="0.2">
      <c r="A868" s="17"/>
      <c r="DR868" s="19"/>
      <c r="DS868" s="19"/>
      <c r="DT868" s="19"/>
    </row>
    <row r="869" spans="1:124" s="18" customFormat="1" x14ac:dyDescent="0.2">
      <c r="A869" s="17"/>
      <c r="DR869" s="19"/>
      <c r="DS869" s="19"/>
      <c r="DT869" s="19"/>
    </row>
    <row r="870" spans="1:124" s="18" customFormat="1" x14ac:dyDescent="0.2">
      <c r="A870" s="17"/>
      <c r="DR870" s="19"/>
      <c r="DS870" s="19"/>
      <c r="DT870" s="19"/>
    </row>
    <row r="871" spans="1:124" s="18" customFormat="1" x14ac:dyDescent="0.2">
      <c r="A871" s="17"/>
      <c r="DR871" s="19"/>
      <c r="DS871" s="19"/>
      <c r="DT871" s="19"/>
    </row>
    <row r="872" spans="1:124" s="18" customFormat="1" x14ac:dyDescent="0.2">
      <c r="A872" s="17"/>
      <c r="DR872" s="19"/>
      <c r="DS872" s="19"/>
      <c r="DT872" s="19"/>
    </row>
    <row r="873" spans="1:124" s="18" customFormat="1" x14ac:dyDescent="0.2">
      <c r="A873" s="17"/>
      <c r="DR873" s="19"/>
      <c r="DS873" s="19"/>
      <c r="DT873" s="19"/>
    </row>
    <row r="874" spans="1:124" s="18" customFormat="1" x14ac:dyDescent="0.2">
      <c r="A874" s="17"/>
      <c r="DR874" s="19"/>
      <c r="DS874" s="19"/>
      <c r="DT874" s="19"/>
    </row>
    <row r="875" spans="1:124" s="18" customFormat="1" x14ac:dyDescent="0.2">
      <c r="A875" s="17"/>
      <c r="DR875" s="19"/>
      <c r="DS875" s="19"/>
      <c r="DT875" s="19"/>
    </row>
    <row r="876" spans="1:124" s="18" customFormat="1" x14ac:dyDescent="0.2">
      <c r="A876" s="17"/>
      <c r="DR876" s="19"/>
      <c r="DS876" s="19"/>
      <c r="DT876" s="19"/>
    </row>
    <row r="877" spans="1:124" s="18" customFormat="1" x14ac:dyDescent="0.2">
      <c r="A877" s="17"/>
      <c r="DR877" s="19"/>
      <c r="DS877" s="19"/>
      <c r="DT877" s="19"/>
    </row>
    <row r="878" spans="1:124" s="18" customFormat="1" x14ac:dyDescent="0.2">
      <c r="A878" s="17"/>
      <c r="DR878" s="19"/>
      <c r="DS878" s="19"/>
      <c r="DT878" s="19"/>
    </row>
    <row r="879" spans="1:124" s="18" customFormat="1" x14ac:dyDescent="0.2">
      <c r="A879" s="17"/>
      <c r="DR879" s="19"/>
      <c r="DS879" s="19"/>
      <c r="DT879" s="19"/>
    </row>
    <row r="880" spans="1:124" s="18" customFormat="1" x14ac:dyDescent="0.2">
      <c r="A880" s="17"/>
      <c r="DR880" s="19"/>
      <c r="DS880" s="19"/>
      <c r="DT880" s="19"/>
    </row>
    <row r="881" spans="1:124" s="18" customFormat="1" x14ac:dyDescent="0.2">
      <c r="A881" s="17"/>
      <c r="DR881" s="19"/>
      <c r="DS881" s="19"/>
      <c r="DT881" s="19"/>
    </row>
    <row r="882" spans="1:124" s="18" customFormat="1" x14ac:dyDescent="0.2">
      <c r="A882" s="17"/>
      <c r="DR882" s="19"/>
      <c r="DS882" s="19"/>
      <c r="DT882" s="19"/>
    </row>
    <row r="883" spans="1:124" s="18" customFormat="1" x14ac:dyDescent="0.2">
      <c r="A883" s="17"/>
      <c r="DR883" s="19"/>
      <c r="DS883" s="19"/>
      <c r="DT883" s="19"/>
    </row>
    <row r="884" spans="1:124" s="18" customFormat="1" x14ac:dyDescent="0.2">
      <c r="A884" s="17"/>
      <c r="DR884" s="19"/>
      <c r="DS884" s="19"/>
      <c r="DT884" s="19"/>
    </row>
    <row r="885" spans="1:124" s="18" customFormat="1" x14ac:dyDescent="0.2">
      <c r="A885" s="17"/>
      <c r="DR885" s="19"/>
      <c r="DS885" s="19"/>
      <c r="DT885" s="19"/>
    </row>
    <row r="886" spans="1:124" s="18" customFormat="1" x14ac:dyDescent="0.2">
      <c r="A886" s="17"/>
      <c r="DR886" s="19"/>
      <c r="DS886" s="19"/>
      <c r="DT886" s="19"/>
    </row>
    <row r="887" spans="1:124" s="18" customFormat="1" x14ac:dyDescent="0.2">
      <c r="A887" s="17"/>
      <c r="DR887" s="19"/>
      <c r="DS887" s="19"/>
      <c r="DT887" s="19"/>
    </row>
    <row r="888" spans="1:124" s="18" customFormat="1" x14ac:dyDescent="0.2">
      <c r="A888" s="17"/>
      <c r="DR888" s="19"/>
      <c r="DS888" s="19"/>
      <c r="DT888" s="19"/>
    </row>
    <row r="889" spans="1:124" s="18" customFormat="1" x14ac:dyDescent="0.2">
      <c r="A889" s="17"/>
      <c r="DR889" s="19"/>
      <c r="DS889" s="19"/>
      <c r="DT889" s="19"/>
    </row>
    <row r="890" spans="1:124" s="18" customFormat="1" x14ac:dyDescent="0.2">
      <c r="A890" s="17"/>
      <c r="DR890" s="19"/>
      <c r="DS890" s="19"/>
      <c r="DT890" s="19"/>
    </row>
    <row r="891" spans="1:124" s="18" customFormat="1" x14ac:dyDescent="0.2">
      <c r="A891" s="17"/>
      <c r="DR891" s="19"/>
      <c r="DS891" s="19"/>
      <c r="DT891" s="19"/>
    </row>
    <row r="892" spans="1:124" s="18" customFormat="1" x14ac:dyDescent="0.2">
      <c r="A892" s="17"/>
      <c r="DR892" s="19"/>
      <c r="DS892" s="19"/>
      <c r="DT892" s="19"/>
    </row>
    <row r="893" spans="1:124" s="18" customFormat="1" x14ac:dyDescent="0.2">
      <c r="A893" s="17"/>
      <c r="DR893" s="19"/>
      <c r="DS893" s="19"/>
      <c r="DT893" s="19"/>
    </row>
    <row r="894" spans="1:124" s="18" customFormat="1" x14ac:dyDescent="0.2">
      <c r="A894" s="17"/>
      <c r="DR894" s="19"/>
      <c r="DS894" s="19"/>
      <c r="DT894" s="19"/>
    </row>
    <row r="895" spans="1:124" s="18" customFormat="1" x14ac:dyDescent="0.2">
      <c r="A895" s="17"/>
      <c r="DR895" s="19"/>
      <c r="DS895" s="19"/>
      <c r="DT895" s="19"/>
    </row>
    <row r="896" spans="1:124" s="18" customFormat="1" x14ac:dyDescent="0.2">
      <c r="A896" s="17"/>
      <c r="DR896" s="19"/>
      <c r="DS896" s="19"/>
      <c r="DT896" s="19"/>
    </row>
    <row r="897" spans="1:124" s="18" customFormat="1" x14ac:dyDescent="0.2">
      <c r="A897" s="17"/>
      <c r="DR897" s="19"/>
      <c r="DS897" s="19"/>
      <c r="DT897" s="19"/>
    </row>
    <row r="898" spans="1:124" s="18" customFormat="1" x14ac:dyDescent="0.2">
      <c r="A898" s="17"/>
      <c r="DR898" s="19"/>
      <c r="DS898" s="19"/>
      <c r="DT898" s="19"/>
    </row>
    <row r="899" spans="1:124" s="18" customFormat="1" x14ac:dyDescent="0.2">
      <c r="A899" s="17"/>
      <c r="DR899" s="19"/>
      <c r="DS899" s="19"/>
      <c r="DT899" s="19"/>
    </row>
    <row r="900" spans="1:124" s="18" customFormat="1" x14ac:dyDescent="0.2">
      <c r="A900" s="17"/>
      <c r="DR900" s="19"/>
      <c r="DS900" s="19"/>
      <c r="DT900" s="19"/>
    </row>
    <row r="901" spans="1:124" s="18" customFormat="1" x14ac:dyDescent="0.2">
      <c r="A901" s="17"/>
      <c r="DR901" s="19"/>
      <c r="DS901" s="19"/>
      <c r="DT901" s="19"/>
    </row>
    <row r="902" spans="1:124" s="18" customFormat="1" x14ac:dyDescent="0.2">
      <c r="A902" s="17"/>
      <c r="DR902" s="19"/>
      <c r="DS902" s="19"/>
      <c r="DT902" s="19"/>
    </row>
    <row r="903" spans="1:124" s="18" customFormat="1" x14ac:dyDescent="0.2">
      <c r="A903" s="17"/>
      <c r="DR903" s="19"/>
      <c r="DS903" s="19"/>
      <c r="DT903" s="19"/>
    </row>
    <row r="904" spans="1:124" s="18" customFormat="1" x14ac:dyDescent="0.2">
      <c r="A904" s="17"/>
      <c r="DR904" s="19"/>
      <c r="DS904" s="19"/>
      <c r="DT904" s="19"/>
    </row>
    <row r="905" spans="1:124" s="18" customFormat="1" x14ac:dyDescent="0.2">
      <c r="A905" s="17"/>
      <c r="DR905" s="19"/>
      <c r="DS905" s="19"/>
      <c r="DT905" s="19"/>
    </row>
    <row r="906" spans="1:124" s="18" customFormat="1" x14ac:dyDescent="0.2">
      <c r="A906" s="17"/>
      <c r="DR906" s="19"/>
      <c r="DS906" s="19"/>
      <c r="DT906" s="19"/>
    </row>
    <row r="907" spans="1:124" s="18" customFormat="1" x14ac:dyDescent="0.2">
      <c r="A907" s="17"/>
      <c r="DR907" s="19"/>
      <c r="DS907" s="19"/>
      <c r="DT907" s="19"/>
    </row>
    <row r="908" spans="1:124" s="18" customFormat="1" x14ac:dyDescent="0.2">
      <c r="A908" s="17"/>
      <c r="DR908" s="19"/>
      <c r="DS908" s="19"/>
      <c r="DT908" s="19"/>
    </row>
    <row r="909" spans="1:124" s="18" customFormat="1" x14ac:dyDescent="0.2">
      <c r="A909" s="17"/>
      <c r="DR909" s="19"/>
      <c r="DS909" s="19"/>
      <c r="DT909" s="19"/>
    </row>
    <row r="910" spans="1:124" s="18" customFormat="1" x14ac:dyDescent="0.2">
      <c r="A910" s="17"/>
      <c r="DR910" s="19"/>
      <c r="DS910" s="19"/>
      <c r="DT910" s="19"/>
    </row>
    <row r="911" spans="1:124" s="18" customFormat="1" x14ac:dyDescent="0.2">
      <c r="A911" s="17"/>
      <c r="DR911" s="19"/>
      <c r="DS911" s="19"/>
      <c r="DT911" s="19"/>
    </row>
    <row r="912" spans="1:124" s="18" customFormat="1" x14ac:dyDescent="0.2">
      <c r="A912" s="17"/>
      <c r="DR912" s="19"/>
      <c r="DS912" s="19"/>
      <c r="DT912" s="19"/>
    </row>
    <row r="913" spans="1:124" s="18" customFormat="1" x14ac:dyDescent="0.2">
      <c r="A913" s="17"/>
      <c r="DR913" s="19"/>
      <c r="DS913" s="19"/>
      <c r="DT913" s="19"/>
    </row>
    <row r="914" spans="1:124" s="18" customFormat="1" x14ac:dyDescent="0.2">
      <c r="A914" s="17"/>
      <c r="DR914" s="19"/>
      <c r="DS914" s="19"/>
      <c r="DT914" s="19"/>
    </row>
    <row r="915" spans="1:124" s="18" customFormat="1" x14ac:dyDescent="0.2">
      <c r="A915" s="17"/>
      <c r="DR915" s="19"/>
      <c r="DS915" s="19"/>
      <c r="DT915" s="19"/>
    </row>
    <row r="916" spans="1:124" s="18" customFormat="1" x14ac:dyDescent="0.2">
      <c r="A916" s="17"/>
      <c r="DR916" s="19"/>
      <c r="DS916" s="19"/>
      <c r="DT916" s="19"/>
    </row>
    <row r="917" spans="1:124" s="18" customFormat="1" x14ac:dyDescent="0.2">
      <c r="A917" s="17"/>
      <c r="DR917" s="19"/>
      <c r="DS917" s="19"/>
      <c r="DT917" s="19"/>
    </row>
    <row r="918" spans="1:124" s="18" customFormat="1" x14ac:dyDescent="0.2">
      <c r="A918" s="17"/>
      <c r="DR918" s="19"/>
      <c r="DS918" s="19"/>
      <c r="DT918" s="19"/>
    </row>
    <row r="919" spans="1:124" s="18" customFormat="1" x14ac:dyDescent="0.2">
      <c r="A919" s="17"/>
      <c r="DR919" s="19"/>
      <c r="DS919" s="19"/>
      <c r="DT919" s="19"/>
    </row>
    <row r="920" spans="1:124" s="18" customFormat="1" x14ac:dyDescent="0.2">
      <c r="A920" s="17"/>
      <c r="DR920" s="19"/>
      <c r="DS920" s="19"/>
      <c r="DT920" s="19"/>
    </row>
    <row r="921" spans="1:124" s="18" customFormat="1" x14ac:dyDescent="0.2">
      <c r="A921" s="17"/>
      <c r="DR921" s="19"/>
      <c r="DS921" s="19"/>
      <c r="DT921" s="19"/>
    </row>
    <row r="922" spans="1:124" s="18" customFormat="1" x14ac:dyDescent="0.2">
      <c r="A922" s="17"/>
      <c r="DR922" s="19"/>
      <c r="DS922" s="19"/>
      <c r="DT922" s="19"/>
    </row>
    <row r="923" spans="1:124" s="18" customFormat="1" x14ac:dyDescent="0.2">
      <c r="A923" s="17"/>
      <c r="DR923" s="19"/>
      <c r="DS923" s="19"/>
      <c r="DT923" s="19"/>
    </row>
    <row r="924" spans="1:124" s="18" customFormat="1" x14ac:dyDescent="0.2">
      <c r="A924" s="17"/>
      <c r="DR924" s="19"/>
      <c r="DS924" s="19"/>
      <c r="DT924" s="19"/>
    </row>
    <row r="925" spans="1:124" s="18" customFormat="1" x14ac:dyDescent="0.2">
      <c r="A925" s="17"/>
      <c r="DR925" s="19"/>
      <c r="DS925" s="19"/>
      <c r="DT925" s="19"/>
    </row>
    <row r="926" spans="1:124" s="18" customFormat="1" x14ac:dyDescent="0.2">
      <c r="A926" s="17"/>
      <c r="DR926" s="19"/>
      <c r="DS926" s="19"/>
      <c r="DT926" s="19"/>
    </row>
    <row r="927" spans="1:124" s="18" customFormat="1" x14ac:dyDescent="0.2">
      <c r="A927" s="17"/>
      <c r="DR927" s="19"/>
      <c r="DS927" s="19"/>
      <c r="DT927" s="19"/>
    </row>
    <row r="928" spans="1:124" s="18" customFormat="1" x14ac:dyDescent="0.2">
      <c r="A928" s="17"/>
      <c r="DR928" s="19"/>
      <c r="DS928" s="19"/>
      <c r="DT928" s="19"/>
    </row>
    <row r="929" spans="1:124" s="18" customFormat="1" x14ac:dyDescent="0.2">
      <c r="A929" s="17"/>
      <c r="DR929" s="19"/>
      <c r="DS929" s="19"/>
      <c r="DT929" s="19"/>
    </row>
    <row r="930" spans="1:124" s="18" customFormat="1" x14ac:dyDescent="0.2">
      <c r="A930" s="17"/>
      <c r="DR930" s="19"/>
      <c r="DS930" s="19"/>
      <c r="DT930" s="19"/>
    </row>
    <row r="931" spans="1:124" s="18" customFormat="1" x14ac:dyDescent="0.2">
      <c r="A931" s="17"/>
      <c r="DR931" s="19"/>
      <c r="DS931" s="19"/>
      <c r="DT931" s="19"/>
    </row>
    <row r="932" spans="1:124" s="18" customFormat="1" x14ac:dyDescent="0.2">
      <c r="A932" s="17"/>
      <c r="DR932" s="19"/>
      <c r="DS932" s="19"/>
      <c r="DT932" s="19"/>
    </row>
    <row r="933" spans="1:124" s="18" customFormat="1" x14ac:dyDescent="0.2">
      <c r="A933" s="17"/>
      <c r="DR933" s="19"/>
      <c r="DS933" s="19"/>
      <c r="DT933" s="19"/>
    </row>
    <row r="934" spans="1:124" s="18" customFormat="1" x14ac:dyDescent="0.2">
      <c r="A934" s="17"/>
      <c r="DR934" s="19"/>
      <c r="DS934" s="19"/>
      <c r="DT934" s="19"/>
    </row>
    <row r="935" spans="1:124" s="18" customFormat="1" x14ac:dyDescent="0.2">
      <c r="A935" s="17"/>
      <c r="DR935" s="19"/>
      <c r="DS935" s="19"/>
      <c r="DT935" s="19"/>
    </row>
    <row r="936" spans="1:124" s="18" customFormat="1" x14ac:dyDescent="0.2">
      <c r="A936" s="17"/>
      <c r="DR936" s="19"/>
      <c r="DS936" s="19"/>
      <c r="DT936" s="19"/>
    </row>
    <row r="937" spans="1:124" s="18" customFormat="1" x14ac:dyDescent="0.2">
      <c r="A937" s="17"/>
      <c r="DR937" s="19"/>
      <c r="DS937" s="19"/>
      <c r="DT937" s="19"/>
    </row>
    <row r="938" spans="1:124" s="18" customFormat="1" x14ac:dyDescent="0.2">
      <c r="A938" s="17"/>
      <c r="DR938" s="19"/>
      <c r="DS938" s="19"/>
      <c r="DT938" s="19"/>
    </row>
    <row r="939" spans="1:124" s="18" customFormat="1" x14ac:dyDescent="0.2">
      <c r="A939" s="17"/>
      <c r="DR939" s="19"/>
      <c r="DS939" s="19"/>
      <c r="DT939" s="19"/>
    </row>
    <row r="940" spans="1:124" s="18" customFormat="1" x14ac:dyDescent="0.2">
      <c r="A940" s="17"/>
      <c r="DR940" s="19"/>
      <c r="DS940" s="19"/>
      <c r="DT940" s="19"/>
    </row>
    <row r="941" spans="1:124" s="18" customFormat="1" x14ac:dyDescent="0.2">
      <c r="A941" s="17"/>
      <c r="DR941" s="19"/>
      <c r="DS941" s="19"/>
      <c r="DT941" s="19"/>
    </row>
    <row r="942" spans="1:124" s="18" customFormat="1" x14ac:dyDescent="0.2">
      <c r="A942" s="17"/>
      <c r="DR942" s="19"/>
      <c r="DS942" s="19"/>
      <c r="DT942" s="19"/>
    </row>
    <row r="943" spans="1:124" s="18" customFormat="1" x14ac:dyDescent="0.2">
      <c r="A943" s="17"/>
      <c r="DR943" s="19"/>
      <c r="DS943" s="19"/>
      <c r="DT943" s="19"/>
    </row>
    <row r="944" spans="1:124" s="18" customFormat="1" x14ac:dyDescent="0.2">
      <c r="A944" s="17"/>
      <c r="DR944" s="19"/>
      <c r="DS944" s="19"/>
      <c r="DT944" s="19"/>
    </row>
    <row r="945" spans="1:124" s="18" customFormat="1" x14ac:dyDescent="0.2">
      <c r="A945" s="17"/>
      <c r="DR945" s="19"/>
      <c r="DS945" s="19"/>
      <c r="DT945" s="19"/>
    </row>
    <row r="946" spans="1:124" s="18" customFormat="1" x14ac:dyDescent="0.2">
      <c r="A946" s="17"/>
      <c r="DR946" s="19"/>
      <c r="DS946" s="19"/>
      <c r="DT946" s="19"/>
    </row>
    <row r="947" spans="1:124" s="18" customFormat="1" x14ac:dyDescent="0.2">
      <c r="A947" s="17"/>
      <c r="DR947" s="19"/>
      <c r="DS947" s="19"/>
      <c r="DT947" s="19"/>
    </row>
    <row r="948" spans="1:124" s="18" customFormat="1" x14ac:dyDescent="0.2">
      <c r="A948" s="17"/>
      <c r="DR948" s="19"/>
      <c r="DS948" s="19"/>
      <c r="DT948" s="19"/>
    </row>
    <row r="949" spans="1:124" s="18" customFormat="1" x14ac:dyDescent="0.2">
      <c r="A949" s="17"/>
      <c r="DR949" s="19"/>
      <c r="DS949" s="19"/>
      <c r="DT949" s="19"/>
    </row>
    <row r="950" spans="1:124" s="18" customFormat="1" x14ac:dyDescent="0.2">
      <c r="A950" s="17"/>
      <c r="DR950" s="19"/>
      <c r="DS950" s="19"/>
      <c r="DT950" s="19"/>
    </row>
    <row r="951" spans="1:124" s="18" customFormat="1" x14ac:dyDescent="0.2">
      <c r="A951" s="17"/>
      <c r="DR951" s="19"/>
      <c r="DS951" s="19"/>
      <c r="DT951" s="19"/>
    </row>
    <row r="952" spans="1:124" s="18" customFormat="1" x14ac:dyDescent="0.2">
      <c r="A952" s="17"/>
      <c r="DR952" s="19"/>
      <c r="DS952" s="19"/>
      <c r="DT952" s="19"/>
    </row>
    <row r="953" spans="1:124" s="18" customFormat="1" x14ac:dyDescent="0.2">
      <c r="A953" s="17"/>
      <c r="DR953" s="19"/>
      <c r="DS953" s="19"/>
      <c r="DT953" s="19"/>
    </row>
    <row r="954" spans="1:124" s="18" customFormat="1" x14ac:dyDescent="0.2">
      <c r="A954" s="17"/>
      <c r="DR954" s="19"/>
      <c r="DS954" s="19"/>
      <c r="DT954" s="19"/>
    </row>
    <row r="955" spans="1:124" s="18" customFormat="1" x14ac:dyDescent="0.2">
      <c r="A955" s="17"/>
      <c r="DR955" s="19"/>
      <c r="DS955" s="19"/>
      <c r="DT955" s="19"/>
    </row>
    <row r="956" spans="1:124" s="18" customFormat="1" x14ac:dyDescent="0.2">
      <c r="A956" s="17"/>
      <c r="DR956" s="19"/>
      <c r="DS956" s="19"/>
      <c r="DT956" s="19"/>
    </row>
    <row r="957" spans="1:124" s="18" customFormat="1" x14ac:dyDescent="0.2">
      <c r="A957" s="17"/>
      <c r="DR957" s="19"/>
      <c r="DS957" s="19"/>
      <c r="DT957" s="19"/>
    </row>
    <row r="958" spans="1:124" s="18" customFormat="1" x14ac:dyDescent="0.2">
      <c r="A958" s="17"/>
      <c r="DR958" s="19"/>
      <c r="DS958" s="19"/>
      <c r="DT958" s="19"/>
    </row>
    <row r="959" spans="1:124" s="18" customFormat="1" x14ac:dyDescent="0.2">
      <c r="A959" s="17"/>
      <c r="DR959" s="19"/>
      <c r="DS959" s="19"/>
      <c r="DT959" s="19"/>
    </row>
    <row r="960" spans="1:124" s="18" customFormat="1" x14ac:dyDescent="0.2">
      <c r="A960" s="17"/>
      <c r="DR960" s="19"/>
      <c r="DS960" s="19"/>
      <c r="DT960" s="19"/>
    </row>
    <row r="961" spans="1:124" s="18" customFormat="1" x14ac:dyDescent="0.2">
      <c r="A961" s="17"/>
      <c r="DR961" s="19"/>
      <c r="DS961" s="19"/>
      <c r="DT961" s="19"/>
    </row>
    <row r="962" spans="1:124" s="18" customFormat="1" x14ac:dyDescent="0.2">
      <c r="A962" s="17"/>
      <c r="DR962" s="19"/>
      <c r="DS962" s="19"/>
      <c r="DT962" s="19"/>
    </row>
    <row r="963" spans="1:124" s="18" customFormat="1" x14ac:dyDescent="0.2">
      <c r="A963" s="17"/>
      <c r="DR963" s="19"/>
      <c r="DS963" s="19"/>
      <c r="DT963" s="19"/>
    </row>
    <row r="964" spans="1:124" s="18" customFormat="1" x14ac:dyDescent="0.2">
      <c r="A964" s="17"/>
      <c r="DR964" s="19"/>
      <c r="DS964" s="19"/>
      <c r="DT964" s="19"/>
    </row>
    <row r="965" spans="1:124" s="18" customFormat="1" x14ac:dyDescent="0.2">
      <c r="A965" s="17"/>
      <c r="DR965" s="19"/>
      <c r="DS965" s="19"/>
      <c r="DT965" s="19"/>
    </row>
    <row r="966" spans="1:124" s="18" customFormat="1" x14ac:dyDescent="0.2">
      <c r="A966" s="17"/>
      <c r="DR966" s="19"/>
      <c r="DS966" s="19"/>
      <c r="DT966" s="19"/>
    </row>
    <row r="967" spans="1:124" s="18" customFormat="1" x14ac:dyDescent="0.2">
      <c r="A967" s="17"/>
      <c r="DR967" s="19"/>
      <c r="DS967" s="19"/>
      <c r="DT967" s="19"/>
    </row>
    <row r="968" spans="1:124" s="18" customFormat="1" x14ac:dyDescent="0.2">
      <c r="A968" s="17"/>
      <c r="DR968" s="19"/>
      <c r="DS968" s="19"/>
      <c r="DT968" s="19"/>
    </row>
    <row r="969" spans="1:124" s="18" customFormat="1" x14ac:dyDescent="0.2">
      <c r="A969" s="17"/>
      <c r="DR969" s="19"/>
      <c r="DS969" s="19"/>
      <c r="DT969" s="19"/>
    </row>
    <row r="970" spans="1:124" s="18" customFormat="1" x14ac:dyDescent="0.2">
      <c r="A970" s="17"/>
      <c r="DR970" s="19"/>
      <c r="DS970" s="19"/>
      <c r="DT970" s="19"/>
    </row>
    <row r="971" spans="1:124" s="18" customFormat="1" x14ac:dyDescent="0.2">
      <c r="A971" s="17"/>
      <c r="DR971" s="19"/>
      <c r="DS971" s="19"/>
      <c r="DT971" s="19"/>
    </row>
    <row r="972" spans="1:124" s="18" customFormat="1" x14ac:dyDescent="0.2">
      <c r="A972" s="17"/>
      <c r="DR972" s="19"/>
      <c r="DS972" s="19"/>
      <c r="DT972" s="19"/>
    </row>
    <row r="973" spans="1:124" s="18" customFormat="1" x14ac:dyDescent="0.2">
      <c r="A973" s="17"/>
      <c r="DR973" s="19"/>
      <c r="DS973" s="19"/>
      <c r="DT973" s="19"/>
    </row>
    <row r="974" spans="1:124" s="18" customFormat="1" x14ac:dyDescent="0.2">
      <c r="A974" s="17"/>
      <c r="DR974" s="19"/>
      <c r="DS974" s="19"/>
      <c r="DT974" s="19"/>
    </row>
    <row r="975" spans="1:124" s="18" customFormat="1" x14ac:dyDescent="0.2">
      <c r="A975" s="17"/>
      <c r="DR975" s="19"/>
      <c r="DS975" s="19"/>
      <c r="DT975" s="19"/>
    </row>
    <row r="976" spans="1:124" s="18" customFormat="1" x14ac:dyDescent="0.2">
      <c r="A976" s="17"/>
      <c r="DR976" s="19"/>
      <c r="DS976" s="19"/>
      <c r="DT976" s="19"/>
    </row>
    <row r="977" spans="1:124" s="18" customFormat="1" x14ac:dyDescent="0.2">
      <c r="A977" s="17"/>
      <c r="DR977" s="19"/>
      <c r="DS977" s="19"/>
      <c r="DT977" s="19"/>
    </row>
    <row r="978" spans="1:124" s="18" customFormat="1" x14ac:dyDescent="0.2">
      <c r="A978" s="17"/>
      <c r="DR978" s="19"/>
      <c r="DS978" s="19"/>
      <c r="DT978" s="19"/>
    </row>
    <row r="979" spans="1:124" s="18" customFormat="1" x14ac:dyDescent="0.2">
      <c r="A979" s="17"/>
      <c r="DR979" s="19"/>
      <c r="DS979" s="19"/>
      <c r="DT979" s="19"/>
    </row>
    <row r="980" spans="1:124" s="18" customFormat="1" x14ac:dyDescent="0.2">
      <c r="A980" s="17"/>
      <c r="DR980" s="19"/>
      <c r="DS980" s="19"/>
      <c r="DT980" s="19"/>
    </row>
    <row r="981" spans="1:124" s="18" customFormat="1" x14ac:dyDescent="0.2">
      <c r="A981" s="17"/>
      <c r="DR981" s="19"/>
      <c r="DS981" s="19"/>
      <c r="DT981" s="19"/>
    </row>
    <row r="982" spans="1:124" s="18" customFormat="1" x14ac:dyDescent="0.2">
      <c r="A982" s="17"/>
      <c r="DR982" s="19"/>
      <c r="DS982" s="19"/>
      <c r="DT982" s="19"/>
    </row>
    <row r="983" spans="1:124" s="18" customFormat="1" x14ac:dyDescent="0.2">
      <c r="A983" s="17"/>
      <c r="DR983" s="19"/>
      <c r="DS983" s="19"/>
      <c r="DT983" s="19"/>
    </row>
    <row r="984" spans="1:124" s="18" customFormat="1" x14ac:dyDescent="0.2">
      <c r="A984" s="17"/>
      <c r="DR984" s="19"/>
      <c r="DS984" s="19"/>
      <c r="DT984" s="19"/>
    </row>
    <row r="985" spans="1:124" s="18" customFormat="1" x14ac:dyDescent="0.2">
      <c r="A985" s="17"/>
      <c r="DR985" s="19"/>
      <c r="DS985" s="19"/>
      <c r="DT985" s="19"/>
    </row>
    <row r="986" spans="1:124" s="18" customFormat="1" x14ac:dyDescent="0.2">
      <c r="A986" s="17"/>
      <c r="DR986" s="19"/>
      <c r="DS986" s="19"/>
      <c r="DT986" s="19"/>
    </row>
    <row r="987" spans="1:124" s="18" customFormat="1" x14ac:dyDescent="0.2">
      <c r="A987" s="17"/>
      <c r="DR987" s="19"/>
      <c r="DS987" s="19"/>
      <c r="DT987" s="19"/>
    </row>
    <row r="988" spans="1:124" s="18" customFormat="1" x14ac:dyDescent="0.2">
      <c r="A988" s="17"/>
      <c r="DR988" s="19"/>
      <c r="DS988" s="19"/>
      <c r="DT988" s="19"/>
    </row>
    <row r="989" spans="1:124" s="18" customFormat="1" x14ac:dyDescent="0.2">
      <c r="A989" s="17"/>
      <c r="DR989" s="19"/>
      <c r="DS989" s="19"/>
      <c r="DT989" s="19"/>
    </row>
    <row r="990" spans="1:124" s="18" customFormat="1" x14ac:dyDescent="0.2">
      <c r="A990" s="17"/>
      <c r="DR990" s="19"/>
      <c r="DS990" s="19"/>
      <c r="DT990" s="19"/>
    </row>
    <row r="991" spans="1:124" s="18" customFormat="1" x14ac:dyDescent="0.2">
      <c r="A991" s="17"/>
      <c r="DR991" s="19"/>
      <c r="DS991" s="19"/>
      <c r="DT991" s="19"/>
    </row>
    <row r="992" spans="1:124" s="18" customFormat="1" x14ac:dyDescent="0.2">
      <c r="A992" s="17"/>
      <c r="DR992" s="19"/>
      <c r="DS992" s="19"/>
      <c r="DT992" s="19"/>
    </row>
    <row r="993" spans="1:124" s="18" customFormat="1" x14ac:dyDescent="0.2">
      <c r="A993" s="17"/>
      <c r="DR993" s="19"/>
      <c r="DS993" s="19"/>
      <c r="DT993" s="19"/>
    </row>
    <row r="994" spans="1:124" s="18" customFormat="1" x14ac:dyDescent="0.2">
      <c r="A994" s="17"/>
      <c r="DR994" s="19"/>
      <c r="DS994" s="19"/>
      <c r="DT994" s="19"/>
    </row>
    <row r="995" spans="1:124" s="18" customFormat="1" x14ac:dyDescent="0.2">
      <c r="A995" s="17"/>
      <c r="DR995" s="19"/>
      <c r="DS995" s="19"/>
      <c r="DT995" s="19"/>
    </row>
    <row r="996" spans="1:124" s="18" customFormat="1" x14ac:dyDescent="0.2">
      <c r="A996" s="17"/>
      <c r="DR996" s="19"/>
      <c r="DS996" s="19"/>
      <c r="DT996" s="19"/>
    </row>
    <row r="997" spans="1:124" s="18" customFormat="1" x14ac:dyDescent="0.2">
      <c r="A997" s="17"/>
      <c r="DR997" s="19"/>
      <c r="DS997" s="19"/>
      <c r="DT997" s="19"/>
    </row>
    <row r="998" spans="1:124" s="18" customFormat="1" x14ac:dyDescent="0.2">
      <c r="A998" s="17"/>
      <c r="DR998" s="19"/>
      <c r="DS998" s="19"/>
      <c r="DT998" s="19"/>
    </row>
    <row r="999" spans="1:124" s="18" customFormat="1" x14ac:dyDescent="0.2">
      <c r="A999" s="17"/>
      <c r="DR999" s="19"/>
      <c r="DS999" s="19"/>
      <c r="DT999" s="19"/>
    </row>
    <row r="1000" spans="1:124" s="18" customFormat="1" x14ac:dyDescent="0.2">
      <c r="A1000" s="17"/>
      <c r="DR1000" s="19"/>
      <c r="DS1000" s="19"/>
      <c r="DT1000" s="19"/>
    </row>
    <row r="1001" spans="1:124" s="18" customFormat="1" x14ac:dyDescent="0.2">
      <c r="A1001" s="17"/>
      <c r="DR1001" s="19"/>
      <c r="DS1001" s="19"/>
      <c r="DT1001" s="19"/>
    </row>
    <row r="1002" spans="1:124" s="18" customFormat="1" x14ac:dyDescent="0.2">
      <c r="A1002" s="17"/>
      <c r="DR1002" s="19"/>
      <c r="DS1002" s="19"/>
      <c r="DT1002" s="19"/>
    </row>
    <row r="1003" spans="1:124" s="18" customFormat="1" x14ac:dyDescent="0.2">
      <c r="A1003" s="17"/>
      <c r="DR1003" s="19"/>
      <c r="DS1003" s="19"/>
      <c r="DT1003" s="19"/>
    </row>
    <row r="1004" spans="1:124" s="18" customFormat="1" x14ac:dyDescent="0.2">
      <c r="A1004" s="17"/>
      <c r="DR1004" s="19"/>
      <c r="DS1004" s="19"/>
      <c r="DT1004" s="19"/>
    </row>
    <row r="1005" spans="1:124" s="18" customFormat="1" x14ac:dyDescent="0.2">
      <c r="A1005" s="17"/>
      <c r="DR1005" s="19"/>
      <c r="DS1005" s="19"/>
      <c r="DT1005" s="19"/>
    </row>
    <row r="1006" spans="1:124" s="18" customFormat="1" x14ac:dyDescent="0.2">
      <c r="A1006" s="17"/>
      <c r="DR1006" s="19"/>
      <c r="DS1006" s="19"/>
      <c r="DT1006" s="19"/>
    </row>
    <row r="1007" spans="1:124" s="18" customFormat="1" x14ac:dyDescent="0.2">
      <c r="A1007" s="17"/>
      <c r="DR1007" s="19"/>
      <c r="DS1007" s="19"/>
      <c r="DT1007" s="19"/>
    </row>
    <row r="1008" spans="1:124" s="18" customFormat="1" x14ac:dyDescent="0.2">
      <c r="A1008" s="17"/>
      <c r="DR1008" s="19"/>
      <c r="DS1008" s="19"/>
      <c r="DT1008" s="19"/>
    </row>
    <row r="1009" spans="1:124" s="18" customFormat="1" x14ac:dyDescent="0.2">
      <c r="A1009" s="17"/>
      <c r="DR1009" s="19"/>
      <c r="DS1009" s="19"/>
      <c r="DT1009" s="19"/>
    </row>
    <row r="1010" spans="1:124" s="18" customFormat="1" x14ac:dyDescent="0.2">
      <c r="A1010" s="17"/>
      <c r="DR1010" s="19"/>
      <c r="DS1010" s="19"/>
      <c r="DT1010" s="19"/>
    </row>
    <row r="1011" spans="1:124" s="18" customFormat="1" x14ac:dyDescent="0.2">
      <c r="A1011" s="17"/>
      <c r="DR1011" s="19"/>
      <c r="DS1011" s="19"/>
      <c r="DT1011" s="19"/>
    </row>
    <row r="1012" spans="1:124" s="18" customFormat="1" x14ac:dyDescent="0.2">
      <c r="A1012" s="17"/>
      <c r="DR1012" s="19"/>
      <c r="DS1012" s="19"/>
      <c r="DT1012" s="19"/>
    </row>
    <row r="1013" spans="1:124" s="18" customFormat="1" x14ac:dyDescent="0.2">
      <c r="A1013" s="17"/>
      <c r="DR1013" s="19"/>
      <c r="DS1013" s="19"/>
      <c r="DT1013" s="19"/>
    </row>
    <row r="1014" spans="1:124" s="18" customFormat="1" x14ac:dyDescent="0.2">
      <c r="A1014" s="17"/>
      <c r="DR1014" s="19"/>
      <c r="DS1014" s="19"/>
      <c r="DT1014" s="19"/>
    </row>
    <row r="1015" spans="1:124" s="18" customFormat="1" x14ac:dyDescent="0.2">
      <c r="A1015" s="17"/>
      <c r="DR1015" s="19"/>
      <c r="DS1015" s="19"/>
      <c r="DT1015" s="19"/>
    </row>
    <row r="1016" spans="1:124" s="18" customFormat="1" x14ac:dyDescent="0.2">
      <c r="A1016" s="17"/>
      <c r="DR1016" s="19"/>
      <c r="DS1016" s="19"/>
      <c r="DT1016" s="19"/>
    </row>
    <row r="1017" spans="1:124" s="18" customFormat="1" x14ac:dyDescent="0.2">
      <c r="A1017" s="17"/>
      <c r="DR1017" s="19"/>
      <c r="DS1017" s="19"/>
      <c r="DT1017" s="19"/>
    </row>
    <row r="1018" spans="1:124" s="18" customFormat="1" x14ac:dyDescent="0.2">
      <c r="A1018" s="17"/>
      <c r="DR1018" s="19"/>
      <c r="DS1018" s="19"/>
      <c r="DT1018" s="19"/>
    </row>
    <row r="1019" spans="1:124" s="18" customFormat="1" x14ac:dyDescent="0.2">
      <c r="A1019" s="17"/>
      <c r="DR1019" s="19"/>
      <c r="DS1019" s="19"/>
      <c r="DT1019" s="19"/>
    </row>
    <row r="1020" spans="1:124" s="18" customFormat="1" x14ac:dyDescent="0.2">
      <c r="A1020" s="17"/>
      <c r="DR1020" s="19"/>
      <c r="DS1020" s="19"/>
      <c r="DT1020" s="19"/>
    </row>
    <row r="1021" spans="1:124" s="18" customFormat="1" x14ac:dyDescent="0.2">
      <c r="A1021" s="17"/>
      <c r="DR1021" s="19"/>
      <c r="DS1021" s="19"/>
      <c r="DT1021" s="19"/>
    </row>
    <row r="1022" spans="1:124" s="18" customFormat="1" x14ac:dyDescent="0.2">
      <c r="A1022" s="17"/>
      <c r="DR1022" s="19"/>
      <c r="DS1022" s="19"/>
      <c r="DT1022" s="19"/>
    </row>
    <row r="1023" spans="1:124" s="18" customFormat="1" x14ac:dyDescent="0.2">
      <c r="A1023" s="17"/>
      <c r="DR1023" s="19"/>
      <c r="DS1023" s="19"/>
      <c r="DT1023" s="19"/>
    </row>
    <row r="1024" spans="1:124" s="18" customFormat="1" x14ac:dyDescent="0.2">
      <c r="A1024" s="17"/>
      <c r="DR1024" s="19"/>
      <c r="DS1024" s="19"/>
      <c r="DT1024" s="19"/>
    </row>
    <row r="1025" spans="1:124" s="18" customFormat="1" x14ac:dyDescent="0.2">
      <c r="A1025" s="17"/>
      <c r="DR1025" s="19"/>
      <c r="DS1025" s="19"/>
      <c r="DT1025" s="19"/>
    </row>
    <row r="1026" spans="1:124" s="18" customFormat="1" x14ac:dyDescent="0.2">
      <c r="A1026" s="17"/>
      <c r="DR1026" s="19"/>
      <c r="DS1026" s="19"/>
      <c r="DT1026" s="19"/>
    </row>
    <row r="1027" spans="1:124" s="18" customFormat="1" x14ac:dyDescent="0.2">
      <c r="A1027" s="17"/>
      <c r="DR1027" s="19"/>
      <c r="DS1027" s="19"/>
      <c r="DT1027" s="19"/>
    </row>
    <row r="1028" spans="1:124" s="18" customFormat="1" x14ac:dyDescent="0.2">
      <c r="A1028" s="17"/>
      <c r="DR1028" s="19"/>
      <c r="DS1028" s="19"/>
      <c r="DT1028" s="19"/>
    </row>
    <row r="1029" spans="1:124" s="18" customFormat="1" x14ac:dyDescent="0.2">
      <c r="A1029" s="17"/>
      <c r="DR1029" s="19"/>
      <c r="DS1029" s="19"/>
      <c r="DT1029" s="19"/>
    </row>
    <row r="1030" spans="1:124" s="18" customFormat="1" x14ac:dyDescent="0.2">
      <c r="A1030" s="17"/>
      <c r="DR1030" s="19"/>
      <c r="DS1030" s="19"/>
      <c r="DT1030" s="19"/>
    </row>
    <row r="1031" spans="1:124" s="18" customFormat="1" x14ac:dyDescent="0.2">
      <c r="A1031" s="17"/>
      <c r="DR1031" s="19"/>
      <c r="DS1031" s="19"/>
      <c r="DT1031" s="19"/>
    </row>
    <row r="1032" spans="1:124" s="18" customFormat="1" x14ac:dyDescent="0.2">
      <c r="A1032" s="17"/>
      <c r="DR1032" s="19"/>
      <c r="DS1032" s="19"/>
      <c r="DT1032" s="19"/>
    </row>
    <row r="1033" spans="1:124" s="18" customFormat="1" x14ac:dyDescent="0.2">
      <c r="A1033" s="17"/>
      <c r="DR1033" s="19"/>
      <c r="DS1033" s="19"/>
      <c r="DT1033" s="19"/>
    </row>
    <row r="1034" spans="1:124" s="18" customFormat="1" x14ac:dyDescent="0.2">
      <c r="A1034" s="17"/>
      <c r="DR1034" s="19"/>
      <c r="DS1034" s="19"/>
      <c r="DT1034" s="19"/>
    </row>
    <row r="1035" spans="1:124" s="18" customFormat="1" x14ac:dyDescent="0.2">
      <c r="A1035" s="17"/>
      <c r="DR1035" s="19"/>
      <c r="DS1035" s="19"/>
      <c r="DT1035" s="19"/>
    </row>
    <row r="1036" spans="1:124" s="18" customFormat="1" x14ac:dyDescent="0.2">
      <c r="A1036" s="17"/>
      <c r="DR1036" s="19"/>
      <c r="DS1036" s="19"/>
      <c r="DT1036" s="19"/>
    </row>
    <row r="1037" spans="1:124" s="18" customFormat="1" x14ac:dyDescent="0.2">
      <c r="A1037" s="17"/>
      <c r="DR1037" s="19"/>
      <c r="DS1037" s="19"/>
      <c r="DT1037" s="19"/>
    </row>
    <row r="1038" spans="1:124" s="18" customFormat="1" x14ac:dyDescent="0.2">
      <c r="A1038" s="17"/>
      <c r="DR1038" s="19"/>
      <c r="DS1038" s="19"/>
      <c r="DT1038" s="19"/>
    </row>
    <row r="1039" spans="1:124" s="18" customFormat="1" x14ac:dyDescent="0.2">
      <c r="A1039" s="17"/>
      <c r="DR1039" s="19"/>
      <c r="DS1039" s="19"/>
      <c r="DT1039" s="19"/>
    </row>
    <row r="1040" spans="1:124" s="18" customFormat="1" x14ac:dyDescent="0.2">
      <c r="A1040" s="17"/>
      <c r="DR1040" s="19"/>
      <c r="DS1040" s="19"/>
      <c r="DT1040" s="19"/>
    </row>
    <row r="1041" spans="1:124" s="18" customFormat="1" x14ac:dyDescent="0.2">
      <c r="A1041" s="17"/>
      <c r="DR1041" s="19"/>
      <c r="DS1041" s="19"/>
      <c r="DT1041" s="19"/>
    </row>
    <row r="1042" spans="1:124" s="18" customFormat="1" x14ac:dyDescent="0.2">
      <c r="A1042" s="17"/>
      <c r="DR1042" s="19"/>
      <c r="DS1042" s="19"/>
      <c r="DT1042" s="19"/>
    </row>
    <row r="1043" spans="1:124" s="18" customFormat="1" x14ac:dyDescent="0.2">
      <c r="A1043" s="17"/>
      <c r="DR1043" s="19"/>
      <c r="DS1043" s="19"/>
      <c r="DT1043" s="19"/>
    </row>
    <row r="1044" spans="1:124" s="18" customFormat="1" x14ac:dyDescent="0.2">
      <c r="A1044" s="17"/>
      <c r="DR1044" s="19"/>
      <c r="DS1044" s="19"/>
      <c r="DT1044" s="19"/>
    </row>
    <row r="1045" spans="1:124" s="18" customFormat="1" x14ac:dyDescent="0.2">
      <c r="A1045" s="17"/>
      <c r="DR1045" s="19"/>
      <c r="DS1045" s="19"/>
      <c r="DT1045" s="19"/>
    </row>
    <row r="1046" spans="1:124" s="18" customFormat="1" x14ac:dyDescent="0.2">
      <c r="A1046" s="17"/>
      <c r="DR1046" s="19"/>
      <c r="DS1046" s="19"/>
      <c r="DT1046" s="19"/>
    </row>
    <row r="1047" spans="1:124" s="18" customFormat="1" x14ac:dyDescent="0.2">
      <c r="A1047" s="17"/>
      <c r="DR1047" s="19"/>
      <c r="DS1047" s="19"/>
      <c r="DT1047" s="19"/>
    </row>
    <row r="1048" spans="1:124" s="18" customFormat="1" x14ac:dyDescent="0.2">
      <c r="A1048" s="17"/>
      <c r="DR1048" s="19"/>
      <c r="DS1048" s="19"/>
      <c r="DT1048" s="19"/>
    </row>
    <row r="1049" spans="1:124" s="18" customFormat="1" x14ac:dyDescent="0.2">
      <c r="A1049" s="17"/>
      <c r="DR1049" s="19"/>
      <c r="DS1049" s="19"/>
      <c r="DT1049" s="19"/>
    </row>
    <row r="1050" spans="1:124" s="18" customFormat="1" x14ac:dyDescent="0.2">
      <c r="A1050" s="17"/>
      <c r="DR1050" s="19"/>
      <c r="DS1050" s="19"/>
      <c r="DT1050" s="19"/>
    </row>
    <row r="1051" spans="1:124" s="18" customFormat="1" x14ac:dyDescent="0.2">
      <c r="A1051" s="17"/>
      <c r="DR1051" s="19"/>
      <c r="DS1051" s="19"/>
      <c r="DT1051" s="19"/>
    </row>
    <row r="1052" spans="1:124" s="18" customFormat="1" x14ac:dyDescent="0.2">
      <c r="A1052" s="17"/>
      <c r="DR1052" s="19"/>
      <c r="DS1052" s="19"/>
      <c r="DT1052" s="19"/>
    </row>
    <row r="1053" spans="1:124" s="18" customFormat="1" x14ac:dyDescent="0.2">
      <c r="A1053" s="17"/>
      <c r="DR1053" s="19"/>
      <c r="DS1053" s="19"/>
      <c r="DT1053" s="19"/>
    </row>
    <row r="1054" spans="1:124" s="18" customFormat="1" x14ac:dyDescent="0.2">
      <c r="A1054" s="17"/>
      <c r="DR1054" s="19"/>
      <c r="DS1054" s="19"/>
      <c r="DT1054" s="19"/>
    </row>
    <row r="1055" spans="1:124" s="18" customFormat="1" x14ac:dyDescent="0.2">
      <c r="A1055" s="17"/>
      <c r="DR1055" s="19"/>
      <c r="DS1055" s="19"/>
      <c r="DT1055" s="19"/>
    </row>
    <row r="1056" spans="1:124" s="18" customFormat="1" x14ac:dyDescent="0.2">
      <c r="A1056" s="17"/>
      <c r="DR1056" s="19"/>
      <c r="DS1056" s="19"/>
      <c r="DT1056" s="19"/>
    </row>
    <row r="1057" spans="1:124" s="18" customFormat="1" x14ac:dyDescent="0.2">
      <c r="A1057" s="17"/>
      <c r="DR1057" s="19"/>
      <c r="DS1057" s="19"/>
      <c r="DT1057" s="19"/>
    </row>
    <row r="1058" spans="1:124" s="18" customFormat="1" x14ac:dyDescent="0.2">
      <c r="A1058" s="17"/>
      <c r="DR1058" s="19"/>
      <c r="DS1058" s="19"/>
      <c r="DT1058" s="19"/>
    </row>
    <row r="1059" spans="1:124" s="18" customFormat="1" x14ac:dyDescent="0.2">
      <c r="A1059" s="17"/>
      <c r="DR1059" s="19"/>
      <c r="DS1059" s="19"/>
      <c r="DT1059" s="19"/>
    </row>
    <row r="1060" spans="1:124" s="18" customFormat="1" x14ac:dyDescent="0.2">
      <c r="A1060" s="17"/>
      <c r="DR1060" s="19"/>
      <c r="DS1060" s="19"/>
      <c r="DT1060" s="19"/>
    </row>
    <row r="1061" spans="1:124" s="18" customFormat="1" x14ac:dyDescent="0.2">
      <c r="A1061" s="17"/>
      <c r="DR1061" s="19"/>
      <c r="DS1061" s="19"/>
      <c r="DT1061" s="19"/>
    </row>
    <row r="1062" spans="1:124" s="18" customFormat="1" x14ac:dyDescent="0.2">
      <c r="A1062" s="17"/>
      <c r="DR1062" s="19"/>
      <c r="DS1062" s="19"/>
      <c r="DT1062" s="19"/>
    </row>
    <row r="1063" spans="1:124" s="18" customFormat="1" x14ac:dyDescent="0.2">
      <c r="A1063" s="17"/>
      <c r="DR1063" s="19"/>
      <c r="DS1063" s="19"/>
      <c r="DT1063" s="19"/>
    </row>
    <row r="1064" spans="1:124" s="18" customFormat="1" x14ac:dyDescent="0.2">
      <c r="A1064" s="17"/>
      <c r="DR1064" s="19"/>
      <c r="DS1064" s="19"/>
      <c r="DT1064" s="19"/>
    </row>
    <row r="1065" spans="1:124" s="18" customFormat="1" x14ac:dyDescent="0.2">
      <c r="A1065" s="17"/>
      <c r="DR1065" s="19"/>
      <c r="DS1065" s="19"/>
      <c r="DT1065" s="19"/>
    </row>
    <row r="1066" spans="1:124" s="18" customFormat="1" x14ac:dyDescent="0.2">
      <c r="A1066" s="17"/>
      <c r="DR1066" s="19"/>
      <c r="DS1066" s="19"/>
      <c r="DT1066" s="19"/>
    </row>
    <row r="1067" spans="1:124" s="18" customFormat="1" x14ac:dyDescent="0.2">
      <c r="A1067" s="17"/>
      <c r="DR1067" s="19"/>
      <c r="DS1067" s="19"/>
      <c r="DT1067" s="19"/>
    </row>
    <row r="1068" spans="1:124" s="18" customFormat="1" x14ac:dyDescent="0.2">
      <c r="A1068" s="17"/>
      <c r="DR1068" s="19"/>
      <c r="DS1068" s="19"/>
      <c r="DT1068" s="19"/>
    </row>
    <row r="1069" spans="1:124" s="18" customFormat="1" x14ac:dyDescent="0.2">
      <c r="A1069" s="17"/>
      <c r="DR1069" s="19"/>
      <c r="DS1069" s="19"/>
      <c r="DT1069" s="19"/>
    </row>
    <row r="1070" spans="1:124" s="18" customFormat="1" x14ac:dyDescent="0.2">
      <c r="A1070" s="17"/>
      <c r="DR1070" s="19"/>
      <c r="DS1070" s="19"/>
      <c r="DT1070" s="19"/>
    </row>
    <row r="1071" spans="1:124" s="18" customFormat="1" x14ac:dyDescent="0.2">
      <c r="A1071" s="17"/>
      <c r="DR1071" s="19"/>
      <c r="DS1071" s="19"/>
      <c r="DT1071" s="19"/>
    </row>
    <row r="1072" spans="1:124" s="18" customFormat="1" x14ac:dyDescent="0.2">
      <c r="A1072" s="17"/>
      <c r="DR1072" s="19"/>
      <c r="DS1072" s="19"/>
      <c r="DT1072" s="19"/>
    </row>
    <row r="1073" spans="1:124" s="18" customFormat="1" x14ac:dyDescent="0.2">
      <c r="A1073" s="17"/>
      <c r="DR1073" s="19"/>
      <c r="DS1073" s="19"/>
      <c r="DT1073" s="19"/>
    </row>
    <row r="1074" spans="1:124" s="18" customFormat="1" x14ac:dyDescent="0.2">
      <c r="A1074" s="17"/>
      <c r="DR1074" s="19"/>
      <c r="DS1074" s="19"/>
      <c r="DT1074" s="19"/>
    </row>
    <row r="1075" spans="1:124" s="18" customFormat="1" x14ac:dyDescent="0.2">
      <c r="A1075" s="17"/>
      <c r="DR1075" s="19"/>
      <c r="DS1075" s="19"/>
      <c r="DT1075" s="19"/>
    </row>
    <row r="1076" spans="1:124" s="18" customFormat="1" x14ac:dyDescent="0.2">
      <c r="A1076" s="17"/>
      <c r="DR1076" s="19"/>
      <c r="DS1076" s="19"/>
      <c r="DT1076" s="19"/>
    </row>
    <row r="1077" spans="1:124" s="18" customFormat="1" x14ac:dyDescent="0.2">
      <c r="A1077" s="17"/>
      <c r="DR1077" s="19"/>
      <c r="DS1077" s="19"/>
      <c r="DT1077" s="19"/>
    </row>
    <row r="1078" spans="1:124" s="18" customFormat="1" x14ac:dyDescent="0.2">
      <c r="A1078" s="17"/>
      <c r="DR1078" s="19"/>
      <c r="DS1078" s="19"/>
      <c r="DT1078" s="19"/>
    </row>
    <row r="1079" spans="1:124" s="18" customFormat="1" x14ac:dyDescent="0.2">
      <c r="A1079" s="17"/>
      <c r="DR1079" s="19"/>
      <c r="DS1079" s="19"/>
      <c r="DT1079" s="19"/>
    </row>
    <row r="1080" spans="1:124" s="18" customFormat="1" x14ac:dyDescent="0.2">
      <c r="A1080" s="17"/>
      <c r="DR1080" s="19"/>
      <c r="DS1080" s="19"/>
      <c r="DT1080" s="19"/>
    </row>
    <row r="1081" spans="1:124" s="18" customFormat="1" x14ac:dyDescent="0.2">
      <c r="A1081" s="17"/>
      <c r="DR1081" s="19"/>
      <c r="DS1081" s="19"/>
      <c r="DT1081" s="19"/>
    </row>
    <row r="1082" spans="1:124" s="18" customFormat="1" x14ac:dyDescent="0.2">
      <c r="A1082" s="17"/>
      <c r="DR1082" s="19"/>
      <c r="DS1082" s="19"/>
      <c r="DT1082" s="19"/>
    </row>
    <row r="1083" spans="1:124" s="18" customFormat="1" x14ac:dyDescent="0.2">
      <c r="A1083" s="17"/>
      <c r="DR1083" s="19"/>
      <c r="DS1083" s="19"/>
      <c r="DT1083" s="19"/>
    </row>
    <row r="1084" spans="1:124" s="18" customFormat="1" x14ac:dyDescent="0.2">
      <c r="A1084" s="17"/>
      <c r="DR1084" s="19"/>
      <c r="DS1084" s="19"/>
      <c r="DT1084" s="19"/>
    </row>
    <row r="1085" spans="1:124" s="18" customFormat="1" x14ac:dyDescent="0.2">
      <c r="A1085" s="17"/>
      <c r="DR1085" s="19"/>
      <c r="DS1085" s="19"/>
      <c r="DT1085" s="19"/>
    </row>
    <row r="1086" spans="1:124" s="18" customFormat="1" x14ac:dyDescent="0.2">
      <c r="A1086" s="17"/>
      <c r="DR1086" s="19"/>
      <c r="DS1086" s="19"/>
      <c r="DT1086" s="19"/>
    </row>
    <row r="1087" spans="1:124" s="18" customFormat="1" x14ac:dyDescent="0.2">
      <c r="A1087" s="17"/>
      <c r="DR1087" s="19"/>
      <c r="DS1087" s="19"/>
      <c r="DT1087" s="19"/>
    </row>
    <row r="1088" spans="1:124" s="18" customFormat="1" x14ac:dyDescent="0.2">
      <c r="A1088" s="17"/>
      <c r="DR1088" s="19"/>
      <c r="DS1088" s="19"/>
      <c r="DT1088" s="19"/>
    </row>
    <row r="1089" spans="1:124" s="18" customFormat="1" x14ac:dyDescent="0.2">
      <c r="A1089" s="17"/>
      <c r="DR1089" s="19"/>
      <c r="DS1089" s="19"/>
      <c r="DT1089" s="19"/>
    </row>
    <row r="1090" spans="1:124" s="18" customFormat="1" x14ac:dyDescent="0.2">
      <c r="A1090" s="17"/>
      <c r="DR1090" s="19"/>
      <c r="DS1090" s="19"/>
      <c r="DT1090" s="19"/>
    </row>
    <row r="1091" spans="1:124" s="18" customFormat="1" x14ac:dyDescent="0.2">
      <c r="A1091" s="17"/>
      <c r="DR1091" s="19"/>
      <c r="DS1091" s="19"/>
      <c r="DT1091" s="19"/>
    </row>
    <row r="1092" spans="1:124" s="18" customFormat="1" x14ac:dyDescent="0.2">
      <c r="A1092" s="17"/>
      <c r="DR1092" s="19"/>
      <c r="DS1092" s="19"/>
      <c r="DT1092" s="19"/>
    </row>
    <row r="1093" spans="1:124" s="18" customFormat="1" x14ac:dyDescent="0.2">
      <c r="A1093" s="17"/>
      <c r="DR1093" s="19"/>
      <c r="DS1093" s="19"/>
      <c r="DT1093" s="19"/>
    </row>
    <row r="1094" spans="1:124" s="18" customFormat="1" x14ac:dyDescent="0.2">
      <c r="A1094" s="17"/>
      <c r="DR1094" s="19"/>
      <c r="DS1094" s="19"/>
      <c r="DT1094" s="19"/>
    </row>
    <row r="1095" spans="1:124" s="18" customFormat="1" x14ac:dyDescent="0.2">
      <c r="A1095" s="17"/>
      <c r="DR1095" s="19"/>
      <c r="DS1095" s="19"/>
      <c r="DT1095" s="19"/>
    </row>
    <row r="1096" spans="1:124" s="18" customFormat="1" x14ac:dyDescent="0.2">
      <c r="A1096" s="17"/>
      <c r="DR1096" s="19"/>
      <c r="DS1096" s="19"/>
      <c r="DT1096" s="19"/>
    </row>
    <row r="1097" spans="1:124" s="18" customFormat="1" x14ac:dyDescent="0.2">
      <c r="A1097" s="17"/>
      <c r="DR1097" s="19"/>
      <c r="DS1097" s="19"/>
      <c r="DT1097" s="19"/>
    </row>
    <row r="1098" spans="1:124" s="18" customFormat="1" x14ac:dyDescent="0.2">
      <c r="A1098" s="17"/>
      <c r="DR1098" s="19"/>
      <c r="DS1098" s="19"/>
      <c r="DT1098" s="19"/>
    </row>
    <row r="1099" spans="1:124" s="18" customFormat="1" x14ac:dyDescent="0.2">
      <c r="A1099" s="17"/>
      <c r="DR1099" s="19"/>
      <c r="DS1099" s="19"/>
      <c r="DT1099" s="19"/>
    </row>
    <row r="1100" spans="1:124" s="18" customFormat="1" x14ac:dyDescent="0.2">
      <c r="A1100" s="17"/>
      <c r="DR1100" s="19"/>
      <c r="DS1100" s="19"/>
      <c r="DT1100" s="19"/>
    </row>
    <row r="1101" spans="1:124" s="18" customFormat="1" x14ac:dyDescent="0.2">
      <c r="A1101" s="17"/>
      <c r="DR1101" s="19"/>
      <c r="DS1101" s="19"/>
      <c r="DT1101" s="19"/>
    </row>
    <row r="1102" spans="1:124" s="18" customFormat="1" x14ac:dyDescent="0.2">
      <c r="A1102" s="17"/>
      <c r="DR1102" s="19"/>
      <c r="DS1102" s="19"/>
      <c r="DT1102" s="19"/>
    </row>
    <row r="1103" spans="1:124" s="18" customFormat="1" x14ac:dyDescent="0.2">
      <c r="A1103" s="17"/>
      <c r="DR1103" s="19"/>
      <c r="DS1103" s="19"/>
      <c r="DT1103" s="19"/>
    </row>
    <row r="1104" spans="1:124" s="18" customFormat="1" x14ac:dyDescent="0.2">
      <c r="A1104" s="17"/>
      <c r="DR1104" s="19"/>
      <c r="DS1104" s="19"/>
      <c r="DT1104" s="19"/>
    </row>
    <row r="1105" spans="1:124" s="18" customFormat="1" x14ac:dyDescent="0.2">
      <c r="A1105" s="17"/>
      <c r="DR1105" s="19"/>
      <c r="DS1105" s="19"/>
      <c r="DT1105" s="19"/>
    </row>
    <row r="1106" spans="1:124" s="18" customFormat="1" x14ac:dyDescent="0.2">
      <c r="A1106" s="17"/>
      <c r="DR1106" s="19"/>
      <c r="DS1106" s="19"/>
      <c r="DT1106" s="19"/>
    </row>
    <row r="1107" spans="1:124" s="18" customFormat="1" x14ac:dyDescent="0.2">
      <c r="A1107" s="17"/>
      <c r="DR1107" s="19"/>
      <c r="DS1107" s="19"/>
      <c r="DT1107" s="19"/>
    </row>
    <row r="1108" spans="1:124" s="18" customFormat="1" x14ac:dyDescent="0.2">
      <c r="A1108" s="17"/>
      <c r="DR1108" s="19"/>
      <c r="DS1108" s="19"/>
      <c r="DT1108" s="19"/>
    </row>
    <row r="1109" spans="1:124" s="18" customFormat="1" x14ac:dyDescent="0.2">
      <c r="A1109" s="17"/>
      <c r="DR1109" s="19"/>
      <c r="DS1109" s="19"/>
      <c r="DT1109" s="19"/>
    </row>
    <row r="1110" spans="1:124" s="18" customFormat="1" x14ac:dyDescent="0.2">
      <c r="A1110" s="17"/>
      <c r="DR1110" s="19"/>
      <c r="DS1110" s="19"/>
      <c r="DT1110" s="19"/>
    </row>
    <row r="1111" spans="1:124" s="18" customFormat="1" x14ac:dyDescent="0.2">
      <c r="A1111" s="17"/>
      <c r="DR1111" s="19"/>
      <c r="DS1111" s="19"/>
      <c r="DT1111" s="19"/>
    </row>
    <row r="1112" spans="1:124" s="18" customFormat="1" x14ac:dyDescent="0.2">
      <c r="A1112" s="17"/>
      <c r="DR1112" s="19"/>
      <c r="DS1112" s="19"/>
      <c r="DT1112" s="19"/>
    </row>
    <row r="1113" spans="1:124" s="18" customFormat="1" x14ac:dyDescent="0.2">
      <c r="A1113" s="17"/>
      <c r="DR1113" s="19"/>
      <c r="DS1113" s="19"/>
      <c r="DT1113" s="19"/>
    </row>
    <row r="1114" spans="1:124" s="18" customFormat="1" x14ac:dyDescent="0.2">
      <c r="A1114" s="17"/>
      <c r="DR1114" s="19"/>
      <c r="DS1114" s="19"/>
      <c r="DT1114" s="19"/>
    </row>
    <row r="1115" spans="1:124" s="18" customFormat="1" x14ac:dyDescent="0.2">
      <c r="A1115" s="17"/>
      <c r="DR1115" s="19"/>
      <c r="DS1115" s="19"/>
      <c r="DT1115" s="19"/>
    </row>
    <row r="1116" spans="1:124" s="18" customFormat="1" x14ac:dyDescent="0.2">
      <c r="A1116" s="17"/>
      <c r="DR1116" s="19"/>
      <c r="DS1116" s="19"/>
      <c r="DT1116" s="19"/>
    </row>
    <row r="1117" spans="1:124" s="18" customFormat="1" x14ac:dyDescent="0.2">
      <c r="A1117" s="17"/>
      <c r="DR1117" s="19"/>
      <c r="DS1117" s="19"/>
      <c r="DT1117" s="19"/>
    </row>
    <row r="1118" spans="1:124" s="18" customFormat="1" x14ac:dyDescent="0.2">
      <c r="A1118" s="17"/>
      <c r="DR1118" s="19"/>
      <c r="DS1118" s="19"/>
      <c r="DT1118" s="19"/>
    </row>
    <row r="1119" spans="1:124" s="18" customFormat="1" x14ac:dyDescent="0.2">
      <c r="A1119" s="17"/>
      <c r="DR1119" s="19"/>
      <c r="DS1119" s="19"/>
      <c r="DT1119" s="19"/>
    </row>
    <row r="1120" spans="1:124" s="18" customFormat="1" x14ac:dyDescent="0.2">
      <c r="A1120" s="17"/>
      <c r="DR1120" s="19"/>
      <c r="DS1120" s="19"/>
      <c r="DT1120" s="19"/>
    </row>
    <row r="1121" spans="1:124" s="18" customFormat="1" x14ac:dyDescent="0.2">
      <c r="A1121" s="17"/>
      <c r="DR1121" s="19"/>
      <c r="DS1121" s="19"/>
      <c r="DT1121" s="19"/>
    </row>
    <row r="1122" spans="1:124" s="18" customFormat="1" x14ac:dyDescent="0.2">
      <c r="A1122" s="17"/>
      <c r="DR1122" s="19"/>
      <c r="DS1122" s="19"/>
      <c r="DT1122" s="19"/>
    </row>
    <row r="1123" spans="1:124" s="18" customFormat="1" x14ac:dyDescent="0.2">
      <c r="A1123" s="17"/>
      <c r="DR1123" s="19"/>
      <c r="DS1123" s="19"/>
      <c r="DT1123" s="19"/>
    </row>
    <row r="1124" spans="1:124" s="18" customFormat="1" x14ac:dyDescent="0.2">
      <c r="A1124" s="17"/>
      <c r="DR1124" s="19"/>
      <c r="DS1124" s="19"/>
      <c r="DT1124" s="19"/>
    </row>
    <row r="1125" spans="1:124" s="18" customFormat="1" x14ac:dyDescent="0.2">
      <c r="A1125" s="17"/>
      <c r="DR1125" s="19"/>
      <c r="DS1125" s="19"/>
      <c r="DT1125" s="19"/>
    </row>
    <row r="1126" spans="1:124" s="18" customFormat="1" x14ac:dyDescent="0.2">
      <c r="A1126" s="17"/>
      <c r="DR1126" s="19"/>
      <c r="DS1126" s="19"/>
      <c r="DT1126" s="19"/>
    </row>
    <row r="1127" spans="1:124" s="18" customFormat="1" x14ac:dyDescent="0.2">
      <c r="A1127" s="17"/>
      <c r="DR1127" s="19"/>
      <c r="DS1127" s="19"/>
      <c r="DT1127" s="19"/>
    </row>
    <row r="1128" spans="1:124" s="18" customFormat="1" x14ac:dyDescent="0.2">
      <c r="A1128" s="17"/>
      <c r="DR1128" s="19"/>
      <c r="DS1128" s="19"/>
      <c r="DT1128" s="19"/>
    </row>
    <row r="1129" spans="1:124" s="18" customFormat="1" x14ac:dyDescent="0.2">
      <c r="A1129" s="17"/>
      <c r="DR1129" s="19"/>
      <c r="DS1129" s="19"/>
      <c r="DT1129" s="19"/>
    </row>
    <row r="1130" spans="1:124" s="18" customFormat="1" x14ac:dyDescent="0.2">
      <c r="A1130" s="17"/>
      <c r="DR1130" s="19"/>
      <c r="DS1130" s="19"/>
      <c r="DT1130" s="19"/>
    </row>
    <row r="1131" spans="1:124" s="18" customFormat="1" x14ac:dyDescent="0.2">
      <c r="A1131" s="17"/>
      <c r="DR1131" s="19"/>
      <c r="DS1131" s="19"/>
      <c r="DT1131" s="19"/>
    </row>
    <row r="1132" spans="1:124" s="18" customFormat="1" x14ac:dyDescent="0.2">
      <c r="A1132" s="17"/>
      <c r="DR1132" s="19"/>
      <c r="DS1132" s="19"/>
      <c r="DT1132" s="19"/>
    </row>
    <row r="1133" spans="1:124" s="18" customFormat="1" x14ac:dyDescent="0.2">
      <c r="A1133" s="17"/>
      <c r="DR1133" s="19"/>
      <c r="DS1133" s="19"/>
      <c r="DT1133" s="19"/>
    </row>
    <row r="1134" spans="1:124" s="18" customFormat="1" x14ac:dyDescent="0.2">
      <c r="A1134" s="17"/>
      <c r="DR1134" s="19"/>
      <c r="DS1134" s="19"/>
      <c r="DT1134" s="19"/>
    </row>
    <row r="1135" spans="1:124" s="18" customFormat="1" x14ac:dyDescent="0.2">
      <c r="A1135" s="17"/>
      <c r="DR1135" s="19"/>
      <c r="DS1135" s="19"/>
      <c r="DT1135" s="19"/>
    </row>
    <row r="1136" spans="1:124" s="18" customFormat="1" x14ac:dyDescent="0.2">
      <c r="A1136" s="17"/>
      <c r="DR1136" s="19"/>
      <c r="DS1136" s="19"/>
      <c r="DT1136" s="19"/>
    </row>
    <row r="1137" spans="1:124" s="18" customFormat="1" x14ac:dyDescent="0.2">
      <c r="A1137" s="17"/>
      <c r="DR1137" s="19"/>
      <c r="DS1137" s="19"/>
      <c r="DT1137" s="19"/>
    </row>
    <row r="1138" spans="1:124" s="18" customFormat="1" x14ac:dyDescent="0.2">
      <c r="A1138" s="17"/>
      <c r="DR1138" s="19"/>
      <c r="DS1138" s="19"/>
      <c r="DT1138" s="19"/>
    </row>
    <row r="1139" spans="1:124" s="18" customFormat="1" x14ac:dyDescent="0.2">
      <c r="A1139" s="17"/>
      <c r="DR1139" s="19"/>
      <c r="DS1139" s="19"/>
      <c r="DT1139" s="19"/>
    </row>
    <row r="1140" spans="1:124" s="18" customFormat="1" x14ac:dyDescent="0.2">
      <c r="A1140" s="17"/>
      <c r="DR1140" s="19"/>
      <c r="DS1140" s="19"/>
      <c r="DT1140" s="19"/>
    </row>
    <row r="1141" spans="1:124" s="18" customFormat="1" x14ac:dyDescent="0.2">
      <c r="A1141" s="17"/>
      <c r="DR1141" s="19"/>
      <c r="DS1141" s="19"/>
      <c r="DT1141" s="19"/>
    </row>
    <row r="1142" spans="1:124" s="18" customFormat="1" x14ac:dyDescent="0.2">
      <c r="A1142" s="17"/>
      <c r="DR1142" s="19"/>
      <c r="DS1142" s="19"/>
      <c r="DT1142" s="19"/>
    </row>
    <row r="1143" spans="1:124" s="18" customFormat="1" x14ac:dyDescent="0.2">
      <c r="A1143" s="17"/>
      <c r="DR1143" s="19"/>
      <c r="DS1143" s="19"/>
      <c r="DT1143" s="19"/>
    </row>
    <row r="1144" spans="1:124" s="18" customFormat="1" x14ac:dyDescent="0.2">
      <c r="A1144" s="17"/>
      <c r="DR1144" s="19"/>
      <c r="DS1144" s="19"/>
      <c r="DT1144" s="19"/>
    </row>
    <row r="1145" spans="1:124" s="18" customFormat="1" x14ac:dyDescent="0.2">
      <c r="A1145" s="17"/>
      <c r="DR1145" s="19"/>
      <c r="DS1145" s="19"/>
      <c r="DT1145" s="19"/>
    </row>
    <row r="1146" spans="1:124" s="18" customFormat="1" x14ac:dyDescent="0.2">
      <c r="A1146" s="17"/>
      <c r="DR1146" s="19"/>
      <c r="DS1146" s="19"/>
      <c r="DT1146" s="19"/>
    </row>
    <row r="1147" spans="1:124" s="18" customFormat="1" x14ac:dyDescent="0.2">
      <c r="A1147" s="17"/>
      <c r="DR1147" s="19"/>
      <c r="DS1147" s="19"/>
      <c r="DT1147" s="19"/>
    </row>
    <row r="1148" spans="1:124" s="18" customFormat="1" x14ac:dyDescent="0.2">
      <c r="A1148" s="17"/>
      <c r="DR1148" s="19"/>
      <c r="DS1148" s="19"/>
      <c r="DT1148" s="19"/>
    </row>
    <row r="1149" spans="1:124" s="18" customFormat="1" x14ac:dyDescent="0.2">
      <c r="A1149" s="17"/>
      <c r="DR1149" s="19"/>
      <c r="DS1149" s="19"/>
      <c r="DT1149" s="19"/>
    </row>
    <row r="1150" spans="1:124" s="18" customFormat="1" x14ac:dyDescent="0.2">
      <c r="A1150" s="17"/>
      <c r="DR1150" s="19"/>
      <c r="DS1150" s="19"/>
      <c r="DT1150" s="19"/>
    </row>
    <row r="1151" spans="1:124" s="18" customFormat="1" x14ac:dyDescent="0.2">
      <c r="A1151" s="17"/>
      <c r="DR1151" s="19"/>
      <c r="DS1151" s="19"/>
      <c r="DT1151" s="19"/>
    </row>
    <row r="1152" spans="1:124" s="18" customFormat="1" x14ac:dyDescent="0.2">
      <c r="A1152" s="17"/>
      <c r="DR1152" s="19"/>
      <c r="DS1152" s="19"/>
      <c r="DT1152" s="19"/>
    </row>
    <row r="1153" spans="1:124" s="18" customFormat="1" x14ac:dyDescent="0.2">
      <c r="A1153" s="17"/>
      <c r="DR1153" s="19"/>
      <c r="DS1153" s="19"/>
      <c r="DT1153" s="19"/>
    </row>
    <row r="1154" spans="1:124" s="18" customFormat="1" x14ac:dyDescent="0.2">
      <c r="A1154" s="17"/>
      <c r="DR1154" s="19"/>
      <c r="DS1154" s="19"/>
      <c r="DT1154" s="19"/>
    </row>
    <row r="1155" spans="1:124" s="18" customFormat="1" x14ac:dyDescent="0.2">
      <c r="A1155" s="17"/>
      <c r="DR1155" s="19"/>
      <c r="DS1155" s="19"/>
      <c r="DT1155" s="19"/>
    </row>
    <row r="1156" spans="1:124" s="18" customFormat="1" x14ac:dyDescent="0.2">
      <c r="A1156" s="17"/>
      <c r="DR1156" s="19"/>
      <c r="DS1156" s="19"/>
      <c r="DT1156" s="19"/>
    </row>
    <row r="1157" spans="1:124" s="18" customFormat="1" x14ac:dyDescent="0.2">
      <c r="A1157" s="17"/>
      <c r="DR1157" s="19"/>
      <c r="DS1157" s="19"/>
      <c r="DT1157" s="19"/>
    </row>
    <row r="1158" spans="1:124" s="18" customFormat="1" x14ac:dyDescent="0.2">
      <c r="A1158" s="17"/>
      <c r="DR1158" s="19"/>
      <c r="DS1158" s="19"/>
      <c r="DT1158" s="19"/>
    </row>
    <row r="1159" spans="1:124" s="18" customFormat="1" x14ac:dyDescent="0.2">
      <c r="A1159" s="17"/>
      <c r="DR1159" s="19"/>
      <c r="DS1159" s="19"/>
      <c r="DT1159" s="19"/>
    </row>
    <row r="1160" spans="1:124" s="18" customFormat="1" x14ac:dyDescent="0.2">
      <c r="A1160" s="17"/>
      <c r="DR1160" s="19"/>
      <c r="DS1160" s="19"/>
      <c r="DT1160" s="19"/>
    </row>
    <row r="1161" spans="1:124" s="18" customFormat="1" x14ac:dyDescent="0.2">
      <c r="A1161" s="17"/>
      <c r="DR1161" s="19"/>
      <c r="DS1161" s="19"/>
      <c r="DT1161" s="19"/>
    </row>
    <row r="1162" spans="1:124" s="18" customFormat="1" x14ac:dyDescent="0.2">
      <c r="A1162" s="17"/>
      <c r="DR1162" s="19"/>
      <c r="DS1162" s="19"/>
      <c r="DT1162" s="19"/>
    </row>
    <row r="1163" spans="1:124" s="18" customFormat="1" x14ac:dyDescent="0.2">
      <c r="A1163" s="17"/>
      <c r="DR1163" s="19"/>
      <c r="DS1163" s="19"/>
      <c r="DT1163" s="19"/>
    </row>
    <row r="1164" spans="1:124" s="18" customFormat="1" x14ac:dyDescent="0.2">
      <c r="A1164" s="17"/>
      <c r="DR1164" s="19"/>
      <c r="DS1164" s="19"/>
      <c r="DT1164" s="19"/>
    </row>
    <row r="1165" spans="1:124" s="18" customFormat="1" x14ac:dyDescent="0.2">
      <c r="A1165" s="17"/>
      <c r="DR1165" s="19"/>
      <c r="DS1165" s="19"/>
      <c r="DT1165" s="19"/>
    </row>
    <row r="1166" spans="1:124" s="18" customFormat="1" x14ac:dyDescent="0.2">
      <c r="A1166" s="17"/>
      <c r="DR1166" s="19"/>
      <c r="DS1166" s="19"/>
      <c r="DT1166" s="19"/>
    </row>
    <row r="1167" spans="1:124" s="18" customFormat="1" x14ac:dyDescent="0.2">
      <c r="A1167" s="17"/>
      <c r="DR1167" s="19"/>
      <c r="DS1167" s="19"/>
      <c r="DT1167" s="19"/>
    </row>
    <row r="1168" spans="1:124" s="18" customFormat="1" x14ac:dyDescent="0.2">
      <c r="A1168" s="17"/>
      <c r="DR1168" s="19"/>
      <c r="DS1168" s="19"/>
      <c r="DT1168" s="19"/>
    </row>
    <row r="1169" spans="1:124" s="18" customFormat="1" x14ac:dyDescent="0.2">
      <c r="A1169" s="17"/>
      <c r="DR1169" s="19"/>
      <c r="DS1169" s="19"/>
      <c r="DT1169" s="19"/>
    </row>
    <row r="1170" spans="1:124" s="18" customFormat="1" x14ac:dyDescent="0.2">
      <c r="A1170" s="17"/>
      <c r="DR1170" s="19"/>
      <c r="DS1170" s="19"/>
      <c r="DT1170" s="19"/>
    </row>
    <row r="1171" spans="1:124" s="18" customFormat="1" x14ac:dyDescent="0.2">
      <c r="A1171" s="17"/>
      <c r="DR1171" s="19"/>
      <c r="DS1171" s="19"/>
      <c r="DT1171" s="19"/>
    </row>
    <row r="1172" spans="1:124" s="18" customFormat="1" x14ac:dyDescent="0.2">
      <c r="A1172" s="17"/>
      <c r="DR1172" s="19"/>
      <c r="DS1172" s="19"/>
      <c r="DT1172" s="19"/>
    </row>
    <row r="1173" spans="1:124" s="18" customFormat="1" x14ac:dyDescent="0.2">
      <c r="A1173" s="17"/>
      <c r="DR1173" s="19"/>
      <c r="DS1173" s="19"/>
      <c r="DT1173" s="19"/>
    </row>
    <row r="1174" spans="1:124" s="18" customFormat="1" x14ac:dyDescent="0.2">
      <c r="A1174" s="17"/>
      <c r="DR1174" s="19"/>
      <c r="DS1174" s="19"/>
      <c r="DT1174" s="19"/>
    </row>
    <row r="1175" spans="1:124" s="18" customFormat="1" x14ac:dyDescent="0.2">
      <c r="A1175" s="17"/>
      <c r="DR1175" s="19"/>
      <c r="DS1175" s="19"/>
      <c r="DT1175" s="19"/>
    </row>
    <row r="1176" spans="1:124" s="18" customFormat="1" x14ac:dyDescent="0.2">
      <c r="A1176" s="17"/>
      <c r="DR1176" s="19"/>
      <c r="DS1176" s="19"/>
      <c r="DT1176" s="19"/>
    </row>
    <row r="1177" spans="1:124" s="18" customFormat="1" x14ac:dyDescent="0.2">
      <c r="A1177" s="17"/>
      <c r="DR1177" s="19"/>
      <c r="DS1177" s="19"/>
      <c r="DT1177" s="19"/>
    </row>
    <row r="1178" spans="1:124" s="18" customFormat="1" x14ac:dyDescent="0.2">
      <c r="A1178" s="17"/>
      <c r="DR1178" s="19"/>
      <c r="DS1178" s="19"/>
      <c r="DT1178" s="19"/>
    </row>
    <row r="1179" spans="1:124" s="18" customFormat="1" x14ac:dyDescent="0.2">
      <c r="A1179" s="17"/>
      <c r="DR1179" s="19"/>
      <c r="DS1179" s="19"/>
      <c r="DT1179" s="19"/>
    </row>
    <row r="1180" spans="1:124" s="18" customFormat="1" x14ac:dyDescent="0.2">
      <c r="A1180" s="17"/>
      <c r="DR1180" s="19"/>
      <c r="DS1180" s="19"/>
      <c r="DT1180" s="19"/>
    </row>
    <row r="1181" spans="1:124" s="18" customFormat="1" x14ac:dyDescent="0.2">
      <c r="A1181" s="17"/>
      <c r="DR1181" s="19"/>
      <c r="DS1181" s="19"/>
      <c r="DT1181" s="19"/>
    </row>
    <row r="1182" spans="1:124" s="18" customFormat="1" x14ac:dyDescent="0.2">
      <c r="A1182" s="17"/>
      <c r="DR1182" s="19"/>
      <c r="DS1182" s="19"/>
      <c r="DT1182" s="19"/>
    </row>
    <row r="1183" spans="1:124" s="18" customFormat="1" x14ac:dyDescent="0.2">
      <c r="A1183" s="17"/>
      <c r="DR1183" s="19"/>
      <c r="DS1183" s="19"/>
      <c r="DT1183" s="19"/>
    </row>
    <row r="1184" spans="1:124" s="18" customFormat="1" x14ac:dyDescent="0.2">
      <c r="A1184" s="17"/>
      <c r="DR1184" s="19"/>
      <c r="DS1184" s="19"/>
      <c r="DT1184" s="19"/>
    </row>
    <row r="1185" spans="1:124" s="18" customFormat="1" x14ac:dyDescent="0.2">
      <c r="A1185" s="17"/>
      <c r="DR1185" s="19"/>
      <c r="DS1185" s="19"/>
      <c r="DT1185" s="19"/>
    </row>
    <row r="1186" spans="1:124" s="18" customFormat="1" x14ac:dyDescent="0.2">
      <c r="A1186" s="17"/>
      <c r="DR1186" s="19"/>
      <c r="DS1186" s="19"/>
      <c r="DT1186" s="19"/>
    </row>
    <row r="1187" spans="1:124" s="18" customFormat="1" x14ac:dyDescent="0.2">
      <c r="A1187" s="17"/>
      <c r="DR1187" s="19"/>
      <c r="DS1187" s="19"/>
      <c r="DT1187" s="19"/>
    </row>
    <row r="1188" spans="1:124" s="18" customFormat="1" x14ac:dyDescent="0.2">
      <c r="A1188" s="17"/>
      <c r="DR1188" s="19"/>
      <c r="DS1188" s="19"/>
      <c r="DT1188" s="19"/>
    </row>
    <row r="1189" spans="1:124" s="18" customFormat="1" x14ac:dyDescent="0.2">
      <c r="A1189" s="17"/>
      <c r="DR1189" s="19"/>
      <c r="DS1189" s="19"/>
      <c r="DT1189" s="19"/>
    </row>
    <row r="1190" spans="1:124" s="18" customFormat="1" x14ac:dyDescent="0.2">
      <c r="A1190" s="17"/>
      <c r="DR1190" s="19"/>
      <c r="DS1190" s="19"/>
      <c r="DT1190" s="19"/>
    </row>
    <row r="1191" spans="1:124" s="18" customFormat="1" x14ac:dyDescent="0.2">
      <c r="A1191" s="17"/>
      <c r="DR1191" s="19"/>
      <c r="DS1191" s="19"/>
      <c r="DT1191" s="19"/>
    </row>
    <row r="1192" spans="1:124" s="18" customFormat="1" x14ac:dyDescent="0.2">
      <c r="A1192" s="17"/>
      <c r="DR1192" s="19"/>
      <c r="DS1192" s="19"/>
      <c r="DT1192" s="19"/>
    </row>
    <row r="1193" spans="1:124" s="18" customFormat="1" x14ac:dyDescent="0.2">
      <c r="A1193" s="17"/>
      <c r="DR1193" s="19"/>
      <c r="DS1193" s="19"/>
      <c r="DT1193" s="19"/>
    </row>
    <row r="1194" spans="1:124" s="18" customFormat="1" x14ac:dyDescent="0.2">
      <c r="A1194" s="17"/>
      <c r="DR1194" s="19"/>
      <c r="DS1194" s="19"/>
      <c r="DT1194" s="19"/>
    </row>
    <row r="1195" spans="1:124" s="18" customFormat="1" x14ac:dyDescent="0.2">
      <c r="A1195" s="17"/>
      <c r="DR1195" s="19"/>
      <c r="DS1195" s="19"/>
      <c r="DT1195" s="19"/>
    </row>
    <row r="1196" spans="1:124" s="18" customFormat="1" x14ac:dyDescent="0.2">
      <c r="A1196" s="17"/>
      <c r="DR1196" s="19"/>
      <c r="DS1196" s="19"/>
      <c r="DT1196" s="19"/>
    </row>
    <row r="1197" spans="1:124" s="18" customFormat="1" x14ac:dyDescent="0.2">
      <c r="A1197" s="17"/>
      <c r="DR1197" s="19"/>
      <c r="DS1197" s="19"/>
      <c r="DT1197" s="19"/>
    </row>
    <row r="1198" spans="1:124" s="18" customFormat="1" x14ac:dyDescent="0.2">
      <c r="A1198" s="17"/>
      <c r="DR1198" s="19"/>
      <c r="DS1198" s="19"/>
      <c r="DT1198" s="19"/>
    </row>
    <row r="1199" spans="1:124" s="18" customFormat="1" x14ac:dyDescent="0.2">
      <c r="A1199" s="17"/>
      <c r="DR1199" s="19"/>
      <c r="DS1199" s="19"/>
      <c r="DT1199" s="19"/>
    </row>
    <row r="1200" spans="1:124" s="18" customFormat="1" x14ac:dyDescent="0.2">
      <c r="A1200" s="17"/>
      <c r="DR1200" s="19"/>
      <c r="DS1200" s="19"/>
      <c r="DT1200" s="19"/>
    </row>
    <row r="1201" spans="1:124" s="18" customFormat="1" x14ac:dyDescent="0.2">
      <c r="A1201" s="17"/>
      <c r="DR1201" s="19"/>
      <c r="DS1201" s="19"/>
      <c r="DT1201" s="19"/>
    </row>
    <row r="1202" spans="1:124" s="18" customFormat="1" x14ac:dyDescent="0.2">
      <c r="A1202" s="17"/>
      <c r="DR1202" s="19"/>
      <c r="DS1202" s="19"/>
      <c r="DT1202" s="19"/>
    </row>
    <row r="1203" spans="1:124" s="18" customFormat="1" x14ac:dyDescent="0.2">
      <c r="A1203" s="17"/>
      <c r="DR1203" s="19"/>
      <c r="DS1203" s="19"/>
      <c r="DT1203" s="19"/>
    </row>
    <row r="1204" spans="1:124" s="18" customFormat="1" x14ac:dyDescent="0.2">
      <c r="A1204" s="17"/>
      <c r="DR1204" s="19"/>
      <c r="DS1204" s="19"/>
      <c r="DT1204" s="19"/>
    </row>
    <row r="1205" spans="1:124" s="18" customFormat="1" x14ac:dyDescent="0.2">
      <c r="A1205" s="17"/>
      <c r="DR1205" s="19"/>
      <c r="DS1205" s="19"/>
      <c r="DT1205" s="19"/>
    </row>
    <row r="1206" spans="1:124" s="18" customFormat="1" x14ac:dyDescent="0.2">
      <c r="A1206" s="17"/>
      <c r="DR1206" s="19"/>
      <c r="DS1206" s="19"/>
      <c r="DT1206" s="19"/>
    </row>
    <row r="1207" spans="1:124" s="18" customFormat="1" x14ac:dyDescent="0.2">
      <c r="A1207" s="17"/>
      <c r="DR1207" s="19"/>
      <c r="DS1207" s="19"/>
      <c r="DT1207" s="19"/>
    </row>
    <row r="1208" spans="1:124" s="18" customFormat="1" x14ac:dyDescent="0.2">
      <c r="A1208" s="17"/>
      <c r="DR1208" s="19"/>
      <c r="DS1208" s="19"/>
      <c r="DT1208" s="19"/>
    </row>
    <row r="1209" spans="1:124" s="18" customFormat="1" x14ac:dyDescent="0.2">
      <c r="A1209" s="17"/>
      <c r="DR1209" s="19"/>
      <c r="DS1209" s="19"/>
      <c r="DT1209" s="19"/>
    </row>
    <row r="1210" spans="1:124" s="18" customFormat="1" x14ac:dyDescent="0.2">
      <c r="A1210" s="17"/>
      <c r="DR1210" s="19"/>
      <c r="DS1210" s="19"/>
      <c r="DT1210" s="19"/>
    </row>
    <row r="1211" spans="1:124" s="18" customFormat="1" x14ac:dyDescent="0.2">
      <c r="A1211" s="17"/>
      <c r="DR1211" s="19"/>
      <c r="DS1211" s="19"/>
      <c r="DT1211" s="19"/>
    </row>
    <row r="1212" spans="1:124" s="18" customFormat="1" x14ac:dyDescent="0.2">
      <c r="A1212" s="17"/>
      <c r="DR1212" s="19"/>
      <c r="DS1212" s="19"/>
      <c r="DT1212" s="19"/>
    </row>
    <row r="1213" spans="1:124" s="18" customFormat="1" x14ac:dyDescent="0.2">
      <c r="A1213" s="17"/>
      <c r="DR1213" s="19"/>
      <c r="DS1213" s="19"/>
      <c r="DT1213" s="19"/>
    </row>
    <row r="1214" spans="1:124" s="18" customFormat="1" x14ac:dyDescent="0.2">
      <c r="A1214" s="17"/>
      <c r="DR1214" s="19"/>
      <c r="DS1214" s="19"/>
      <c r="DT1214" s="19"/>
    </row>
    <row r="1215" spans="1:124" s="18" customFormat="1" x14ac:dyDescent="0.2">
      <c r="A1215" s="17"/>
      <c r="DR1215" s="19"/>
      <c r="DS1215" s="19"/>
      <c r="DT1215" s="19"/>
    </row>
    <row r="1216" spans="1:124" s="18" customFormat="1" x14ac:dyDescent="0.2">
      <c r="A1216" s="17"/>
      <c r="DR1216" s="19"/>
      <c r="DS1216" s="19"/>
      <c r="DT1216" s="19"/>
    </row>
    <row r="1217" spans="1:124" s="18" customFormat="1" x14ac:dyDescent="0.2">
      <c r="A1217" s="17"/>
      <c r="DR1217" s="19"/>
      <c r="DS1217" s="19"/>
      <c r="DT1217" s="19"/>
    </row>
    <row r="1218" spans="1:124" s="18" customFormat="1" x14ac:dyDescent="0.2">
      <c r="A1218" s="17"/>
      <c r="DR1218" s="19"/>
      <c r="DS1218" s="19"/>
      <c r="DT1218" s="19"/>
    </row>
    <row r="1219" spans="1:124" s="18" customFormat="1" x14ac:dyDescent="0.2">
      <c r="A1219" s="17"/>
      <c r="DR1219" s="19"/>
      <c r="DS1219" s="19"/>
      <c r="DT1219" s="19"/>
    </row>
    <row r="1220" spans="1:124" s="18" customFormat="1" x14ac:dyDescent="0.2">
      <c r="A1220" s="17"/>
      <c r="DR1220" s="19"/>
      <c r="DS1220" s="19"/>
      <c r="DT1220" s="19"/>
    </row>
    <row r="1221" spans="1:124" s="18" customFormat="1" x14ac:dyDescent="0.2">
      <c r="A1221" s="17"/>
      <c r="DR1221" s="19"/>
      <c r="DS1221" s="19"/>
      <c r="DT1221" s="19"/>
    </row>
    <row r="1222" spans="1:124" s="18" customFormat="1" x14ac:dyDescent="0.2">
      <c r="A1222" s="17"/>
      <c r="DR1222" s="19"/>
      <c r="DS1222" s="19"/>
      <c r="DT1222" s="19"/>
    </row>
    <row r="1223" spans="1:124" s="18" customFormat="1" x14ac:dyDescent="0.2">
      <c r="A1223" s="17"/>
      <c r="DR1223" s="19"/>
      <c r="DS1223" s="19"/>
      <c r="DT1223" s="19"/>
    </row>
    <row r="1224" spans="1:124" s="18" customFormat="1" x14ac:dyDescent="0.2">
      <c r="A1224" s="17"/>
      <c r="DR1224" s="19"/>
      <c r="DS1224" s="19"/>
      <c r="DT1224" s="19"/>
    </row>
    <row r="1225" spans="1:124" s="18" customFormat="1" x14ac:dyDescent="0.2">
      <c r="A1225" s="17"/>
      <c r="DR1225" s="19"/>
      <c r="DS1225" s="19"/>
      <c r="DT1225" s="19"/>
    </row>
    <row r="1226" spans="1:124" s="18" customFormat="1" x14ac:dyDescent="0.2">
      <c r="A1226" s="17"/>
      <c r="DR1226" s="19"/>
      <c r="DS1226" s="19"/>
      <c r="DT1226" s="19"/>
    </row>
    <row r="1227" spans="1:124" s="18" customFormat="1" x14ac:dyDescent="0.2">
      <c r="A1227" s="17"/>
      <c r="DR1227" s="19"/>
      <c r="DS1227" s="19"/>
      <c r="DT1227" s="19"/>
    </row>
    <row r="1228" spans="1:124" s="18" customFormat="1" x14ac:dyDescent="0.2">
      <c r="A1228" s="17"/>
      <c r="DR1228" s="19"/>
      <c r="DS1228" s="19"/>
      <c r="DT1228" s="19"/>
    </row>
    <row r="1229" spans="1:124" s="18" customFormat="1" x14ac:dyDescent="0.2">
      <c r="A1229" s="17"/>
      <c r="DR1229" s="19"/>
      <c r="DS1229" s="19"/>
      <c r="DT1229" s="19"/>
    </row>
    <row r="1230" spans="1:124" s="18" customFormat="1" x14ac:dyDescent="0.2">
      <c r="A1230" s="17"/>
      <c r="DR1230" s="19"/>
      <c r="DS1230" s="19"/>
      <c r="DT1230" s="19"/>
    </row>
    <row r="1231" spans="1:124" s="18" customFormat="1" x14ac:dyDescent="0.2">
      <c r="A1231" s="17"/>
      <c r="DR1231" s="19"/>
      <c r="DS1231" s="19"/>
      <c r="DT1231" s="19"/>
    </row>
    <row r="1232" spans="1:124" s="18" customFormat="1" x14ac:dyDescent="0.2">
      <c r="A1232" s="17"/>
      <c r="DR1232" s="19"/>
      <c r="DS1232" s="19"/>
      <c r="DT1232" s="19"/>
    </row>
    <row r="1233" spans="1:124" s="18" customFormat="1" x14ac:dyDescent="0.2">
      <c r="A1233" s="17"/>
      <c r="DR1233" s="19"/>
      <c r="DS1233" s="19"/>
      <c r="DT1233" s="19"/>
    </row>
    <row r="1234" spans="1:124" s="18" customFormat="1" x14ac:dyDescent="0.2">
      <c r="A1234" s="17"/>
      <c r="DR1234" s="19"/>
      <c r="DS1234" s="19"/>
      <c r="DT1234" s="19"/>
    </row>
    <row r="1235" spans="1:124" s="18" customFormat="1" x14ac:dyDescent="0.2">
      <c r="A1235" s="17"/>
      <c r="DR1235" s="19"/>
      <c r="DS1235" s="19"/>
      <c r="DT1235" s="19"/>
    </row>
    <row r="1236" spans="1:124" s="18" customFormat="1" x14ac:dyDescent="0.2">
      <c r="A1236" s="17"/>
      <c r="DR1236" s="19"/>
      <c r="DS1236" s="19"/>
      <c r="DT1236" s="19"/>
    </row>
    <row r="1237" spans="1:124" s="18" customFormat="1" x14ac:dyDescent="0.2">
      <c r="A1237" s="17"/>
      <c r="DR1237" s="19"/>
      <c r="DS1237" s="19"/>
      <c r="DT1237" s="19"/>
    </row>
    <row r="1238" spans="1:124" s="18" customFormat="1" x14ac:dyDescent="0.2">
      <c r="A1238" s="17"/>
      <c r="DR1238" s="19"/>
      <c r="DS1238" s="19"/>
      <c r="DT1238" s="19"/>
    </row>
    <row r="1239" spans="1:124" s="18" customFormat="1" x14ac:dyDescent="0.2">
      <c r="A1239" s="17"/>
      <c r="DR1239" s="19"/>
      <c r="DS1239" s="19"/>
      <c r="DT1239" s="19"/>
    </row>
    <row r="1240" spans="1:124" s="18" customFormat="1" x14ac:dyDescent="0.2">
      <c r="A1240" s="17"/>
      <c r="DR1240" s="19"/>
      <c r="DS1240" s="19"/>
      <c r="DT1240" s="19"/>
    </row>
    <row r="1241" spans="1:124" s="18" customFormat="1" x14ac:dyDescent="0.2">
      <c r="A1241" s="17"/>
      <c r="DR1241" s="19"/>
      <c r="DS1241" s="19"/>
      <c r="DT1241" s="19"/>
    </row>
    <row r="1242" spans="1:124" s="18" customFormat="1" x14ac:dyDescent="0.2">
      <c r="A1242" s="17"/>
      <c r="DR1242" s="19"/>
      <c r="DS1242" s="19"/>
      <c r="DT1242" s="19"/>
    </row>
    <row r="1243" spans="1:124" s="18" customFormat="1" x14ac:dyDescent="0.2">
      <c r="A1243" s="17"/>
      <c r="DR1243" s="19"/>
      <c r="DS1243" s="19"/>
      <c r="DT1243" s="19"/>
    </row>
    <row r="1244" spans="1:124" s="18" customFormat="1" x14ac:dyDescent="0.2">
      <c r="A1244" s="17"/>
      <c r="DR1244" s="19"/>
      <c r="DS1244" s="19"/>
      <c r="DT1244" s="19"/>
    </row>
    <row r="1245" spans="1:124" s="18" customFormat="1" x14ac:dyDescent="0.2">
      <c r="A1245" s="17"/>
      <c r="DR1245" s="19"/>
      <c r="DS1245" s="19"/>
      <c r="DT1245" s="19"/>
    </row>
    <row r="1246" spans="1:124" s="18" customFormat="1" x14ac:dyDescent="0.2">
      <c r="A1246" s="17"/>
      <c r="DR1246" s="19"/>
      <c r="DS1246" s="19"/>
      <c r="DT1246" s="19"/>
    </row>
    <row r="1247" spans="1:124" s="18" customFormat="1" x14ac:dyDescent="0.2">
      <c r="A1247" s="17"/>
      <c r="DR1247" s="19"/>
      <c r="DS1247" s="19"/>
      <c r="DT1247" s="19"/>
    </row>
    <row r="1248" spans="1:124" s="18" customFormat="1" x14ac:dyDescent="0.2">
      <c r="A1248" s="17"/>
      <c r="DR1248" s="19"/>
      <c r="DS1248" s="19"/>
      <c r="DT1248" s="19"/>
    </row>
    <row r="1249" spans="1:124" s="18" customFormat="1" x14ac:dyDescent="0.2">
      <c r="A1249" s="17"/>
      <c r="DR1249" s="19"/>
      <c r="DS1249" s="19"/>
      <c r="DT1249" s="19"/>
    </row>
    <row r="1250" spans="1:124" s="18" customFormat="1" x14ac:dyDescent="0.2">
      <c r="A1250" s="17"/>
      <c r="DR1250" s="19"/>
      <c r="DS1250" s="19"/>
      <c r="DT1250" s="19"/>
    </row>
    <row r="1251" spans="1:124" s="18" customFormat="1" x14ac:dyDescent="0.2">
      <c r="A1251" s="17"/>
      <c r="DR1251" s="19"/>
      <c r="DS1251" s="19"/>
      <c r="DT1251" s="19"/>
    </row>
    <row r="1252" spans="1:124" s="18" customFormat="1" x14ac:dyDescent="0.2">
      <c r="A1252" s="17"/>
      <c r="DR1252" s="19"/>
      <c r="DS1252" s="19"/>
      <c r="DT1252" s="19"/>
    </row>
    <row r="1253" spans="1:124" s="18" customFormat="1" x14ac:dyDescent="0.2">
      <c r="A1253" s="17"/>
      <c r="DR1253" s="19"/>
      <c r="DS1253" s="19"/>
      <c r="DT1253" s="19"/>
    </row>
    <row r="1254" spans="1:124" s="18" customFormat="1" x14ac:dyDescent="0.2">
      <c r="A1254" s="17"/>
      <c r="DR1254" s="19"/>
      <c r="DS1254" s="19"/>
      <c r="DT1254" s="19"/>
    </row>
    <row r="1255" spans="1:124" s="18" customFormat="1" x14ac:dyDescent="0.2">
      <c r="A1255" s="17"/>
      <c r="DR1255" s="19"/>
      <c r="DS1255" s="19"/>
      <c r="DT1255" s="19"/>
    </row>
    <row r="1256" spans="1:124" s="18" customFormat="1" x14ac:dyDescent="0.2">
      <c r="A1256" s="17"/>
      <c r="DR1256" s="19"/>
      <c r="DS1256" s="19"/>
      <c r="DT1256" s="19"/>
    </row>
    <row r="1257" spans="1:124" s="18" customFormat="1" x14ac:dyDescent="0.2">
      <c r="A1257" s="17"/>
      <c r="DR1257" s="19"/>
      <c r="DS1257" s="19"/>
      <c r="DT1257" s="19"/>
    </row>
    <row r="1258" spans="1:124" s="18" customFormat="1" x14ac:dyDescent="0.2">
      <c r="A1258" s="17"/>
      <c r="DR1258" s="19"/>
      <c r="DS1258" s="19"/>
      <c r="DT1258" s="19"/>
    </row>
    <row r="1259" spans="1:124" s="18" customFormat="1" x14ac:dyDescent="0.2">
      <c r="A1259" s="17"/>
      <c r="DR1259" s="19"/>
      <c r="DS1259" s="19"/>
      <c r="DT1259" s="19"/>
    </row>
    <row r="1260" spans="1:124" s="18" customFormat="1" x14ac:dyDescent="0.2">
      <c r="A1260" s="17"/>
      <c r="DR1260" s="19"/>
      <c r="DS1260" s="19"/>
      <c r="DT1260" s="19"/>
    </row>
    <row r="1261" spans="1:124" s="18" customFormat="1" x14ac:dyDescent="0.2">
      <c r="A1261" s="17"/>
      <c r="DR1261" s="19"/>
      <c r="DS1261" s="19"/>
      <c r="DT1261" s="19"/>
    </row>
    <row r="1262" spans="1:124" s="18" customFormat="1" x14ac:dyDescent="0.2">
      <c r="A1262" s="17"/>
      <c r="DR1262" s="19"/>
      <c r="DS1262" s="19"/>
      <c r="DT1262" s="19"/>
    </row>
    <row r="1263" spans="1:124" s="18" customFormat="1" x14ac:dyDescent="0.2">
      <c r="A1263" s="17"/>
      <c r="DR1263" s="19"/>
      <c r="DS1263" s="19"/>
      <c r="DT1263" s="19"/>
    </row>
    <row r="1264" spans="1:124" s="18" customFormat="1" x14ac:dyDescent="0.2">
      <c r="A1264" s="17"/>
      <c r="DR1264" s="19"/>
      <c r="DS1264" s="19"/>
      <c r="DT1264" s="19"/>
    </row>
    <row r="1265" spans="1:124" s="18" customFormat="1" x14ac:dyDescent="0.2">
      <c r="A1265" s="17"/>
      <c r="DR1265" s="19"/>
      <c r="DS1265" s="19"/>
      <c r="DT1265" s="19"/>
    </row>
    <row r="1266" spans="1:124" s="18" customFormat="1" x14ac:dyDescent="0.2">
      <c r="A1266" s="17"/>
      <c r="DR1266" s="19"/>
      <c r="DS1266" s="19"/>
      <c r="DT1266" s="19"/>
    </row>
    <row r="1267" spans="1:124" s="18" customFormat="1" x14ac:dyDescent="0.2">
      <c r="A1267" s="17"/>
      <c r="DR1267" s="19"/>
      <c r="DS1267" s="19"/>
      <c r="DT1267" s="19"/>
    </row>
    <row r="1268" spans="1:124" s="18" customFormat="1" x14ac:dyDescent="0.2">
      <c r="A1268" s="17"/>
      <c r="DR1268" s="19"/>
      <c r="DS1268" s="19"/>
      <c r="DT1268" s="19"/>
    </row>
    <row r="1269" spans="1:124" s="18" customFormat="1" x14ac:dyDescent="0.2">
      <c r="A1269" s="17"/>
      <c r="DR1269" s="19"/>
      <c r="DS1269" s="19"/>
      <c r="DT1269" s="19"/>
    </row>
    <row r="1270" spans="1:124" s="18" customFormat="1" x14ac:dyDescent="0.2">
      <c r="A1270" s="17"/>
      <c r="DR1270" s="19"/>
      <c r="DS1270" s="19"/>
      <c r="DT1270" s="19"/>
    </row>
    <row r="1271" spans="1:124" s="18" customFormat="1" x14ac:dyDescent="0.2">
      <c r="A1271" s="17"/>
      <c r="DR1271" s="19"/>
      <c r="DS1271" s="19"/>
      <c r="DT1271" s="19"/>
    </row>
    <row r="1272" spans="1:124" s="18" customFormat="1" x14ac:dyDescent="0.2">
      <c r="A1272" s="17"/>
      <c r="DR1272" s="19"/>
      <c r="DS1272" s="19"/>
      <c r="DT1272" s="19"/>
    </row>
    <row r="1273" spans="1:124" s="18" customFormat="1" x14ac:dyDescent="0.2">
      <c r="A1273" s="17"/>
      <c r="DR1273" s="19"/>
      <c r="DS1273" s="19"/>
      <c r="DT1273" s="19"/>
    </row>
    <row r="1274" spans="1:124" s="18" customFormat="1" x14ac:dyDescent="0.2">
      <c r="A1274" s="17"/>
      <c r="DR1274" s="19"/>
      <c r="DS1274" s="19"/>
      <c r="DT1274" s="19"/>
    </row>
    <row r="1275" spans="1:124" s="18" customFormat="1" x14ac:dyDescent="0.2">
      <c r="A1275" s="17"/>
      <c r="DR1275" s="19"/>
      <c r="DS1275" s="19"/>
      <c r="DT1275" s="19"/>
    </row>
    <row r="1276" spans="1:124" s="18" customFormat="1" x14ac:dyDescent="0.2">
      <c r="A1276" s="17"/>
      <c r="DR1276" s="19"/>
      <c r="DS1276" s="19"/>
      <c r="DT1276" s="19"/>
    </row>
    <row r="1277" spans="1:124" s="18" customFormat="1" x14ac:dyDescent="0.2">
      <c r="A1277" s="17"/>
      <c r="DR1277" s="19"/>
      <c r="DS1277" s="19"/>
      <c r="DT1277" s="19"/>
    </row>
    <row r="1278" spans="1:124" s="18" customFormat="1" x14ac:dyDescent="0.2">
      <c r="A1278" s="17"/>
      <c r="DR1278" s="19"/>
      <c r="DS1278" s="19"/>
      <c r="DT1278" s="19"/>
    </row>
    <row r="1279" spans="1:124" s="18" customFormat="1" x14ac:dyDescent="0.2">
      <c r="A1279" s="17"/>
      <c r="DR1279" s="19"/>
      <c r="DS1279" s="19"/>
      <c r="DT1279" s="19"/>
    </row>
    <row r="1280" spans="1:124" s="18" customFormat="1" x14ac:dyDescent="0.2">
      <c r="A1280" s="17"/>
      <c r="DR1280" s="19"/>
      <c r="DS1280" s="19"/>
      <c r="DT1280" s="19"/>
    </row>
    <row r="1281" spans="1:124" s="18" customFormat="1" x14ac:dyDescent="0.2">
      <c r="A1281" s="17"/>
      <c r="DR1281" s="19"/>
      <c r="DS1281" s="19"/>
      <c r="DT1281" s="19"/>
    </row>
    <row r="1282" spans="1:124" s="18" customFormat="1" x14ac:dyDescent="0.2">
      <c r="A1282" s="17"/>
      <c r="DR1282" s="19"/>
      <c r="DS1282" s="19"/>
      <c r="DT1282" s="19"/>
    </row>
    <row r="1283" spans="1:124" s="18" customFormat="1" x14ac:dyDescent="0.2">
      <c r="A1283" s="17"/>
      <c r="DR1283" s="19"/>
      <c r="DS1283" s="19"/>
      <c r="DT1283" s="19"/>
    </row>
    <row r="1284" spans="1:124" s="18" customFormat="1" x14ac:dyDescent="0.2">
      <c r="A1284" s="17"/>
      <c r="DR1284" s="19"/>
      <c r="DS1284" s="19"/>
      <c r="DT1284" s="19"/>
    </row>
    <row r="1285" spans="1:124" s="18" customFormat="1" x14ac:dyDescent="0.2">
      <c r="A1285" s="17"/>
      <c r="DR1285" s="19"/>
      <c r="DS1285" s="19"/>
      <c r="DT1285" s="19"/>
    </row>
    <row r="1286" spans="1:124" s="18" customFormat="1" x14ac:dyDescent="0.2">
      <c r="A1286" s="17"/>
      <c r="DR1286" s="19"/>
      <c r="DS1286" s="19"/>
      <c r="DT1286" s="19"/>
    </row>
    <row r="1287" spans="1:124" s="18" customFormat="1" x14ac:dyDescent="0.2">
      <c r="A1287" s="17"/>
      <c r="DR1287" s="19"/>
      <c r="DS1287" s="19"/>
      <c r="DT1287" s="19"/>
    </row>
    <row r="1288" spans="1:124" s="18" customFormat="1" x14ac:dyDescent="0.2">
      <c r="A1288" s="17"/>
      <c r="DR1288" s="19"/>
      <c r="DS1288" s="19"/>
      <c r="DT1288" s="19"/>
    </row>
    <row r="1289" spans="1:124" s="18" customFormat="1" x14ac:dyDescent="0.2">
      <c r="A1289" s="17"/>
      <c r="DR1289" s="19"/>
      <c r="DS1289" s="19"/>
      <c r="DT1289" s="19"/>
    </row>
    <row r="1290" spans="1:124" s="18" customFormat="1" x14ac:dyDescent="0.2">
      <c r="A1290" s="17"/>
      <c r="DR1290" s="19"/>
      <c r="DS1290" s="19"/>
      <c r="DT1290" s="19"/>
    </row>
    <row r="1291" spans="1:124" s="18" customFormat="1" x14ac:dyDescent="0.2">
      <c r="A1291" s="17"/>
      <c r="DR1291" s="19"/>
      <c r="DS1291" s="19"/>
      <c r="DT1291" s="19"/>
    </row>
    <row r="1292" spans="1:124" s="18" customFormat="1" x14ac:dyDescent="0.2">
      <c r="A1292" s="17"/>
      <c r="DR1292" s="19"/>
      <c r="DS1292" s="19"/>
      <c r="DT1292" s="19"/>
    </row>
    <row r="1293" spans="1:124" s="18" customFormat="1" x14ac:dyDescent="0.2">
      <c r="A1293" s="17"/>
      <c r="DR1293" s="19"/>
      <c r="DS1293" s="19"/>
      <c r="DT1293" s="19"/>
    </row>
    <row r="1294" spans="1:124" s="18" customFormat="1" x14ac:dyDescent="0.2">
      <c r="A1294" s="17"/>
      <c r="DR1294" s="19"/>
      <c r="DS1294" s="19"/>
      <c r="DT1294" s="19"/>
    </row>
    <row r="1295" spans="1:124" s="18" customFormat="1" x14ac:dyDescent="0.2">
      <c r="A1295" s="17"/>
      <c r="DR1295" s="19"/>
      <c r="DS1295" s="19"/>
      <c r="DT1295" s="19"/>
    </row>
    <row r="1296" spans="1:124" s="18" customFormat="1" x14ac:dyDescent="0.2">
      <c r="A1296" s="17"/>
      <c r="DR1296" s="19"/>
      <c r="DS1296" s="19"/>
      <c r="DT1296" s="19"/>
    </row>
    <row r="1297" spans="1:124" s="18" customFormat="1" x14ac:dyDescent="0.2">
      <c r="A1297" s="17"/>
      <c r="DR1297" s="19"/>
      <c r="DS1297" s="19"/>
      <c r="DT1297" s="19"/>
    </row>
    <row r="1298" spans="1:124" s="18" customFormat="1" x14ac:dyDescent="0.2">
      <c r="A1298" s="17"/>
      <c r="DR1298" s="19"/>
      <c r="DS1298" s="19"/>
      <c r="DT1298" s="19"/>
    </row>
    <row r="1299" spans="1:124" s="18" customFormat="1" x14ac:dyDescent="0.2">
      <c r="A1299" s="17"/>
      <c r="DR1299" s="19"/>
      <c r="DS1299" s="19"/>
      <c r="DT1299" s="19"/>
    </row>
    <row r="1300" spans="1:124" s="18" customFormat="1" x14ac:dyDescent="0.2">
      <c r="A1300" s="17"/>
      <c r="DR1300" s="19"/>
      <c r="DS1300" s="19"/>
      <c r="DT1300" s="19"/>
    </row>
    <row r="1301" spans="1:124" s="18" customFormat="1" x14ac:dyDescent="0.2">
      <c r="A1301" s="17"/>
      <c r="DR1301" s="19"/>
      <c r="DS1301" s="19"/>
      <c r="DT1301" s="19"/>
    </row>
    <row r="1302" spans="1:124" s="18" customFormat="1" x14ac:dyDescent="0.2">
      <c r="A1302" s="17"/>
      <c r="DR1302" s="19"/>
      <c r="DS1302" s="19"/>
      <c r="DT1302" s="19"/>
    </row>
    <row r="1303" spans="1:124" s="18" customFormat="1" x14ac:dyDescent="0.2">
      <c r="A1303" s="17"/>
      <c r="DR1303" s="19"/>
      <c r="DS1303" s="19"/>
      <c r="DT1303" s="19"/>
    </row>
    <row r="1304" spans="1:124" s="18" customFormat="1" x14ac:dyDescent="0.2">
      <c r="A1304" s="17"/>
      <c r="DR1304" s="19"/>
      <c r="DS1304" s="19"/>
      <c r="DT1304" s="19"/>
    </row>
    <row r="1305" spans="1:124" s="18" customFormat="1" x14ac:dyDescent="0.2">
      <c r="A1305" s="17"/>
      <c r="DR1305" s="19"/>
      <c r="DS1305" s="19"/>
      <c r="DT1305" s="19"/>
    </row>
    <row r="1306" spans="1:124" s="18" customFormat="1" x14ac:dyDescent="0.2">
      <c r="A1306" s="17"/>
      <c r="DR1306" s="19"/>
      <c r="DS1306" s="19"/>
      <c r="DT1306" s="19"/>
    </row>
    <row r="1307" spans="1:124" s="18" customFormat="1" x14ac:dyDescent="0.2">
      <c r="A1307" s="17"/>
      <c r="DR1307" s="19"/>
      <c r="DS1307" s="19"/>
      <c r="DT1307" s="19"/>
    </row>
    <row r="1308" spans="1:124" s="18" customFormat="1" x14ac:dyDescent="0.2">
      <c r="A1308" s="17"/>
      <c r="DR1308" s="19"/>
      <c r="DS1308" s="19"/>
      <c r="DT1308" s="19"/>
    </row>
    <row r="1309" spans="1:124" s="18" customFormat="1" x14ac:dyDescent="0.2">
      <c r="A1309" s="17"/>
      <c r="DR1309" s="19"/>
      <c r="DS1309" s="19"/>
      <c r="DT1309" s="19"/>
    </row>
    <row r="1310" spans="1:124" s="18" customFormat="1" x14ac:dyDescent="0.2">
      <c r="A1310" s="17"/>
      <c r="DR1310" s="19"/>
      <c r="DS1310" s="19"/>
      <c r="DT1310" s="19"/>
    </row>
    <row r="1311" spans="1:124" s="18" customFormat="1" x14ac:dyDescent="0.2">
      <c r="A1311" s="17"/>
      <c r="DR1311" s="19"/>
      <c r="DS1311" s="19"/>
      <c r="DT1311" s="19"/>
    </row>
    <row r="1312" spans="1:124" s="18" customFormat="1" x14ac:dyDescent="0.2">
      <c r="A1312" s="17"/>
      <c r="DR1312" s="19"/>
      <c r="DS1312" s="19"/>
      <c r="DT1312" s="19"/>
    </row>
    <row r="1313" spans="1:124" s="18" customFormat="1" x14ac:dyDescent="0.2">
      <c r="A1313" s="17"/>
      <c r="DR1313" s="19"/>
      <c r="DS1313" s="19"/>
      <c r="DT1313" s="19"/>
    </row>
    <row r="1314" spans="1:124" s="18" customFormat="1" x14ac:dyDescent="0.2">
      <c r="A1314" s="17"/>
      <c r="DR1314" s="19"/>
      <c r="DS1314" s="19"/>
      <c r="DT1314" s="19"/>
    </row>
    <row r="1315" spans="1:124" s="18" customFormat="1" x14ac:dyDescent="0.2">
      <c r="A1315" s="17"/>
      <c r="DR1315" s="19"/>
      <c r="DS1315" s="19"/>
      <c r="DT1315" s="19"/>
    </row>
    <row r="1316" spans="1:124" s="18" customFormat="1" x14ac:dyDescent="0.2">
      <c r="A1316" s="17"/>
      <c r="DR1316" s="19"/>
      <c r="DS1316" s="19"/>
      <c r="DT1316" s="19"/>
    </row>
    <row r="1317" spans="1:124" s="18" customFormat="1" x14ac:dyDescent="0.2">
      <c r="A1317" s="17"/>
      <c r="DR1317" s="19"/>
      <c r="DS1317" s="19"/>
      <c r="DT1317" s="19"/>
    </row>
    <row r="1318" spans="1:124" s="18" customFormat="1" x14ac:dyDescent="0.2">
      <c r="A1318" s="17"/>
      <c r="DR1318" s="19"/>
      <c r="DS1318" s="19"/>
      <c r="DT1318" s="19"/>
    </row>
    <row r="1319" spans="1:124" s="18" customFormat="1" x14ac:dyDescent="0.2">
      <c r="A1319" s="17"/>
      <c r="DR1319" s="19"/>
      <c r="DS1319" s="19"/>
      <c r="DT1319" s="19"/>
    </row>
    <row r="1320" spans="1:124" s="18" customFormat="1" x14ac:dyDescent="0.2">
      <c r="A1320" s="17"/>
      <c r="DR1320" s="19"/>
      <c r="DS1320" s="19"/>
      <c r="DT1320" s="19"/>
    </row>
    <row r="1321" spans="1:124" s="18" customFormat="1" x14ac:dyDescent="0.2">
      <c r="A1321" s="17"/>
      <c r="DR1321" s="19"/>
      <c r="DS1321" s="19"/>
      <c r="DT1321" s="19"/>
    </row>
    <row r="1322" spans="1:124" s="18" customFormat="1" x14ac:dyDescent="0.2">
      <c r="A1322" s="17"/>
      <c r="DR1322" s="19"/>
      <c r="DS1322" s="19"/>
      <c r="DT1322" s="19"/>
    </row>
    <row r="1323" spans="1:124" s="18" customFormat="1" x14ac:dyDescent="0.2">
      <c r="A1323" s="17"/>
      <c r="DR1323" s="19"/>
      <c r="DS1323" s="19"/>
      <c r="DT1323" s="19"/>
    </row>
    <row r="1324" spans="1:124" s="18" customFormat="1" x14ac:dyDescent="0.2">
      <c r="A1324" s="17"/>
      <c r="DR1324" s="19"/>
      <c r="DS1324" s="19"/>
      <c r="DT1324" s="19"/>
    </row>
    <row r="1325" spans="1:124" s="18" customFormat="1" x14ac:dyDescent="0.2">
      <c r="A1325" s="17"/>
      <c r="DR1325" s="19"/>
      <c r="DS1325" s="19"/>
      <c r="DT1325" s="19"/>
    </row>
    <row r="1326" spans="1:124" s="18" customFormat="1" x14ac:dyDescent="0.2">
      <c r="A1326" s="17"/>
      <c r="DR1326" s="19"/>
      <c r="DS1326" s="19"/>
      <c r="DT1326" s="19"/>
    </row>
    <row r="1327" spans="1:124" s="18" customFormat="1" x14ac:dyDescent="0.2">
      <c r="A1327" s="17"/>
      <c r="DR1327" s="19"/>
      <c r="DS1327" s="19"/>
      <c r="DT1327" s="19"/>
    </row>
    <row r="1328" spans="1:124" s="18" customFormat="1" x14ac:dyDescent="0.2">
      <c r="A1328" s="17"/>
      <c r="DR1328" s="19"/>
      <c r="DS1328" s="19"/>
      <c r="DT1328" s="19"/>
    </row>
    <row r="1329" spans="1:124" s="18" customFormat="1" x14ac:dyDescent="0.2">
      <c r="A1329" s="17"/>
      <c r="DR1329" s="19"/>
      <c r="DS1329" s="19"/>
      <c r="DT1329" s="19"/>
    </row>
    <row r="1330" spans="1:124" s="18" customFormat="1" x14ac:dyDescent="0.2">
      <c r="A1330" s="17"/>
      <c r="DR1330" s="19"/>
      <c r="DS1330" s="19"/>
      <c r="DT1330" s="19"/>
    </row>
    <row r="1331" spans="1:124" s="18" customFormat="1" x14ac:dyDescent="0.2">
      <c r="A1331" s="17"/>
      <c r="DR1331" s="19"/>
      <c r="DS1331" s="19"/>
      <c r="DT1331" s="19"/>
    </row>
    <row r="1332" spans="1:124" s="18" customFormat="1" x14ac:dyDescent="0.2">
      <c r="A1332" s="17"/>
      <c r="DR1332" s="19"/>
      <c r="DS1332" s="19"/>
      <c r="DT1332" s="19"/>
    </row>
    <row r="1333" spans="1:124" s="18" customFormat="1" x14ac:dyDescent="0.2">
      <c r="A1333" s="17"/>
      <c r="DR1333" s="19"/>
      <c r="DS1333" s="19"/>
      <c r="DT1333" s="19"/>
    </row>
    <row r="1334" spans="1:124" s="18" customFormat="1" x14ac:dyDescent="0.2">
      <c r="A1334" s="17"/>
      <c r="DR1334" s="19"/>
      <c r="DS1334" s="19"/>
      <c r="DT1334" s="19"/>
    </row>
    <row r="1335" spans="1:124" s="18" customFormat="1" x14ac:dyDescent="0.2">
      <c r="A1335" s="17"/>
      <c r="DR1335" s="19"/>
      <c r="DS1335" s="19"/>
      <c r="DT1335" s="19"/>
    </row>
    <row r="1336" spans="1:124" s="18" customFormat="1" x14ac:dyDescent="0.2">
      <c r="A1336" s="17"/>
      <c r="DR1336" s="19"/>
      <c r="DS1336" s="19"/>
      <c r="DT1336" s="19"/>
    </row>
    <row r="1337" spans="1:124" s="18" customFormat="1" x14ac:dyDescent="0.2">
      <c r="A1337" s="17"/>
      <c r="DR1337" s="19"/>
      <c r="DS1337" s="19"/>
      <c r="DT1337" s="19"/>
    </row>
    <row r="1338" spans="1:124" s="18" customFormat="1" x14ac:dyDescent="0.2">
      <c r="A1338" s="17"/>
      <c r="DR1338" s="19"/>
      <c r="DS1338" s="19"/>
      <c r="DT1338" s="19"/>
    </row>
    <row r="1339" spans="1:124" s="18" customFormat="1" x14ac:dyDescent="0.2">
      <c r="A1339" s="17"/>
      <c r="DR1339" s="19"/>
      <c r="DS1339" s="19"/>
      <c r="DT1339" s="19"/>
    </row>
    <row r="1340" spans="1:124" s="18" customFormat="1" x14ac:dyDescent="0.2">
      <c r="A1340" s="17"/>
      <c r="DR1340" s="19"/>
      <c r="DS1340" s="19"/>
      <c r="DT1340" s="19"/>
    </row>
    <row r="1341" spans="1:124" s="18" customFormat="1" x14ac:dyDescent="0.2">
      <c r="A1341" s="17"/>
      <c r="DR1341" s="19"/>
      <c r="DS1341" s="19"/>
      <c r="DT1341" s="19"/>
    </row>
    <row r="1342" spans="1:124" s="18" customFormat="1" x14ac:dyDescent="0.2">
      <c r="A1342" s="17"/>
      <c r="DR1342" s="19"/>
      <c r="DS1342" s="19"/>
      <c r="DT1342" s="19"/>
    </row>
    <row r="1343" spans="1:124" s="18" customFormat="1" x14ac:dyDescent="0.2">
      <c r="A1343" s="17"/>
      <c r="DR1343" s="19"/>
      <c r="DS1343" s="19"/>
      <c r="DT1343" s="19"/>
    </row>
    <row r="1344" spans="1:124" s="18" customFormat="1" x14ac:dyDescent="0.2">
      <c r="A1344" s="17"/>
      <c r="DR1344" s="19"/>
      <c r="DS1344" s="19"/>
      <c r="DT1344" s="19"/>
    </row>
    <row r="1345" spans="1:124" s="18" customFormat="1" x14ac:dyDescent="0.2">
      <c r="A1345" s="17"/>
      <c r="DR1345" s="19"/>
      <c r="DS1345" s="19"/>
      <c r="DT1345" s="19"/>
    </row>
    <row r="1346" spans="1:124" s="18" customFormat="1" x14ac:dyDescent="0.2">
      <c r="A1346" s="17"/>
      <c r="DR1346" s="19"/>
      <c r="DS1346" s="19"/>
      <c r="DT1346" s="19"/>
    </row>
    <row r="1347" spans="1:124" s="18" customFormat="1" x14ac:dyDescent="0.2">
      <c r="A1347" s="17"/>
      <c r="DR1347" s="19"/>
      <c r="DS1347" s="19"/>
      <c r="DT1347" s="19"/>
    </row>
    <row r="1348" spans="1:124" s="18" customFormat="1" x14ac:dyDescent="0.2">
      <c r="A1348" s="17"/>
      <c r="DR1348" s="19"/>
      <c r="DS1348" s="19"/>
      <c r="DT1348" s="19"/>
    </row>
    <row r="1349" spans="1:124" s="18" customFormat="1" x14ac:dyDescent="0.2">
      <c r="A1349" s="17"/>
      <c r="DR1349" s="19"/>
      <c r="DS1349" s="19"/>
      <c r="DT1349" s="19"/>
    </row>
    <row r="1350" spans="1:124" s="18" customFormat="1" x14ac:dyDescent="0.2">
      <c r="A1350" s="17"/>
      <c r="DR1350" s="19"/>
      <c r="DS1350" s="19"/>
      <c r="DT1350" s="19"/>
    </row>
    <row r="1351" spans="1:124" s="18" customFormat="1" x14ac:dyDescent="0.2">
      <c r="A1351" s="17"/>
      <c r="DR1351" s="19"/>
      <c r="DS1351" s="19"/>
      <c r="DT1351" s="19"/>
    </row>
    <row r="1352" spans="1:124" s="18" customFormat="1" x14ac:dyDescent="0.2">
      <c r="A1352" s="17"/>
      <c r="DR1352" s="19"/>
      <c r="DS1352" s="19"/>
      <c r="DT1352" s="19"/>
    </row>
    <row r="1353" spans="1:124" s="18" customFormat="1" x14ac:dyDescent="0.2">
      <c r="A1353" s="17"/>
      <c r="DR1353" s="19"/>
      <c r="DS1353" s="19"/>
      <c r="DT1353" s="19"/>
    </row>
    <row r="1354" spans="1:124" s="18" customFormat="1" x14ac:dyDescent="0.2">
      <c r="A1354" s="17"/>
      <c r="DR1354" s="19"/>
      <c r="DS1354" s="19"/>
      <c r="DT1354" s="19"/>
    </row>
    <row r="1355" spans="1:124" s="18" customFormat="1" x14ac:dyDescent="0.2">
      <c r="A1355" s="17"/>
      <c r="DR1355" s="19"/>
      <c r="DS1355" s="19"/>
      <c r="DT1355" s="19"/>
    </row>
    <row r="1356" spans="1:124" s="18" customFormat="1" x14ac:dyDescent="0.2">
      <c r="A1356" s="17"/>
      <c r="DR1356" s="19"/>
      <c r="DS1356" s="19"/>
      <c r="DT1356" s="19"/>
    </row>
    <row r="1357" spans="1:124" s="18" customFormat="1" x14ac:dyDescent="0.2">
      <c r="A1357" s="17"/>
      <c r="DR1357" s="19"/>
      <c r="DS1357" s="19"/>
      <c r="DT1357" s="19"/>
    </row>
    <row r="1358" spans="1:124" s="18" customFormat="1" x14ac:dyDescent="0.2">
      <c r="A1358" s="17"/>
      <c r="DR1358" s="19"/>
      <c r="DS1358" s="19"/>
      <c r="DT1358" s="19"/>
    </row>
    <row r="1359" spans="1:124" s="18" customFormat="1" x14ac:dyDescent="0.2">
      <c r="A1359" s="17"/>
      <c r="DR1359" s="19"/>
      <c r="DS1359" s="19"/>
      <c r="DT1359" s="19"/>
    </row>
    <row r="1360" spans="1:124" s="18" customFormat="1" x14ac:dyDescent="0.2">
      <c r="A1360" s="17"/>
      <c r="DR1360" s="19"/>
      <c r="DS1360" s="19"/>
      <c r="DT1360" s="19"/>
    </row>
    <row r="1361" spans="1:124" s="18" customFormat="1" x14ac:dyDescent="0.2">
      <c r="A1361" s="17"/>
      <c r="DR1361" s="19"/>
      <c r="DS1361" s="19"/>
      <c r="DT1361" s="19"/>
    </row>
    <row r="1362" spans="1:124" s="18" customFormat="1" x14ac:dyDescent="0.2">
      <c r="A1362" s="17"/>
      <c r="DR1362" s="19"/>
      <c r="DS1362" s="19"/>
      <c r="DT1362" s="19"/>
    </row>
    <row r="1363" spans="1:124" s="18" customFormat="1" x14ac:dyDescent="0.2">
      <c r="A1363" s="17"/>
      <c r="DR1363" s="19"/>
      <c r="DS1363" s="19"/>
      <c r="DT1363" s="19"/>
    </row>
    <row r="1364" spans="1:124" s="18" customFormat="1" x14ac:dyDescent="0.2">
      <c r="A1364" s="17"/>
      <c r="DR1364" s="19"/>
      <c r="DS1364" s="19"/>
      <c r="DT1364" s="19"/>
    </row>
    <row r="1365" spans="1:124" s="18" customFormat="1" x14ac:dyDescent="0.2">
      <c r="A1365" s="17"/>
      <c r="DR1365" s="19"/>
      <c r="DS1365" s="19"/>
      <c r="DT1365" s="19"/>
    </row>
    <row r="1366" spans="1:124" s="18" customFormat="1" x14ac:dyDescent="0.2">
      <c r="A1366" s="17"/>
      <c r="DR1366" s="19"/>
      <c r="DS1366" s="19"/>
      <c r="DT1366" s="19"/>
    </row>
    <row r="1367" spans="1:124" s="18" customFormat="1" x14ac:dyDescent="0.2">
      <c r="A1367" s="17"/>
      <c r="DR1367" s="19"/>
      <c r="DS1367" s="19"/>
      <c r="DT1367" s="19"/>
    </row>
    <row r="1368" spans="1:124" s="18" customFormat="1" x14ac:dyDescent="0.2">
      <c r="A1368" s="17"/>
      <c r="DR1368" s="19"/>
      <c r="DS1368" s="19"/>
      <c r="DT1368" s="19"/>
    </row>
    <row r="1369" spans="1:124" s="18" customFormat="1" x14ac:dyDescent="0.2">
      <c r="A1369" s="17"/>
      <c r="DR1369" s="19"/>
      <c r="DS1369" s="19"/>
      <c r="DT1369" s="19"/>
    </row>
    <row r="1370" spans="1:124" s="18" customFormat="1" x14ac:dyDescent="0.2">
      <c r="A1370" s="17"/>
      <c r="DR1370" s="19"/>
      <c r="DS1370" s="19"/>
      <c r="DT1370" s="19"/>
    </row>
    <row r="1371" spans="1:124" s="18" customFormat="1" x14ac:dyDescent="0.2">
      <c r="A1371" s="17"/>
      <c r="DR1371" s="19"/>
      <c r="DS1371" s="19"/>
      <c r="DT1371" s="19"/>
    </row>
    <row r="1372" spans="1:124" s="18" customFormat="1" x14ac:dyDescent="0.2">
      <c r="A1372" s="17"/>
      <c r="DR1372" s="19"/>
      <c r="DS1372" s="19"/>
      <c r="DT1372" s="19"/>
    </row>
    <row r="1373" spans="1:124" s="18" customFormat="1" x14ac:dyDescent="0.2">
      <c r="A1373" s="17"/>
      <c r="DR1373" s="19"/>
      <c r="DS1373" s="19"/>
      <c r="DT1373" s="19"/>
    </row>
    <row r="1374" spans="1:124" s="18" customFormat="1" x14ac:dyDescent="0.2">
      <c r="A1374" s="17"/>
      <c r="DR1374" s="19"/>
      <c r="DS1374" s="19"/>
      <c r="DT1374" s="19"/>
    </row>
    <row r="1375" spans="1:124" s="18" customFormat="1" x14ac:dyDescent="0.2">
      <c r="A1375" s="17"/>
      <c r="DR1375" s="19"/>
      <c r="DS1375" s="19"/>
      <c r="DT1375" s="19"/>
    </row>
    <row r="1376" spans="1:124" s="18" customFormat="1" x14ac:dyDescent="0.2">
      <c r="A1376" s="17"/>
      <c r="DR1376" s="19"/>
      <c r="DS1376" s="19"/>
      <c r="DT1376" s="19"/>
    </row>
    <row r="1377" spans="1:124" s="18" customFormat="1" x14ac:dyDescent="0.2">
      <c r="A1377" s="17"/>
      <c r="DR1377" s="19"/>
      <c r="DS1377" s="19"/>
      <c r="DT1377" s="19"/>
    </row>
    <row r="1378" spans="1:124" s="18" customFormat="1" x14ac:dyDescent="0.2">
      <c r="A1378" s="17"/>
      <c r="DR1378" s="19"/>
      <c r="DS1378" s="19"/>
      <c r="DT1378" s="19"/>
    </row>
    <row r="1379" spans="1:124" s="18" customFormat="1" x14ac:dyDescent="0.2">
      <c r="A1379" s="17"/>
      <c r="DR1379" s="19"/>
      <c r="DS1379" s="19"/>
      <c r="DT1379" s="19"/>
    </row>
    <row r="1380" spans="1:124" s="18" customFormat="1" x14ac:dyDescent="0.2">
      <c r="A1380" s="17"/>
      <c r="DR1380" s="19"/>
      <c r="DS1380" s="19"/>
      <c r="DT1380" s="19"/>
    </row>
    <row r="1381" spans="1:124" s="18" customFormat="1" x14ac:dyDescent="0.2">
      <c r="A1381" s="17"/>
      <c r="DR1381" s="19"/>
      <c r="DS1381" s="19"/>
      <c r="DT1381" s="19"/>
    </row>
    <row r="1382" spans="1:124" s="18" customFormat="1" x14ac:dyDescent="0.2">
      <c r="A1382" s="17"/>
      <c r="DR1382" s="19"/>
      <c r="DS1382" s="19"/>
      <c r="DT1382" s="19"/>
    </row>
    <row r="1383" spans="1:124" s="18" customFormat="1" x14ac:dyDescent="0.2">
      <c r="A1383" s="17"/>
      <c r="DR1383" s="19"/>
      <c r="DS1383" s="19"/>
      <c r="DT1383" s="19"/>
    </row>
    <row r="1384" spans="1:124" s="18" customFormat="1" x14ac:dyDescent="0.2">
      <c r="A1384" s="17"/>
      <c r="DR1384" s="19"/>
      <c r="DS1384" s="19"/>
      <c r="DT1384" s="19"/>
    </row>
    <row r="1385" spans="1:124" s="18" customFormat="1" x14ac:dyDescent="0.2">
      <c r="A1385" s="17"/>
      <c r="DR1385" s="19"/>
      <c r="DS1385" s="19"/>
      <c r="DT1385" s="19"/>
    </row>
    <row r="1386" spans="1:124" s="18" customFormat="1" x14ac:dyDescent="0.2">
      <c r="A1386" s="17"/>
      <c r="DR1386" s="19"/>
      <c r="DS1386" s="19"/>
      <c r="DT1386" s="19"/>
    </row>
    <row r="1387" spans="1:124" s="18" customFormat="1" x14ac:dyDescent="0.2">
      <c r="A1387" s="17"/>
      <c r="DR1387" s="19"/>
      <c r="DS1387" s="19"/>
      <c r="DT1387" s="19"/>
    </row>
    <row r="1388" spans="1:124" s="18" customFormat="1" x14ac:dyDescent="0.2">
      <c r="A1388" s="17"/>
      <c r="DR1388" s="19"/>
      <c r="DS1388" s="19"/>
      <c r="DT1388" s="19"/>
    </row>
    <row r="1389" spans="1:124" s="18" customFormat="1" x14ac:dyDescent="0.2">
      <c r="A1389" s="17"/>
      <c r="DR1389" s="19"/>
      <c r="DS1389" s="19"/>
      <c r="DT1389" s="19"/>
    </row>
    <row r="1390" spans="1:124" s="18" customFormat="1" x14ac:dyDescent="0.2">
      <c r="A1390" s="17"/>
      <c r="DR1390" s="19"/>
      <c r="DS1390" s="19"/>
      <c r="DT1390" s="19"/>
    </row>
    <row r="1391" spans="1:124" s="18" customFormat="1" x14ac:dyDescent="0.2">
      <c r="A1391" s="17"/>
      <c r="DR1391" s="19"/>
      <c r="DS1391" s="19"/>
      <c r="DT1391" s="19"/>
    </row>
    <row r="1392" spans="1:124" s="18" customFormat="1" x14ac:dyDescent="0.2">
      <c r="A1392" s="17"/>
      <c r="DR1392" s="19"/>
      <c r="DS1392" s="19"/>
      <c r="DT1392" s="19"/>
    </row>
    <row r="1393" spans="1:124" s="18" customFormat="1" x14ac:dyDescent="0.2">
      <c r="A1393" s="17"/>
      <c r="DR1393" s="19"/>
      <c r="DS1393" s="19"/>
      <c r="DT1393" s="19"/>
    </row>
    <row r="1394" spans="1:124" s="18" customFormat="1" x14ac:dyDescent="0.2">
      <c r="A1394" s="17"/>
      <c r="DR1394" s="19"/>
      <c r="DS1394" s="19"/>
      <c r="DT1394" s="19"/>
    </row>
    <row r="1395" spans="1:124" s="18" customFormat="1" x14ac:dyDescent="0.2">
      <c r="A1395" s="17"/>
      <c r="DR1395" s="19"/>
      <c r="DS1395" s="19"/>
      <c r="DT1395" s="19"/>
    </row>
    <row r="1396" spans="1:124" s="18" customFormat="1" x14ac:dyDescent="0.2">
      <c r="A1396" s="17"/>
      <c r="DR1396" s="19"/>
      <c r="DS1396" s="19"/>
      <c r="DT1396" s="19"/>
    </row>
    <row r="1397" spans="1:124" s="18" customFormat="1" x14ac:dyDescent="0.2">
      <c r="A1397" s="17"/>
      <c r="DR1397" s="19"/>
      <c r="DS1397" s="19"/>
      <c r="DT1397" s="19"/>
    </row>
    <row r="1398" spans="1:124" s="18" customFormat="1" x14ac:dyDescent="0.2">
      <c r="A1398" s="17"/>
      <c r="DR1398" s="19"/>
      <c r="DS1398" s="19"/>
      <c r="DT1398" s="19"/>
    </row>
    <row r="1399" spans="1:124" s="18" customFormat="1" x14ac:dyDescent="0.2">
      <c r="A1399" s="17"/>
      <c r="DR1399" s="19"/>
      <c r="DS1399" s="19"/>
      <c r="DT1399" s="19"/>
    </row>
    <row r="1400" spans="1:124" s="18" customFormat="1" x14ac:dyDescent="0.2">
      <c r="A1400" s="17"/>
      <c r="DR1400" s="19"/>
      <c r="DS1400" s="19"/>
      <c r="DT1400" s="19"/>
    </row>
    <row r="1401" spans="1:124" s="18" customFormat="1" x14ac:dyDescent="0.2">
      <c r="A1401" s="17"/>
      <c r="DR1401" s="19"/>
      <c r="DS1401" s="19"/>
      <c r="DT1401" s="19"/>
    </row>
    <row r="1402" spans="1:124" s="18" customFormat="1" x14ac:dyDescent="0.2">
      <c r="A1402" s="17"/>
      <c r="DR1402" s="19"/>
      <c r="DS1402" s="19"/>
      <c r="DT1402" s="19"/>
    </row>
    <row r="1403" spans="1:124" s="18" customFormat="1" x14ac:dyDescent="0.2">
      <c r="A1403" s="17"/>
      <c r="DR1403" s="19"/>
      <c r="DS1403" s="19"/>
      <c r="DT1403" s="19"/>
    </row>
    <row r="1404" spans="1:124" s="18" customFormat="1" x14ac:dyDescent="0.2">
      <c r="A1404" s="17"/>
      <c r="DR1404" s="19"/>
      <c r="DS1404" s="19"/>
      <c r="DT1404" s="19"/>
    </row>
    <row r="1405" spans="1:124" s="18" customFormat="1" x14ac:dyDescent="0.2">
      <c r="A1405" s="17"/>
      <c r="DR1405" s="19"/>
      <c r="DS1405" s="19"/>
      <c r="DT1405" s="19"/>
    </row>
    <row r="1406" spans="1:124" s="18" customFormat="1" x14ac:dyDescent="0.2">
      <c r="A1406" s="17"/>
      <c r="DR1406" s="19"/>
      <c r="DS1406" s="19"/>
      <c r="DT1406" s="19"/>
    </row>
    <row r="1407" spans="1:124" s="18" customFormat="1" x14ac:dyDescent="0.2">
      <c r="A1407" s="17"/>
      <c r="DR1407" s="19"/>
      <c r="DS1407" s="19"/>
      <c r="DT1407" s="19"/>
    </row>
    <row r="1408" spans="1:124" s="18" customFormat="1" x14ac:dyDescent="0.2">
      <c r="A1408" s="17"/>
      <c r="DR1408" s="19"/>
      <c r="DS1408" s="19"/>
      <c r="DT1408" s="19"/>
    </row>
    <row r="1409" spans="1:124" s="18" customFormat="1" x14ac:dyDescent="0.2">
      <c r="A1409" s="17"/>
      <c r="DR1409" s="19"/>
      <c r="DS1409" s="19"/>
      <c r="DT1409" s="19"/>
    </row>
    <row r="1410" spans="1:124" s="18" customFormat="1" x14ac:dyDescent="0.2">
      <c r="A1410" s="17"/>
      <c r="DR1410" s="19"/>
      <c r="DS1410" s="19"/>
      <c r="DT1410" s="19"/>
    </row>
    <row r="1411" spans="1:124" s="18" customFormat="1" x14ac:dyDescent="0.2">
      <c r="A1411" s="17"/>
      <c r="DR1411" s="19"/>
      <c r="DS1411" s="19"/>
      <c r="DT1411" s="19"/>
    </row>
    <row r="1412" spans="1:124" s="18" customFormat="1" x14ac:dyDescent="0.2">
      <c r="A1412" s="17"/>
      <c r="DR1412" s="19"/>
      <c r="DS1412" s="19"/>
      <c r="DT1412" s="19"/>
    </row>
    <row r="1413" spans="1:124" s="18" customFormat="1" x14ac:dyDescent="0.2">
      <c r="A1413" s="17"/>
      <c r="DR1413" s="19"/>
      <c r="DS1413" s="19"/>
      <c r="DT1413" s="19"/>
    </row>
    <row r="1414" spans="1:124" s="18" customFormat="1" x14ac:dyDescent="0.2">
      <c r="A1414" s="17"/>
      <c r="DR1414" s="19"/>
      <c r="DS1414" s="19"/>
      <c r="DT1414" s="19"/>
    </row>
    <row r="1415" spans="1:124" s="18" customFormat="1" x14ac:dyDescent="0.2">
      <c r="A1415" s="17"/>
      <c r="DR1415" s="19"/>
      <c r="DS1415" s="19"/>
      <c r="DT1415" s="19"/>
    </row>
    <row r="1416" spans="1:124" s="18" customFormat="1" x14ac:dyDescent="0.2">
      <c r="A1416" s="17"/>
      <c r="DR1416" s="19"/>
      <c r="DS1416" s="19"/>
      <c r="DT1416" s="19"/>
    </row>
    <row r="1417" spans="1:124" s="18" customFormat="1" x14ac:dyDescent="0.2">
      <c r="A1417" s="17"/>
      <c r="DR1417" s="19"/>
      <c r="DS1417" s="19"/>
      <c r="DT1417" s="19"/>
    </row>
    <row r="1418" spans="1:124" s="18" customFormat="1" x14ac:dyDescent="0.2">
      <c r="A1418" s="17"/>
      <c r="DR1418" s="19"/>
      <c r="DS1418" s="19"/>
      <c r="DT1418" s="19"/>
    </row>
    <row r="1419" spans="1:124" s="18" customFormat="1" x14ac:dyDescent="0.2">
      <c r="A1419" s="17"/>
      <c r="DR1419" s="19"/>
      <c r="DS1419" s="19"/>
      <c r="DT1419" s="19"/>
    </row>
    <row r="1420" spans="1:124" s="18" customFormat="1" x14ac:dyDescent="0.2">
      <c r="A1420" s="17"/>
      <c r="DR1420" s="19"/>
      <c r="DS1420" s="19"/>
      <c r="DT1420" s="19"/>
    </row>
    <row r="1421" spans="1:124" s="18" customFormat="1" x14ac:dyDescent="0.2">
      <c r="A1421" s="17"/>
      <c r="DR1421" s="19"/>
      <c r="DS1421" s="19"/>
      <c r="DT1421" s="19"/>
    </row>
    <row r="1422" spans="1:124" s="18" customFormat="1" x14ac:dyDescent="0.2">
      <c r="A1422" s="17"/>
      <c r="DR1422" s="19"/>
      <c r="DS1422" s="19"/>
      <c r="DT1422" s="19"/>
    </row>
    <row r="1423" spans="1:124" s="18" customFormat="1" x14ac:dyDescent="0.2">
      <c r="A1423" s="17"/>
      <c r="DR1423" s="19"/>
      <c r="DS1423" s="19"/>
      <c r="DT1423" s="19"/>
    </row>
    <row r="1424" spans="1:124" s="18" customFormat="1" x14ac:dyDescent="0.2">
      <c r="A1424" s="17"/>
      <c r="DR1424" s="19"/>
      <c r="DS1424" s="19"/>
      <c r="DT1424" s="19"/>
    </row>
    <row r="1425" spans="1:124" s="18" customFormat="1" x14ac:dyDescent="0.2">
      <c r="A1425" s="17"/>
      <c r="DR1425" s="19"/>
      <c r="DS1425" s="19"/>
      <c r="DT1425" s="19"/>
    </row>
    <row r="1426" spans="1:124" s="18" customFormat="1" x14ac:dyDescent="0.2">
      <c r="A1426" s="17"/>
      <c r="DR1426" s="19"/>
      <c r="DS1426" s="19"/>
      <c r="DT1426" s="19"/>
    </row>
    <row r="1427" spans="1:124" s="18" customFormat="1" x14ac:dyDescent="0.2">
      <c r="A1427" s="17"/>
      <c r="DR1427" s="19"/>
      <c r="DS1427" s="19"/>
      <c r="DT1427" s="19"/>
    </row>
    <row r="1428" spans="1:124" s="18" customFormat="1" x14ac:dyDescent="0.2">
      <c r="A1428" s="17"/>
      <c r="DR1428" s="19"/>
      <c r="DS1428" s="19"/>
      <c r="DT1428" s="19"/>
    </row>
    <row r="1429" spans="1:124" s="18" customFormat="1" x14ac:dyDescent="0.2">
      <c r="A1429" s="17"/>
      <c r="DR1429" s="19"/>
      <c r="DS1429" s="19"/>
      <c r="DT1429" s="19"/>
    </row>
    <row r="1430" spans="1:124" s="18" customFormat="1" x14ac:dyDescent="0.2">
      <c r="A1430" s="17"/>
      <c r="DR1430" s="19"/>
      <c r="DS1430" s="19"/>
      <c r="DT1430" s="19"/>
    </row>
    <row r="1431" spans="1:124" s="18" customFormat="1" x14ac:dyDescent="0.2">
      <c r="A1431" s="17"/>
      <c r="DR1431" s="19"/>
      <c r="DS1431" s="19"/>
      <c r="DT1431" s="19"/>
    </row>
    <row r="1432" spans="1:124" s="18" customFormat="1" x14ac:dyDescent="0.2">
      <c r="A1432" s="17"/>
      <c r="DR1432" s="19"/>
      <c r="DS1432" s="19"/>
      <c r="DT1432" s="19"/>
    </row>
    <row r="1433" spans="1:124" s="18" customFormat="1" x14ac:dyDescent="0.2">
      <c r="A1433" s="17"/>
      <c r="DR1433" s="19"/>
      <c r="DS1433" s="19"/>
      <c r="DT1433" s="19"/>
    </row>
    <row r="1434" spans="1:124" s="18" customFormat="1" x14ac:dyDescent="0.2">
      <c r="A1434" s="17"/>
      <c r="DR1434" s="19"/>
      <c r="DS1434" s="19"/>
      <c r="DT1434" s="19"/>
    </row>
    <row r="1435" spans="1:124" s="18" customFormat="1" x14ac:dyDescent="0.2">
      <c r="A1435" s="17"/>
      <c r="DR1435" s="19"/>
      <c r="DS1435" s="19"/>
      <c r="DT1435" s="19"/>
    </row>
    <row r="1436" spans="1:124" s="18" customFormat="1" x14ac:dyDescent="0.2">
      <c r="A1436" s="17"/>
      <c r="DR1436" s="19"/>
      <c r="DS1436" s="19"/>
      <c r="DT1436" s="19"/>
    </row>
    <row r="1437" spans="1:124" s="18" customFormat="1" x14ac:dyDescent="0.2">
      <c r="A1437" s="17"/>
      <c r="DR1437" s="19"/>
      <c r="DS1437" s="19"/>
      <c r="DT1437" s="19"/>
    </row>
    <row r="1438" spans="1:124" s="18" customFormat="1" x14ac:dyDescent="0.2">
      <c r="A1438" s="17"/>
      <c r="DR1438" s="19"/>
      <c r="DS1438" s="19"/>
      <c r="DT1438" s="19"/>
    </row>
    <row r="1439" spans="1:124" s="18" customFormat="1" x14ac:dyDescent="0.2">
      <c r="A1439" s="17"/>
      <c r="DR1439" s="19"/>
      <c r="DS1439" s="19"/>
      <c r="DT1439" s="19"/>
    </row>
    <row r="1440" spans="1:124" s="18" customFormat="1" x14ac:dyDescent="0.2">
      <c r="A1440" s="17"/>
      <c r="DR1440" s="19"/>
      <c r="DS1440" s="19"/>
      <c r="DT1440" s="19"/>
    </row>
    <row r="1441" spans="1:124" s="18" customFormat="1" x14ac:dyDescent="0.2">
      <c r="A1441" s="17"/>
      <c r="DR1441" s="19"/>
      <c r="DS1441" s="19"/>
      <c r="DT1441" s="19"/>
    </row>
    <row r="1442" spans="1:124" s="18" customFormat="1" x14ac:dyDescent="0.2">
      <c r="A1442" s="17"/>
      <c r="DR1442" s="19"/>
      <c r="DS1442" s="19"/>
      <c r="DT1442" s="19"/>
    </row>
    <row r="1443" spans="1:124" s="18" customFormat="1" x14ac:dyDescent="0.2">
      <c r="A1443" s="17"/>
      <c r="DR1443" s="19"/>
      <c r="DS1443" s="19"/>
      <c r="DT1443" s="19"/>
    </row>
    <row r="1444" spans="1:124" s="18" customFormat="1" x14ac:dyDescent="0.2">
      <c r="A1444" s="17"/>
      <c r="DR1444" s="19"/>
      <c r="DS1444" s="19"/>
      <c r="DT1444" s="19"/>
    </row>
    <row r="1445" spans="1:124" s="18" customFormat="1" x14ac:dyDescent="0.2">
      <c r="A1445" s="17"/>
      <c r="DR1445" s="19"/>
      <c r="DS1445" s="19"/>
      <c r="DT1445" s="19"/>
    </row>
    <row r="1446" spans="1:124" s="18" customFormat="1" x14ac:dyDescent="0.2">
      <c r="A1446" s="17"/>
      <c r="DR1446" s="19"/>
      <c r="DS1446" s="19"/>
      <c r="DT1446" s="19"/>
    </row>
    <row r="1447" spans="1:124" s="18" customFormat="1" x14ac:dyDescent="0.2">
      <c r="A1447" s="17"/>
      <c r="DR1447" s="19"/>
      <c r="DS1447" s="19"/>
      <c r="DT1447" s="19"/>
    </row>
    <row r="1448" spans="1:124" s="18" customFormat="1" x14ac:dyDescent="0.2">
      <c r="A1448" s="17"/>
      <c r="DR1448" s="19"/>
      <c r="DS1448" s="19"/>
      <c r="DT1448" s="19"/>
    </row>
    <row r="1449" spans="1:124" s="18" customFormat="1" x14ac:dyDescent="0.2">
      <c r="A1449" s="17"/>
      <c r="DR1449" s="19"/>
      <c r="DS1449" s="19"/>
      <c r="DT1449" s="19"/>
    </row>
    <row r="1450" spans="1:124" s="18" customFormat="1" x14ac:dyDescent="0.2">
      <c r="A1450" s="17"/>
      <c r="DR1450" s="19"/>
      <c r="DS1450" s="19"/>
      <c r="DT1450" s="19"/>
    </row>
    <row r="1451" spans="1:124" s="18" customFormat="1" x14ac:dyDescent="0.2">
      <c r="A1451" s="17"/>
      <c r="DR1451" s="19"/>
      <c r="DS1451" s="19"/>
      <c r="DT1451" s="19"/>
    </row>
    <row r="1452" spans="1:124" s="18" customFormat="1" x14ac:dyDescent="0.2">
      <c r="A1452" s="17"/>
      <c r="DR1452" s="19"/>
      <c r="DS1452" s="19"/>
      <c r="DT1452" s="19"/>
    </row>
    <row r="1453" spans="1:124" s="18" customFormat="1" x14ac:dyDescent="0.2">
      <c r="A1453" s="17"/>
      <c r="DR1453" s="19"/>
      <c r="DS1453" s="19"/>
      <c r="DT1453" s="19"/>
    </row>
    <row r="1454" spans="1:124" s="18" customFormat="1" x14ac:dyDescent="0.2">
      <c r="A1454" s="17"/>
      <c r="DR1454" s="19"/>
      <c r="DS1454" s="19"/>
      <c r="DT1454" s="19"/>
    </row>
    <row r="1455" spans="1:124" s="18" customFormat="1" x14ac:dyDescent="0.2">
      <c r="A1455" s="17"/>
      <c r="DR1455" s="19"/>
      <c r="DS1455" s="19"/>
      <c r="DT1455" s="19"/>
    </row>
    <row r="1456" spans="1:124" s="18" customFormat="1" x14ac:dyDescent="0.2">
      <c r="A1456" s="17"/>
      <c r="DR1456" s="19"/>
      <c r="DS1456" s="19"/>
      <c r="DT1456" s="19"/>
    </row>
    <row r="1457" spans="1:124" s="18" customFormat="1" x14ac:dyDescent="0.2">
      <c r="A1457" s="17"/>
      <c r="DR1457" s="19"/>
      <c r="DS1457" s="19"/>
      <c r="DT1457" s="19"/>
    </row>
    <row r="1458" spans="1:124" s="18" customFormat="1" x14ac:dyDescent="0.2">
      <c r="A1458" s="17"/>
      <c r="DR1458" s="19"/>
      <c r="DS1458" s="19"/>
      <c r="DT1458" s="19"/>
    </row>
    <row r="1459" spans="1:124" s="18" customFormat="1" x14ac:dyDescent="0.2">
      <c r="A1459" s="17"/>
      <c r="DR1459" s="19"/>
      <c r="DS1459" s="19"/>
      <c r="DT1459" s="19"/>
    </row>
    <row r="1460" spans="1:124" s="18" customFormat="1" x14ac:dyDescent="0.2">
      <c r="A1460" s="17"/>
      <c r="DR1460" s="19"/>
      <c r="DS1460" s="19"/>
      <c r="DT1460" s="19"/>
    </row>
    <row r="1461" spans="1:124" s="18" customFormat="1" x14ac:dyDescent="0.2">
      <c r="A1461" s="17"/>
      <c r="DR1461" s="19"/>
      <c r="DS1461" s="19"/>
      <c r="DT1461" s="19"/>
    </row>
    <row r="1462" spans="1:124" s="18" customFormat="1" x14ac:dyDescent="0.2">
      <c r="A1462" s="17"/>
      <c r="DR1462" s="19"/>
      <c r="DS1462" s="19"/>
      <c r="DT1462" s="19"/>
    </row>
    <row r="1463" spans="1:124" s="18" customFormat="1" x14ac:dyDescent="0.2">
      <c r="A1463" s="17"/>
      <c r="DR1463" s="19"/>
      <c r="DS1463" s="19"/>
      <c r="DT1463" s="19"/>
    </row>
    <row r="1464" spans="1:124" s="18" customFormat="1" x14ac:dyDescent="0.2">
      <c r="A1464" s="17"/>
      <c r="DR1464" s="19"/>
      <c r="DS1464" s="19"/>
      <c r="DT1464" s="19"/>
    </row>
    <row r="1465" spans="1:124" s="18" customFormat="1" x14ac:dyDescent="0.2">
      <c r="A1465" s="17"/>
      <c r="DR1465" s="19"/>
      <c r="DS1465" s="19"/>
      <c r="DT1465" s="19"/>
    </row>
    <row r="1466" spans="1:124" s="18" customFormat="1" x14ac:dyDescent="0.2">
      <c r="A1466" s="17"/>
      <c r="DR1466" s="19"/>
      <c r="DS1466" s="19"/>
      <c r="DT1466" s="19"/>
    </row>
    <row r="1467" spans="1:124" s="18" customFormat="1" x14ac:dyDescent="0.2">
      <c r="A1467" s="17"/>
      <c r="DR1467" s="19"/>
      <c r="DS1467" s="19"/>
      <c r="DT1467" s="19"/>
    </row>
    <row r="1468" spans="1:124" s="18" customFormat="1" x14ac:dyDescent="0.2">
      <c r="A1468" s="17"/>
      <c r="DR1468" s="19"/>
      <c r="DS1468" s="19"/>
      <c r="DT1468" s="19"/>
    </row>
    <row r="1469" spans="1:124" s="18" customFormat="1" x14ac:dyDescent="0.2">
      <c r="A1469" s="17"/>
      <c r="DR1469" s="19"/>
      <c r="DS1469" s="19"/>
      <c r="DT1469" s="19"/>
    </row>
    <row r="1470" spans="1:124" s="18" customFormat="1" x14ac:dyDescent="0.2">
      <c r="A1470" s="17"/>
      <c r="DR1470" s="19"/>
      <c r="DS1470" s="19"/>
      <c r="DT1470" s="19"/>
    </row>
    <row r="1471" spans="1:124" s="18" customFormat="1" x14ac:dyDescent="0.2">
      <c r="A1471" s="17"/>
      <c r="DR1471" s="19"/>
      <c r="DS1471" s="19"/>
      <c r="DT1471" s="19"/>
    </row>
    <row r="1472" spans="1:124" s="18" customFormat="1" x14ac:dyDescent="0.2">
      <c r="A1472" s="17"/>
      <c r="DR1472" s="19"/>
      <c r="DS1472" s="19"/>
      <c r="DT1472" s="19"/>
    </row>
    <row r="1473" spans="1:124" s="18" customFormat="1" x14ac:dyDescent="0.2">
      <c r="A1473" s="17"/>
      <c r="DR1473" s="19"/>
      <c r="DS1473" s="19"/>
      <c r="DT1473" s="19"/>
    </row>
    <row r="1474" spans="1:124" s="18" customFormat="1" x14ac:dyDescent="0.2">
      <c r="A1474" s="17"/>
      <c r="DR1474" s="19"/>
      <c r="DS1474" s="19"/>
      <c r="DT1474" s="19"/>
    </row>
    <row r="1475" spans="1:124" s="18" customFormat="1" x14ac:dyDescent="0.2">
      <c r="A1475" s="17"/>
      <c r="DR1475" s="19"/>
      <c r="DS1475" s="19"/>
      <c r="DT1475" s="19"/>
    </row>
    <row r="1476" spans="1:124" s="18" customFormat="1" x14ac:dyDescent="0.2">
      <c r="A1476" s="17"/>
      <c r="DR1476" s="19"/>
      <c r="DS1476" s="19"/>
      <c r="DT1476" s="19"/>
    </row>
    <row r="1477" spans="1:124" s="18" customFormat="1" x14ac:dyDescent="0.2">
      <c r="A1477" s="17"/>
      <c r="DR1477" s="19"/>
      <c r="DS1477" s="19"/>
      <c r="DT1477" s="19"/>
    </row>
    <row r="1478" spans="1:124" s="18" customFormat="1" x14ac:dyDescent="0.2">
      <c r="A1478" s="17"/>
      <c r="DR1478" s="19"/>
      <c r="DS1478" s="19"/>
      <c r="DT1478" s="19"/>
    </row>
    <row r="1479" spans="1:124" s="18" customFormat="1" x14ac:dyDescent="0.2">
      <c r="A1479" s="17"/>
      <c r="DR1479" s="19"/>
      <c r="DS1479" s="19"/>
      <c r="DT1479" s="19"/>
    </row>
    <row r="1480" spans="1:124" s="18" customFormat="1" x14ac:dyDescent="0.2">
      <c r="A1480" s="17"/>
      <c r="DR1480" s="19"/>
      <c r="DS1480" s="19"/>
      <c r="DT1480" s="19"/>
    </row>
    <row r="1481" spans="1:124" s="18" customFormat="1" x14ac:dyDescent="0.2">
      <c r="A1481" s="17"/>
      <c r="DR1481" s="19"/>
      <c r="DS1481" s="19"/>
      <c r="DT1481" s="19"/>
    </row>
    <row r="1482" spans="1:124" s="18" customFormat="1" x14ac:dyDescent="0.2">
      <c r="A1482" s="17"/>
      <c r="DR1482" s="19"/>
      <c r="DS1482" s="19"/>
      <c r="DT1482" s="19"/>
    </row>
    <row r="1483" spans="1:124" s="18" customFormat="1" x14ac:dyDescent="0.2">
      <c r="A1483" s="17"/>
      <c r="DR1483" s="19"/>
      <c r="DS1483" s="19"/>
      <c r="DT1483" s="19"/>
    </row>
    <row r="1484" spans="1:124" s="18" customFormat="1" x14ac:dyDescent="0.2">
      <c r="A1484" s="17"/>
      <c r="DR1484" s="19"/>
      <c r="DS1484" s="19"/>
      <c r="DT1484" s="19"/>
    </row>
    <row r="1485" spans="1:124" s="18" customFormat="1" x14ac:dyDescent="0.2">
      <c r="A1485" s="17"/>
      <c r="DR1485" s="19"/>
      <c r="DS1485" s="19"/>
      <c r="DT1485" s="19"/>
    </row>
    <row r="1486" spans="1:124" s="18" customFormat="1" x14ac:dyDescent="0.2">
      <c r="A1486" s="17"/>
      <c r="DR1486" s="19"/>
      <c r="DS1486" s="19"/>
      <c r="DT1486" s="19"/>
    </row>
    <row r="1487" spans="1:124" s="18" customFormat="1" x14ac:dyDescent="0.2">
      <c r="A1487" s="17"/>
      <c r="DR1487" s="19"/>
      <c r="DS1487" s="19"/>
      <c r="DT1487" s="19"/>
    </row>
    <row r="1488" spans="1:124" s="18" customFormat="1" x14ac:dyDescent="0.2">
      <c r="A1488" s="17"/>
      <c r="DR1488" s="19"/>
      <c r="DS1488" s="19"/>
      <c r="DT1488" s="19"/>
    </row>
    <row r="1489" spans="1:124" s="18" customFormat="1" x14ac:dyDescent="0.2">
      <c r="A1489" s="17"/>
      <c r="DR1489" s="19"/>
      <c r="DS1489" s="19"/>
      <c r="DT1489" s="19"/>
    </row>
    <row r="1490" spans="1:124" s="18" customFormat="1" x14ac:dyDescent="0.2">
      <c r="A1490" s="17"/>
      <c r="DR1490" s="19"/>
      <c r="DS1490" s="19"/>
      <c r="DT1490" s="19"/>
    </row>
    <row r="1491" spans="1:124" s="18" customFormat="1" x14ac:dyDescent="0.2">
      <c r="A1491" s="17"/>
      <c r="DR1491" s="19"/>
      <c r="DS1491" s="19"/>
      <c r="DT1491" s="19"/>
    </row>
    <row r="1492" spans="1:124" s="18" customFormat="1" x14ac:dyDescent="0.2">
      <c r="A1492" s="17"/>
      <c r="DR1492" s="19"/>
      <c r="DS1492" s="19"/>
      <c r="DT1492" s="19"/>
    </row>
    <row r="1493" spans="1:124" s="18" customFormat="1" x14ac:dyDescent="0.2">
      <c r="A1493" s="17"/>
      <c r="DR1493" s="19"/>
      <c r="DS1493" s="19"/>
      <c r="DT1493" s="19"/>
    </row>
    <row r="1494" spans="1:124" s="18" customFormat="1" x14ac:dyDescent="0.2">
      <c r="A1494" s="17"/>
      <c r="DR1494" s="19"/>
      <c r="DS1494" s="19"/>
      <c r="DT1494" s="19"/>
    </row>
    <row r="1495" spans="1:124" s="18" customFormat="1" x14ac:dyDescent="0.2">
      <c r="A1495" s="17"/>
      <c r="DR1495" s="19"/>
      <c r="DS1495" s="19"/>
      <c r="DT1495" s="19"/>
    </row>
    <row r="1496" spans="1:124" s="18" customFormat="1" x14ac:dyDescent="0.2">
      <c r="A1496" s="17"/>
      <c r="DR1496" s="19"/>
      <c r="DS1496" s="19"/>
      <c r="DT1496" s="19"/>
    </row>
    <row r="1497" spans="1:124" s="18" customFormat="1" x14ac:dyDescent="0.2">
      <c r="A1497" s="17"/>
      <c r="DR1497" s="19"/>
      <c r="DS1497" s="19"/>
      <c r="DT1497" s="19"/>
    </row>
    <row r="1498" spans="1:124" s="18" customFormat="1" x14ac:dyDescent="0.2">
      <c r="A1498" s="17"/>
      <c r="DR1498" s="19"/>
      <c r="DS1498" s="19"/>
      <c r="DT1498" s="19"/>
    </row>
    <row r="1499" spans="1:124" s="18" customFormat="1" x14ac:dyDescent="0.2">
      <c r="A1499" s="17"/>
      <c r="DR1499" s="19"/>
      <c r="DS1499" s="19"/>
      <c r="DT1499" s="19"/>
    </row>
    <row r="1500" spans="1:124" s="18" customFormat="1" x14ac:dyDescent="0.2">
      <c r="A1500" s="17"/>
      <c r="DR1500" s="19"/>
      <c r="DS1500" s="19"/>
      <c r="DT1500" s="19"/>
    </row>
    <row r="1501" spans="1:124" s="18" customFormat="1" x14ac:dyDescent="0.2">
      <c r="A1501" s="17"/>
      <c r="DR1501" s="19"/>
      <c r="DS1501" s="19"/>
      <c r="DT1501" s="19"/>
    </row>
    <row r="1502" spans="1:124" s="18" customFormat="1" x14ac:dyDescent="0.2">
      <c r="A1502" s="17"/>
      <c r="DR1502" s="19"/>
      <c r="DS1502" s="19"/>
      <c r="DT1502" s="19"/>
    </row>
    <row r="1503" spans="1:124" s="18" customFormat="1" x14ac:dyDescent="0.2">
      <c r="A1503" s="17"/>
      <c r="DR1503" s="19"/>
      <c r="DS1503" s="19"/>
      <c r="DT1503" s="19"/>
    </row>
    <row r="1504" spans="1:124" s="18" customFormat="1" x14ac:dyDescent="0.2">
      <c r="A1504" s="17"/>
      <c r="DR1504" s="19"/>
      <c r="DS1504" s="19"/>
      <c r="DT1504" s="19"/>
    </row>
    <row r="1505" spans="1:124" s="18" customFormat="1" x14ac:dyDescent="0.2">
      <c r="A1505" s="17"/>
      <c r="DR1505" s="19"/>
      <c r="DS1505" s="19"/>
      <c r="DT1505" s="19"/>
    </row>
    <row r="1506" spans="1:124" s="18" customFormat="1" x14ac:dyDescent="0.2">
      <c r="A1506" s="17"/>
      <c r="DR1506" s="19"/>
      <c r="DS1506" s="19"/>
      <c r="DT1506" s="19"/>
    </row>
    <row r="1507" spans="1:124" s="18" customFormat="1" x14ac:dyDescent="0.2">
      <c r="A1507" s="17"/>
      <c r="DR1507" s="19"/>
      <c r="DS1507" s="19"/>
      <c r="DT1507" s="19"/>
    </row>
    <row r="1508" spans="1:124" s="18" customFormat="1" x14ac:dyDescent="0.2">
      <c r="A1508" s="17"/>
      <c r="DR1508" s="19"/>
      <c r="DS1508" s="19"/>
      <c r="DT1508" s="19"/>
    </row>
    <row r="1509" spans="1:124" s="18" customFormat="1" x14ac:dyDescent="0.2">
      <c r="A1509" s="17"/>
      <c r="DR1509" s="19"/>
      <c r="DS1509" s="19"/>
      <c r="DT1509" s="19"/>
    </row>
    <row r="1510" spans="1:124" s="18" customFormat="1" x14ac:dyDescent="0.2">
      <c r="A1510" s="17"/>
      <c r="DR1510" s="19"/>
      <c r="DS1510" s="19"/>
      <c r="DT1510" s="19"/>
    </row>
    <row r="1511" spans="1:124" s="18" customFormat="1" x14ac:dyDescent="0.2">
      <c r="A1511" s="17"/>
      <c r="DR1511" s="19"/>
      <c r="DS1511" s="19"/>
      <c r="DT1511" s="19"/>
    </row>
    <row r="1512" spans="1:124" s="18" customFormat="1" x14ac:dyDescent="0.2">
      <c r="A1512" s="17"/>
      <c r="DR1512" s="19"/>
      <c r="DS1512" s="19"/>
      <c r="DT1512" s="19"/>
    </row>
    <row r="1513" spans="1:124" s="18" customFormat="1" x14ac:dyDescent="0.2">
      <c r="A1513" s="17"/>
      <c r="DR1513" s="19"/>
      <c r="DS1513" s="19"/>
      <c r="DT1513" s="19"/>
    </row>
    <row r="1514" spans="1:124" s="18" customFormat="1" x14ac:dyDescent="0.2">
      <c r="A1514" s="17"/>
      <c r="DR1514" s="19"/>
      <c r="DS1514" s="19"/>
      <c r="DT1514" s="19"/>
    </row>
    <row r="1515" spans="1:124" s="18" customFormat="1" x14ac:dyDescent="0.2">
      <c r="A1515" s="17"/>
      <c r="DR1515" s="19"/>
      <c r="DS1515" s="19"/>
      <c r="DT1515" s="19"/>
    </row>
    <row r="1516" spans="1:124" s="18" customFormat="1" x14ac:dyDescent="0.2">
      <c r="A1516" s="17"/>
      <c r="DR1516" s="19"/>
      <c r="DS1516" s="19"/>
      <c r="DT1516" s="19"/>
    </row>
    <row r="1517" spans="1:124" s="18" customFormat="1" x14ac:dyDescent="0.2">
      <c r="A1517" s="17"/>
      <c r="DR1517" s="19"/>
      <c r="DS1517" s="19"/>
      <c r="DT1517" s="19"/>
    </row>
    <row r="1518" spans="1:124" s="18" customFormat="1" x14ac:dyDescent="0.2">
      <c r="A1518" s="17"/>
      <c r="DR1518" s="19"/>
      <c r="DS1518" s="19"/>
      <c r="DT1518" s="19"/>
    </row>
    <row r="1519" spans="1:124" s="18" customFormat="1" x14ac:dyDescent="0.2">
      <c r="A1519" s="17"/>
      <c r="DR1519" s="19"/>
      <c r="DS1519" s="19"/>
      <c r="DT1519" s="19"/>
    </row>
    <row r="1520" spans="1:124" s="18" customFormat="1" x14ac:dyDescent="0.2">
      <c r="A1520" s="17"/>
      <c r="DR1520" s="19"/>
      <c r="DS1520" s="19"/>
      <c r="DT1520" s="19"/>
    </row>
    <row r="1521" spans="1:124" s="18" customFormat="1" x14ac:dyDescent="0.2">
      <c r="A1521" s="17"/>
      <c r="DR1521" s="19"/>
      <c r="DS1521" s="19"/>
      <c r="DT1521" s="19"/>
    </row>
    <row r="1522" spans="1:124" s="18" customFormat="1" x14ac:dyDescent="0.2">
      <c r="A1522" s="17"/>
      <c r="DR1522" s="19"/>
      <c r="DS1522" s="19"/>
      <c r="DT1522" s="19"/>
    </row>
    <row r="1523" spans="1:124" s="18" customFormat="1" x14ac:dyDescent="0.2">
      <c r="A1523" s="17"/>
      <c r="DR1523" s="19"/>
      <c r="DS1523" s="19"/>
      <c r="DT1523" s="19"/>
    </row>
    <row r="1524" spans="1:124" s="18" customFormat="1" x14ac:dyDescent="0.2">
      <c r="A1524" s="17"/>
      <c r="DR1524" s="19"/>
      <c r="DS1524" s="19"/>
      <c r="DT1524" s="19"/>
    </row>
    <row r="1525" spans="1:124" s="18" customFormat="1" x14ac:dyDescent="0.2">
      <c r="A1525" s="17"/>
      <c r="DR1525" s="19"/>
      <c r="DS1525" s="19"/>
      <c r="DT1525" s="19"/>
    </row>
    <row r="1526" spans="1:124" s="18" customFormat="1" x14ac:dyDescent="0.2">
      <c r="A1526" s="17"/>
      <c r="DR1526" s="19"/>
      <c r="DS1526" s="19"/>
      <c r="DT1526" s="19"/>
    </row>
    <row r="1527" spans="1:124" s="18" customFormat="1" x14ac:dyDescent="0.2">
      <c r="A1527" s="17"/>
      <c r="DR1527" s="19"/>
      <c r="DS1527" s="19"/>
      <c r="DT1527" s="19"/>
    </row>
    <row r="1528" spans="1:124" s="18" customFormat="1" x14ac:dyDescent="0.2">
      <c r="A1528" s="17"/>
      <c r="DR1528" s="19"/>
      <c r="DS1528" s="19"/>
      <c r="DT1528" s="19"/>
    </row>
    <row r="1529" spans="1:124" s="18" customFormat="1" x14ac:dyDescent="0.2">
      <c r="A1529" s="17"/>
      <c r="DR1529" s="19"/>
      <c r="DS1529" s="19"/>
      <c r="DT1529" s="19"/>
    </row>
    <row r="1530" spans="1:124" s="18" customFormat="1" x14ac:dyDescent="0.2">
      <c r="A1530" s="17"/>
      <c r="DR1530" s="19"/>
      <c r="DS1530" s="19"/>
      <c r="DT1530" s="19"/>
    </row>
    <row r="1531" spans="1:124" s="18" customFormat="1" x14ac:dyDescent="0.2">
      <c r="A1531" s="17"/>
      <c r="DR1531" s="19"/>
      <c r="DS1531" s="19"/>
      <c r="DT1531" s="19"/>
    </row>
    <row r="1532" spans="1:124" s="18" customFormat="1" x14ac:dyDescent="0.2">
      <c r="A1532" s="17"/>
      <c r="DR1532" s="19"/>
      <c r="DS1532" s="19"/>
      <c r="DT1532" s="19"/>
    </row>
    <row r="1533" spans="1:124" s="18" customFormat="1" x14ac:dyDescent="0.2">
      <c r="A1533" s="17"/>
      <c r="DR1533" s="19"/>
      <c r="DS1533" s="19"/>
      <c r="DT1533" s="19"/>
    </row>
    <row r="1534" spans="1:124" s="18" customFormat="1" x14ac:dyDescent="0.2">
      <c r="A1534" s="17"/>
      <c r="DR1534" s="19"/>
      <c r="DS1534" s="19"/>
      <c r="DT1534" s="19"/>
    </row>
    <row r="1535" spans="1:124" s="18" customFormat="1" x14ac:dyDescent="0.2">
      <c r="A1535" s="17"/>
      <c r="DR1535" s="19"/>
      <c r="DS1535" s="19"/>
      <c r="DT1535" s="19"/>
    </row>
    <row r="1536" spans="1:124" s="18" customFormat="1" x14ac:dyDescent="0.2">
      <c r="A1536" s="17"/>
      <c r="DR1536" s="19"/>
      <c r="DS1536" s="19"/>
      <c r="DT1536" s="19"/>
    </row>
    <row r="1537" spans="1:124" s="18" customFormat="1" x14ac:dyDescent="0.2">
      <c r="A1537" s="17"/>
      <c r="DR1537" s="19"/>
      <c r="DS1537" s="19"/>
      <c r="DT1537" s="19"/>
    </row>
    <row r="1538" spans="1:124" s="18" customFormat="1" x14ac:dyDescent="0.2">
      <c r="A1538" s="17"/>
      <c r="DR1538" s="19"/>
      <c r="DS1538" s="19"/>
      <c r="DT1538" s="19"/>
    </row>
    <row r="1539" spans="1:124" s="18" customFormat="1" x14ac:dyDescent="0.2">
      <c r="A1539" s="17"/>
      <c r="DR1539" s="19"/>
      <c r="DS1539" s="19"/>
      <c r="DT1539" s="19"/>
    </row>
    <row r="1540" spans="1:124" s="18" customFormat="1" x14ac:dyDescent="0.2">
      <c r="A1540" s="17"/>
      <c r="DR1540" s="19"/>
      <c r="DS1540" s="19"/>
      <c r="DT1540" s="19"/>
    </row>
    <row r="1541" spans="1:124" s="18" customFormat="1" x14ac:dyDescent="0.2">
      <c r="A1541" s="17"/>
      <c r="DR1541" s="19"/>
      <c r="DS1541" s="19"/>
      <c r="DT1541" s="19"/>
    </row>
    <row r="1542" spans="1:124" s="18" customFormat="1" x14ac:dyDescent="0.2">
      <c r="A1542" s="17"/>
      <c r="DR1542" s="19"/>
      <c r="DS1542" s="19"/>
      <c r="DT1542" s="19"/>
    </row>
    <row r="1543" spans="1:124" s="18" customFormat="1" x14ac:dyDescent="0.2">
      <c r="A1543" s="17"/>
      <c r="DR1543" s="19"/>
      <c r="DS1543" s="19"/>
      <c r="DT1543" s="19"/>
    </row>
    <row r="1544" spans="1:124" s="18" customFormat="1" x14ac:dyDescent="0.2">
      <c r="A1544" s="17"/>
      <c r="DR1544" s="19"/>
      <c r="DS1544" s="19"/>
      <c r="DT1544" s="19"/>
    </row>
    <row r="1545" spans="1:124" s="18" customFormat="1" x14ac:dyDescent="0.2">
      <c r="A1545" s="17"/>
      <c r="DR1545" s="19"/>
      <c r="DS1545" s="19"/>
      <c r="DT1545" s="19"/>
    </row>
    <row r="1546" spans="1:124" s="18" customFormat="1" x14ac:dyDescent="0.2">
      <c r="A1546" s="17"/>
      <c r="DR1546" s="19"/>
      <c r="DS1546" s="19"/>
      <c r="DT1546" s="19"/>
    </row>
    <row r="1547" spans="1:124" s="18" customFormat="1" x14ac:dyDescent="0.2">
      <c r="A1547" s="17"/>
      <c r="DR1547" s="19"/>
      <c r="DS1547" s="19"/>
      <c r="DT1547" s="19"/>
    </row>
    <row r="1548" spans="1:124" s="18" customFormat="1" x14ac:dyDescent="0.2">
      <c r="A1548" s="17"/>
      <c r="DR1548" s="19"/>
      <c r="DS1548" s="19"/>
      <c r="DT1548" s="19"/>
    </row>
    <row r="1549" spans="1:124" s="18" customFormat="1" x14ac:dyDescent="0.2">
      <c r="A1549" s="17"/>
      <c r="DR1549" s="19"/>
      <c r="DS1549" s="19"/>
      <c r="DT1549" s="19"/>
    </row>
    <row r="1550" spans="1:124" s="18" customFormat="1" x14ac:dyDescent="0.2">
      <c r="A1550" s="17"/>
      <c r="DR1550" s="19"/>
      <c r="DS1550" s="19"/>
      <c r="DT1550" s="19"/>
    </row>
    <row r="1551" spans="1:124" s="18" customFormat="1" x14ac:dyDescent="0.2">
      <c r="A1551" s="17"/>
      <c r="DR1551" s="19"/>
      <c r="DS1551" s="19"/>
      <c r="DT1551" s="19"/>
    </row>
    <row r="1552" spans="1:124" s="18" customFormat="1" x14ac:dyDescent="0.2">
      <c r="A1552" s="17"/>
      <c r="DR1552" s="19"/>
      <c r="DS1552" s="19"/>
      <c r="DT1552" s="19"/>
    </row>
    <row r="1553" spans="1:124" s="18" customFormat="1" x14ac:dyDescent="0.2">
      <c r="A1553" s="17"/>
      <c r="DR1553" s="19"/>
      <c r="DS1553" s="19"/>
      <c r="DT1553" s="19"/>
    </row>
    <row r="1554" spans="1:124" s="18" customFormat="1" x14ac:dyDescent="0.2">
      <c r="A1554" s="17"/>
      <c r="DR1554" s="19"/>
      <c r="DS1554" s="19"/>
      <c r="DT1554" s="19"/>
    </row>
    <row r="1555" spans="1:124" s="18" customFormat="1" x14ac:dyDescent="0.2">
      <c r="A1555" s="17"/>
      <c r="DR1555" s="19"/>
      <c r="DS1555" s="19"/>
      <c r="DT1555" s="19"/>
    </row>
    <row r="1556" spans="1:124" s="18" customFormat="1" x14ac:dyDescent="0.2">
      <c r="A1556" s="17"/>
      <c r="DR1556" s="19"/>
      <c r="DS1556" s="19"/>
      <c r="DT1556" s="19"/>
    </row>
    <row r="1557" spans="1:124" s="18" customFormat="1" x14ac:dyDescent="0.2">
      <c r="A1557" s="17"/>
      <c r="DR1557" s="19"/>
      <c r="DS1557" s="19"/>
      <c r="DT1557" s="19"/>
    </row>
    <row r="1558" spans="1:124" s="18" customFormat="1" x14ac:dyDescent="0.2">
      <c r="A1558" s="17"/>
      <c r="DR1558" s="19"/>
      <c r="DS1558" s="19"/>
      <c r="DT1558" s="19"/>
    </row>
    <row r="1559" spans="1:124" s="18" customFormat="1" x14ac:dyDescent="0.2">
      <c r="A1559" s="17"/>
      <c r="DR1559" s="19"/>
      <c r="DS1559" s="19"/>
      <c r="DT1559" s="19"/>
    </row>
    <row r="1560" spans="1:124" s="18" customFormat="1" x14ac:dyDescent="0.2">
      <c r="A1560" s="17"/>
      <c r="DR1560" s="19"/>
      <c r="DS1560" s="19"/>
      <c r="DT1560" s="19"/>
    </row>
    <row r="1561" spans="1:124" s="18" customFormat="1" x14ac:dyDescent="0.2">
      <c r="A1561" s="17"/>
      <c r="DR1561" s="19"/>
      <c r="DS1561" s="19"/>
      <c r="DT1561" s="19"/>
    </row>
    <row r="1562" spans="1:124" s="18" customFormat="1" x14ac:dyDescent="0.2">
      <c r="A1562" s="17"/>
      <c r="DR1562" s="19"/>
      <c r="DS1562" s="19"/>
      <c r="DT1562" s="19"/>
    </row>
    <row r="1563" spans="1:124" s="18" customFormat="1" x14ac:dyDescent="0.2">
      <c r="A1563" s="17"/>
      <c r="DR1563" s="19"/>
      <c r="DS1563" s="19"/>
      <c r="DT1563" s="19"/>
    </row>
    <row r="1564" spans="1:124" s="18" customFormat="1" x14ac:dyDescent="0.2">
      <c r="A1564" s="17"/>
      <c r="DR1564" s="19"/>
      <c r="DS1564" s="19"/>
      <c r="DT1564" s="19"/>
    </row>
    <row r="1565" spans="1:124" s="18" customFormat="1" x14ac:dyDescent="0.2">
      <c r="A1565" s="17"/>
      <c r="DR1565" s="19"/>
      <c r="DS1565" s="19"/>
      <c r="DT1565" s="19"/>
    </row>
    <row r="1566" spans="1:124" s="18" customFormat="1" x14ac:dyDescent="0.2">
      <c r="A1566" s="17"/>
      <c r="DR1566" s="19"/>
      <c r="DS1566" s="19"/>
      <c r="DT1566" s="19"/>
    </row>
    <row r="1567" spans="1:124" s="18" customFormat="1" x14ac:dyDescent="0.2">
      <c r="A1567" s="17"/>
      <c r="DR1567" s="19"/>
      <c r="DS1567" s="19"/>
      <c r="DT1567" s="19"/>
    </row>
    <row r="1568" spans="1:124" s="18" customFormat="1" x14ac:dyDescent="0.2">
      <c r="A1568" s="17"/>
      <c r="DR1568" s="19"/>
      <c r="DS1568" s="19"/>
      <c r="DT1568" s="19"/>
    </row>
    <row r="1569" spans="1:124" s="18" customFormat="1" x14ac:dyDescent="0.2">
      <c r="A1569" s="17"/>
      <c r="DR1569" s="19"/>
      <c r="DS1569" s="19"/>
      <c r="DT1569" s="19"/>
    </row>
    <row r="1570" spans="1:124" s="18" customFormat="1" x14ac:dyDescent="0.2">
      <c r="A1570" s="17"/>
      <c r="DR1570" s="19"/>
      <c r="DS1570" s="19"/>
      <c r="DT1570" s="19"/>
    </row>
    <row r="1571" spans="1:124" s="18" customFormat="1" x14ac:dyDescent="0.2">
      <c r="A1571" s="17"/>
      <c r="DR1571" s="19"/>
      <c r="DS1571" s="19"/>
      <c r="DT1571" s="19"/>
    </row>
    <row r="1572" spans="1:124" s="18" customFormat="1" x14ac:dyDescent="0.2">
      <c r="A1572" s="17"/>
      <c r="DR1572" s="19"/>
      <c r="DS1572" s="19"/>
      <c r="DT1572" s="19"/>
    </row>
    <row r="1573" spans="1:124" s="18" customFormat="1" x14ac:dyDescent="0.2">
      <c r="A1573" s="17"/>
      <c r="DR1573" s="19"/>
      <c r="DS1573" s="19"/>
      <c r="DT1573" s="19"/>
    </row>
    <row r="1574" spans="1:124" s="18" customFormat="1" x14ac:dyDescent="0.2">
      <c r="A1574" s="17"/>
      <c r="DR1574" s="19"/>
      <c r="DS1574" s="19"/>
      <c r="DT1574" s="19"/>
    </row>
    <row r="1575" spans="1:124" s="18" customFormat="1" x14ac:dyDescent="0.2">
      <c r="A1575" s="17"/>
      <c r="DR1575" s="19"/>
      <c r="DS1575" s="19"/>
      <c r="DT1575" s="19"/>
    </row>
    <row r="1576" spans="1:124" s="18" customFormat="1" x14ac:dyDescent="0.2">
      <c r="A1576" s="17"/>
      <c r="DR1576" s="19"/>
      <c r="DS1576" s="19"/>
      <c r="DT1576" s="19"/>
    </row>
    <row r="1577" spans="1:124" s="18" customFormat="1" x14ac:dyDescent="0.2">
      <c r="A1577" s="17"/>
      <c r="DR1577" s="19"/>
      <c r="DS1577" s="19"/>
      <c r="DT1577" s="19"/>
    </row>
    <row r="1578" spans="1:124" s="18" customFormat="1" x14ac:dyDescent="0.2">
      <c r="A1578" s="17"/>
      <c r="DR1578" s="19"/>
      <c r="DS1578" s="19"/>
      <c r="DT1578" s="19"/>
    </row>
    <row r="1579" spans="1:124" s="18" customFormat="1" x14ac:dyDescent="0.2">
      <c r="A1579" s="17"/>
      <c r="DR1579" s="19"/>
      <c r="DS1579" s="19"/>
      <c r="DT1579" s="19"/>
    </row>
    <row r="1580" spans="1:124" s="18" customFormat="1" x14ac:dyDescent="0.2">
      <c r="A1580" s="17"/>
      <c r="DR1580" s="19"/>
      <c r="DS1580" s="19"/>
      <c r="DT1580" s="19"/>
    </row>
    <row r="1581" spans="1:124" s="18" customFormat="1" x14ac:dyDescent="0.2">
      <c r="A1581" s="17"/>
      <c r="DR1581" s="19"/>
      <c r="DS1581" s="19"/>
      <c r="DT1581" s="19"/>
    </row>
    <row r="1582" spans="1:124" s="18" customFormat="1" x14ac:dyDescent="0.2">
      <c r="A1582" s="17"/>
      <c r="DR1582" s="19"/>
      <c r="DS1582" s="19"/>
      <c r="DT1582" s="19"/>
    </row>
    <row r="1583" spans="1:124" s="18" customFormat="1" x14ac:dyDescent="0.2">
      <c r="A1583" s="17"/>
      <c r="DR1583" s="19"/>
      <c r="DS1583" s="19"/>
      <c r="DT1583" s="19"/>
    </row>
    <row r="1584" spans="1:124" s="18" customFormat="1" x14ac:dyDescent="0.2">
      <c r="A1584" s="17"/>
      <c r="DR1584" s="19"/>
      <c r="DS1584" s="19"/>
      <c r="DT1584" s="19"/>
    </row>
    <row r="1585" spans="1:124" s="18" customFormat="1" x14ac:dyDescent="0.2">
      <c r="A1585" s="17"/>
      <c r="DR1585" s="19"/>
      <c r="DS1585" s="19"/>
      <c r="DT1585" s="19"/>
    </row>
    <row r="1586" spans="1:124" s="18" customFormat="1" x14ac:dyDescent="0.2">
      <c r="A1586" s="17"/>
      <c r="DR1586" s="19"/>
      <c r="DS1586" s="19"/>
      <c r="DT1586" s="19"/>
    </row>
    <row r="1587" spans="1:124" s="18" customFormat="1" x14ac:dyDescent="0.2">
      <c r="A1587" s="17"/>
      <c r="DR1587" s="19"/>
      <c r="DS1587" s="19"/>
      <c r="DT1587" s="19"/>
    </row>
    <row r="1588" spans="1:124" s="18" customFormat="1" x14ac:dyDescent="0.2">
      <c r="A1588" s="17"/>
      <c r="DR1588" s="19"/>
      <c r="DS1588" s="19"/>
      <c r="DT1588" s="19"/>
    </row>
    <row r="1589" spans="1:124" s="18" customFormat="1" x14ac:dyDescent="0.2">
      <c r="A1589" s="17"/>
      <c r="DR1589" s="19"/>
      <c r="DS1589" s="19"/>
      <c r="DT1589" s="19"/>
    </row>
    <row r="1590" spans="1:124" s="18" customFormat="1" x14ac:dyDescent="0.2">
      <c r="A1590" s="17"/>
      <c r="DR1590" s="19"/>
      <c r="DS1590" s="19"/>
      <c r="DT1590" s="19"/>
    </row>
    <row r="1591" spans="1:124" s="18" customFormat="1" x14ac:dyDescent="0.2">
      <c r="A1591" s="17"/>
      <c r="DR1591" s="19"/>
      <c r="DS1591" s="19"/>
      <c r="DT1591" s="19"/>
    </row>
    <row r="1592" spans="1:124" s="18" customFormat="1" x14ac:dyDescent="0.2">
      <c r="A1592" s="17"/>
      <c r="DR1592" s="19"/>
      <c r="DS1592" s="19"/>
      <c r="DT1592" s="19"/>
    </row>
    <row r="1593" spans="1:124" s="18" customFormat="1" x14ac:dyDescent="0.2">
      <c r="A1593" s="17"/>
      <c r="DR1593" s="19"/>
      <c r="DS1593" s="19"/>
      <c r="DT1593" s="19"/>
    </row>
    <row r="1594" spans="1:124" s="18" customFormat="1" x14ac:dyDescent="0.2">
      <c r="A1594" s="17"/>
      <c r="DR1594" s="19"/>
      <c r="DS1594" s="19"/>
      <c r="DT1594" s="19"/>
    </row>
    <row r="1595" spans="1:124" s="18" customFormat="1" x14ac:dyDescent="0.2">
      <c r="A1595" s="17"/>
      <c r="DR1595" s="19"/>
      <c r="DS1595" s="19"/>
      <c r="DT1595" s="19"/>
    </row>
    <row r="1596" spans="1:124" s="18" customFormat="1" x14ac:dyDescent="0.2">
      <c r="A1596" s="17"/>
      <c r="DR1596" s="19"/>
      <c r="DS1596" s="19"/>
      <c r="DT1596" s="19"/>
    </row>
    <row r="1597" spans="1:124" s="18" customFormat="1" x14ac:dyDescent="0.2">
      <c r="A1597" s="17"/>
      <c r="DR1597" s="19"/>
      <c r="DS1597" s="19"/>
      <c r="DT1597" s="19"/>
    </row>
    <row r="1598" spans="1:124" s="18" customFormat="1" x14ac:dyDescent="0.2">
      <c r="A1598" s="17"/>
      <c r="DR1598" s="19"/>
      <c r="DS1598" s="19"/>
      <c r="DT1598" s="19"/>
    </row>
    <row r="1599" spans="1:124" s="18" customFormat="1" x14ac:dyDescent="0.2">
      <c r="A1599" s="17"/>
      <c r="DR1599" s="19"/>
      <c r="DS1599" s="19"/>
      <c r="DT1599" s="19"/>
    </row>
    <row r="1600" spans="1:124" s="18" customFormat="1" x14ac:dyDescent="0.2">
      <c r="A1600" s="17"/>
      <c r="DR1600" s="19"/>
      <c r="DS1600" s="19"/>
      <c r="DT1600" s="19"/>
    </row>
    <row r="1601" spans="1:124" s="18" customFormat="1" x14ac:dyDescent="0.2">
      <c r="A1601" s="17"/>
      <c r="DR1601" s="19"/>
      <c r="DS1601" s="19"/>
      <c r="DT1601" s="19"/>
    </row>
    <row r="1602" spans="1:124" s="18" customFormat="1" x14ac:dyDescent="0.2">
      <c r="A1602" s="17"/>
      <c r="DR1602" s="19"/>
      <c r="DS1602" s="19"/>
      <c r="DT1602" s="19"/>
    </row>
    <row r="1603" spans="1:124" s="18" customFormat="1" x14ac:dyDescent="0.2">
      <c r="A1603" s="17"/>
      <c r="DR1603" s="19"/>
      <c r="DS1603" s="19"/>
      <c r="DT1603" s="19"/>
    </row>
    <row r="1604" spans="1:124" s="18" customFormat="1" x14ac:dyDescent="0.2">
      <c r="A1604" s="17"/>
      <c r="DR1604" s="19"/>
      <c r="DS1604" s="19"/>
      <c r="DT1604" s="19"/>
    </row>
    <row r="1605" spans="1:124" s="18" customFormat="1" x14ac:dyDescent="0.2">
      <c r="A1605" s="17"/>
      <c r="DR1605" s="19"/>
      <c r="DS1605" s="19"/>
      <c r="DT1605" s="19"/>
    </row>
    <row r="1606" spans="1:124" s="18" customFormat="1" x14ac:dyDescent="0.2">
      <c r="A1606" s="17"/>
      <c r="DR1606" s="19"/>
      <c r="DS1606" s="19"/>
      <c r="DT1606" s="19"/>
    </row>
    <row r="1607" spans="1:124" s="18" customFormat="1" x14ac:dyDescent="0.2">
      <c r="A1607" s="17"/>
      <c r="DR1607" s="19"/>
      <c r="DS1607" s="19"/>
      <c r="DT1607" s="19"/>
    </row>
    <row r="1608" spans="1:124" s="18" customFormat="1" x14ac:dyDescent="0.2">
      <c r="A1608" s="17"/>
      <c r="DR1608" s="19"/>
      <c r="DS1608" s="19"/>
      <c r="DT1608" s="19"/>
    </row>
    <row r="1609" spans="1:124" s="18" customFormat="1" x14ac:dyDescent="0.2">
      <c r="A1609" s="17"/>
      <c r="DR1609" s="19"/>
      <c r="DS1609" s="19"/>
      <c r="DT1609" s="19"/>
    </row>
    <row r="1610" spans="1:124" s="18" customFormat="1" x14ac:dyDescent="0.2">
      <c r="A1610" s="17"/>
      <c r="DR1610" s="19"/>
      <c r="DS1610" s="19"/>
      <c r="DT1610" s="19"/>
    </row>
    <row r="1611" spans="1:124" s="18" customFormat="1" x14ac:dyDescent="0.2">
      <c r="A1611" s="17"/>
      <c r="DR1611" s="19"/>
      <c r="DS1611" s="19"/>
      <c r="DT1611" s="19"/>
    </row>
    <row r="1612" spans="1:124" s="18" customFormat="1" x14ac:dyDescent="0.2">
      <c r="A1612" s="17"/>
      <c r="DR1612" s="19"/>
      <c r="DS1612" s="19"/>
      <c r="DT1612" s="19"/>
    </row>
    <row r="1613" spans="1:124" s="18" customFormat="1" x14ac:dyDescent="0.2">
      <c r="A1613" s="17"/>
      <c r="DR1613" s="19"/>
      <c r="DS1613" s="19"/>
      <c r="DT1613" s="19"/>
    </row>
    <row r="1614" spans="1:124" s="18" customFormat="1" x14ac:dyDescent="0.2">
      <c r="A1614" s="17"/>
      <c r="DR1614" s="19"/>
      <c r="DS1614" s="19"/>
      <c r="DT1614" s="19"/>
    </row>
    <row r="1615" spans="1:124" s="18" customFormat="1" x14ac:dyDescent="0.2">
      <c r="A1615" s="17"/>
      <c r="DR1615" s="19"/>
      <c r="DS1615" s="19"/>
      <c r="DT1615" s="19"/>
    </row>
    <row r="1616" spans="1:124" s="18" customFormat="1" x14ac:dyDescent="0.2">
      <c r="A1616" s="17"/>
      <c r="DR1616" s="19"/>
      <c r="DS1616" s="19"/>
      <c r="DT1616" s="19"/>
    </row>
    <row r="1617" spans="1:124" s="18" customFormat="1" x14ac:dyDescent="0.2">
      <c r="A1617" s="17"/>
      <c r="DR1617" s="19"/>
      <c r="DS1617" s="19"/>
      <c r="DT1617" s="19"/>
    </row>
    <row r="1618" spans="1:124" s="18" customFormat="1" x14ac:dyDescent="0.2">
      <c r="A1618" s="17"/>
      <c r="DR1618" s="19"/>
      <c r="DS1618" s="19"/>
      <c r="DT1618" s="19"/>
    </row>
    <row r="1619" spans="1:124" s="18" customFormat="1" x14ac:dyDescent="0.2">
      <c r="A1619" s="17"/>
      <c r="DR1619" s="19"/>
      <c r="DS1619" s="19"/>
      <c r="DT1619" s="19"/>
    </row>
    <row r="1620" spans="1:124" s="18" customFormat="1" x14ac:dyDescent="0.2">
      <c r="A1620" s="17"/>
      <c r="DR1620" s="19"/>
      <c r="DS1620" s="19"/>
      <c r="DT1620" s="19"/>
    </row>
    <row r="1621" spans="1:124" s="18" customFormat="1" x14ac:dyDescent="0.2">
      <c r="A1621" s="17"/>
      <c r="DR1621" s="19"/>
      <c r="DS1621" s="19"/>
      <c r="DT1621" s="19"/>
    </row>
    <row r="1622" spans="1:124" s="18" customFormat="1" x14ac:dyDescent="0.2">
      <c r="A1622" s="17"/>
      <c r="DR1622" s="19"/>
      <c r="DS1622" s="19"/>
      <c r="DT1622" s="19"/>
    </row>
    <row r="1623" spans="1:124" s="18" customFormat="1" x14ac:dyDescent="0.2">
      <c r="A1623" s="17"/>
      <c r="DR1623" s="19"/>
      <c r="DS1623" s="19"/>
      <c r="DT1623" s="19"/>
    </row>
    <row r="1624" spans="1:124" s="18" customFormat="1" x14ac:dyDescent="0.2">
      <c r="A1624" s="17"/>
      <c r="DR1624" s="19"/>
      <c r="DS1624" s="19"/>
      <c r="DT1624" s="19"/>
    </row>
    <row r="1625" spans="1:124" s="18" customFormat="1" x14ac:dyDescent="0.2">
      <c r="A1625" s="17"/>
      <c r="DR1625" s="19"/>
      <c r="DS1625" s="19"/>
      <c r="DT1625" s="19"/>
    </row>
    <row r="1626" spans="1:124" s="18" customFormat="1" x14ac:dyDescent="0.2">
      <c r="A1626" s="17"/>
      <c r="DR1626" s="19"/>
      <c r="DS1626" s="19"/>
      <c r="DT1626" s="19"/>
    </row>
    <row r="1627" spans="1:124" s="18" customFormat="1" x14ac:dyDescent="0.2">
      <c r="A1627" s="17"/>
      <c r="DR1627" s="19"/>
      <c r="DS1627" s="19"/>
      <c r="DT1627" s="19"/>
    </row>
    <row r="1628" spans="1:124" s="18" customFormat="1" x14ac:dyDescent="0.2">
      <c r="A1628" s="17"/>
      <c r="DR1628" s="19"/>
      <c r="DS1628" s="19"/>
      <c r="DT1628" s="19"/>
    </row>
    <row r="1629" spans="1:124" s="18" customFormat="1" x14ac:dyDescent="0.2">
      <c r="A1629" s="17"/>
      <c r="DR1629" s="19"/>
      <c r="DS1629" s="19"/>
      <c r="DT1629" s="19"/>
    </row>
    <row r="1630" spans="1:124" s="18" customFormat="1" x14ac:dyDescent="0.2">
      <c r="A1630" s="17"/>
      <c r="DR1630" s="19"/>
      <c r="DS1630" s="19"/>
      <c r="DT1630" s="19"/>
    </row>
    <row r="1631" spans="1:124" s="18" customFormat="1" x14ac:dyDescent="0.2">
      <c r="A1631" s="17"/>
      <c r="DR1631" s="19"/>
      <c r="DS1631" s="19"/>
      <c r="DT1631" s="19"/>
    </row>
    <row r="1632" spans="1:124" s="18" customFormat="1" x14ac:dyDescent="0.2">
      <c r="A1632" s="17"/>
      <c r="DR1632" s="19"/>
      <c r="DS1632" s="19"/>
      <c r="DT1632" s="19"/>
    </row>
    <row r="1633" spans="1:124" s="18" customFormat="1" x14ac:dyDescent="0.2">
      <c r="A1633" s="17"/>
      <c r="DR1633" s="19"/>
      <c r="DS1633" s="19"/>
      <c r="DT1633" s="19"/>
    </row>
    <row r="1634" spans="1:124" s="18" customFormat="1" x14ac:dyDescent="0.2">
      <c r="A1634" s="17"/>
      <c r="DR1634" s="19"/>
      <c r="DS1634" s="19"/>
      <c r="DT1634" s="19"/>
    </row>
    <row r="1635" spans="1:124" s="18" customFormat="1" x14ac:dyDescent="0.2">
      <c r="A1635" s="17"/>
      <c r="DR1635" s="19"/>
      <c r="DS1635" s="19"/>
      <c r="DT1635" s="19"/>
    </row>
    <row r="1636" spans="1:124" s="18" customFormat="1" x14ac:dyDescent="0.2">
      <c r="A1636" s="17"/>
      <c r="DR1636" s="19"/>
      <c r="DS1636" s="19"/>
      <c r="DT1636" s="19"/>
    </row>
    <row r="1637" spans="1:124" s="18" customFormat="1" x14ac:dyDescent="0.2">
      <c r="A1637" s="17"/>
      <c r="DR1637" s="19"/>
      <c r="DS1637" s="19"/>
      <c r="DT1637" s="19"/>
    </row>
    <row r="1638" spans="1:124" s="18" customFormat="1" x14ac:dyDescent="0.2">
      <c r="A1638" s="17"/>
      <c r="DR1638" s="19"/>
      <c r="DS1638" s="19"/>
      <c r="DT1638" s="19"/>
    </row>
    <row r="1639" spans="1:124" s="18" customFormat="1" x14ac:dyDescent="0.2">
      <c r="A1639" s="17"/>
      <c r="DR1639" s="19"/>
      <c r="DS1639" s="19"/>
      <c r="DT1639" s="19"/>
    </row>
    <row r="1640" spans="1:124" s="18" customFormat="1" x14ac:dyDescent="0.2">
      <c r="A1640" s="17"/>
      <c r="DR1640" s="19"/>
      <c r="DS1640" s="19"/>
      <c r="DT1640" s="19"/>
    </row>
    <row r="1641" spans="1:124" s="18" customFormat="1" x14ac:dyDescent="0.2">
      <c r="A1641" s="17"/>
      <c r="DR1641" s="19"/>
      <c r="DS1641" s="19"/>
      <c r="DT1641" s="19"/>
    </row>
    <row r="1642" spans="1:124" s="18" customFormat="1" x14ac:dyDescent="0.2">
      <c r="A1642" s="17"/>
      <c r="DR1642" s="19"/>
      <c r="DS1642" s="19"/>
      <c r="DT1642" s="19"/>
    </row>
    <row r="1643" spans="1:124" s="18" customFormat="1" x14ac:dyDescent="0.2">
      <c r="A1643" s="17"/>
      <c r="DR1643" s="19"/>
      <c r="DS1643" s="19"/>
      <c r="DT1643" s="19"/>
    </row>
    <row r="1644" spans="1:124" s="18" customFormat="1" x14ac:dyDescent="0.2">
      <c r="A1644" s="17"/>
      <c r="DR1644" s="19"/>
      <c r="DS1644" s="19"/>
      <c r="DT1644" s="19"/>
    </row>
    <row r="1645" spans="1:124" s="18" customFormat="1" x14ac:dyDescent="0.2">
      <c r="A1645" s="17"/>
      <c r="DR1645" s="19"/>
      <c r="DS1645" s="19"/>
      <c r="DT1645" s="19"/>
    </row>
    <row r="1646" spans="1:124" s="18" customFormat="1" x14ac:dyDescent="0.2">
      <c r="A1646" s="17"/>
      <c r="DR1646" s="19"/>
      <c r="DS1646" s="19"/>
      <c r="DT1646" s="19"/>
    </row>
    <row r="1647" spans="1:124" s="18" customFormat="1" x14ac:dyDescent="0.2">
      <c r="A1647" s="17"/>
      <c r="DR1647" s="19"/>
      <c r="DS1647" s="19"/>
      <c r="DT1647" s="19"/>
    </row>
    <row r="1648" spans="1:124" s="18" customFormat="1" x14ac:dyDescent="0.2">
      <c r="A1648" s="17"/>
      <c r="DR1648" s="19"/>
      <c r="DS1648" s="19"/>
      <c r="DT1648" s="19"/>
    </row>
    <row r="1649" spans="1:124" s="18" customFormat="1" x14ac:dyDescent="0.2">
      <c r="A1649" s="17"/>
      <c r="DR1649" s="19"/>
      <c r="DS1649" s="19"/>
      <c r="DT1649" s="19"/>
    </row>
    <row r="1650" spans="1:124" s="18" customFormat="1" x14ac:dyDescent="0.2">
      <c r="A1650" s="17"/>
      <c r="DR1650" s="19"/>
      <c r="DS1650" s="19"/>
      <c r="DT1650" s="19"/>
    </row>
    <row r="1651" spans="1:124" s="18" customFormat="1" x14ac:dyDescent="0.2">
      <c r="A1651" s="17"/>
      <c r="DR1651" s="19"/>
      <c r="DS1651" s="19"/>
      <c r="DT1651" s="19"/>
    </row>
    <row r="1652" spans="1:124" s="18" customFormat="1" x14ac:dyDescent="0.2">
      <c r="A1652" s="17"/>
      <c r="DR1652" s="19"/>
      <c r="DS1652" s="19"/>
      <c r="DT1652" s="19"/>
    </row>
    <row r="1653" spans="1:124" s="18" customFormat="1" x14ac:dyDescent="0.2">
      <c r="A1653" s="17"/>
      <c r="DR1653" s="19"/>
      <c r="DS1653" s="19"/>
      <c r="DT1653" s="19"/>
    </row>
    <row r="1654" spans="1:124" s="18" customFormat="1" x14ac:dyDescent="0.2">
      <c r="A1654" s="17"/>
      <c r="DR1654" s="19"/>
      <c r="DS1654" s="19"/>
      <c r="DT1654" s="19"/>
    </row>
    <row r="1655" spans="1:124" s="18" customFormat="1" x14ac:dyDescent="0.2">
      <c r="A1655" s="17"/>
      <c r="DR1655" s="19"/>
      <c r="DS1655" s="19"/>
      <c r="DT1655" s="19"/>
    </row>
    <row r="1656" spans="1:124" s="18" customFormat="1" x14ac:dyDescent="0.2">
      <c r="A1656" s="17"/>
      <c r="DR1656" s="19"/>
      <c r="DS1656" s="19"/>
      <c r="DT1656" s="19"/>
    </row>
    <row r="1657" spans="1:124" s="18" customFormat="1" x14ac:dyDescent="0.2">
      <c r="A1657" s="17"/>
      <c r="DR1657" s="19"/>
      <c r="DS1657" s="19"/>
      <c r="DT1657" s="19"/>
    </row>
    <row r="1658" spans="1:124" s="18" customFormat="1" x14ac:dyDescent="0.2">
      <c r="A1658" s="17"/>
      <c r="DR1658" s="19"/>
      <c r="DS1658" s="19"/>
      <c r="DT1658" s="19"/>
    </row>
    <row r="1659" spans="1:124" s="18" customFormat="1" x14ac:dyDescent="0.2">
      <c r="A1659" s="17"/>
      <c r="DR1659" s="19"/>
      <c r="DS1659" s="19"/>
      <c r="DT1659" s="19"/>
    </row>
    <row r="1660" spans="1:124" s="18" customFormat="1" x14ac:dyDescent="0.2">
      <c r="A1660" s="17"/>
      <c r="DR1660" s="19"/>
      <c r="DS1660" s="19"/>
      <c r="DT1660" s="19"/>
    </row>
    <row r="1661" spans="1:124" s="18" customFormat="1" x14ac:dyDescent="0.2">
      <c r="A1661" s="17"/>
      <c r="DR1661" s="19"/>
      <c r="DS1661" s="19"/>
      <c r="DT1661" s="19"/>
    </row>
    <row r="1662" spans="1:124" s="18" customFormat="1" x14ac:dyDescent="0.2">
      <c r="A1662" s="17"/>
      <c r="DR1662" s="19"/>
      <c r="DS1662" s="19"/>
      <c r="DT1662" s="19"/>
    </row>
    <row r="1663" spans="1:124" s="18" customFormat="1" x14ac:dyDescent="0.2">
      <c r="A1663" s="17"/>
      <c r="DR1663" s="19"/>
      <c r="DS1663" s="19"/>
      <c r="DT1663" s="19"/>
    </row>
    <row r="1664" spans="1:124" s="18" customFormat="1" x14ac:dyDescent="0.2">
      <c r="A1664" s="17"/>
      <c r="DR1664" s="19"/>
      <c r="DS1664" s="19"/>
      <c r="DT1664" s="19"/>
    </row>
    <row r="1665" spans="1:124" s="18" customFormat="1" x14ac:dyDescent="0.2">
      <c r="A1665" s="17"/>
      <c r="DR1665" s="19"/>
      <c r="DS1665" s="19"/>
      <c r="DT1665" s="19"/>
    </row>
    <row r="1666" spans="1:124" s="18" customFormat="1" x14ac:dyDescent="0.2">
      <c r="A1666" s="17"/>
      <c r="DR1666" s="19"/>
      <c r="DS1666" s="19"/>
      <c r="DT1666" s="19"/>
    </row>
    <row r="1667" spans="1:124" s="18" customFormat="1" x14ac:dyDescent="0.2">
      <c r="A1667" s="17"/>
      <c r="DR1667" s="19"/>
      <c r="DS1667" s="19"/>
      <c r="DT1667" s="19"/>
    </row>
    <row r="1668" spans="1:124" s="18" customFormat="1" x14ac:dyDescent="0.2">
      <c r="A1668" s="17"/>
      <c r="DR1668" s="19"/>
      <c r="DS1668" s="19"/>
      <c r="DT1668" s="19"/>
    </row>
    <row r="1669" spans="1:124" s="18" customFormat="1" x14ac:dyDescent="0.2">
      <c r="A1669" s="17"/>
      <c r="DR1669" s="19"/>
      <c r="DS1669" s="19"/>
      <c r="DT1669" s="19"/>
    </row>
    <row r="1670" spans="1:124" s="18" customFormat="1" x14ac:dyDescent="0.2">
      <c r="A1670" s="17"/>
      <c r="DR1670" s="19"/>
      <c r="DS1670" s="19"/>
      <c r="DT1670" s="19"/>
    </row>
    <row r="1671" spans="1:124" s="18" customFormat="1" x14ac:dyDescent="0.2">
      <c r="A1671" s="17"/>
      <c r="DR1671" s="19"/>
      <c r="DS1671" s="19"/>
      <c r="DT1671" s="19"/>
    </row>
    <row r="1672" spans="1:124" s="18" customFormat="1" x14ac:dyDescent="0.2">
      <c r="A1672" s="17"/>
      <c r="DR1672" s="19"/>
      <c r="DS1672" s="19"/>
      <c r="DT1672" s="19"/>
    </row>
    <row r="1673" spans="1:124" s="18" customFormat="1" x14ac:dyDescent="0.2">
      <c r="A1673" s="17"/>
      <c r="DR1673" s="19"/>
      <c r="DS1673" s="19"/>
      <c r="DT1673" s="19"/>
    </row>
    <row r="1674" spans="1:124" s="18" customFormat="1" x14ac:dyDescent="0.2">
      <c r="A1674" s="17"/>
      <c r="DR1674" s="19"/>
      <c r="DS1674" s="19"/>
      <c r="DT1674" s="19"/>
    </row>
    <row r="1675" spans="1:124" s="18" customFormat="1" x14ac:dyDescent="0.2">
      <c r="A1675" s="17"/>
      <c r="DR1675" s="19"/>
      <c r="DS1675" s="19"/>
      <c r="DT1675" s="19"/>
    </row>
    <row r="1676" spans="1:124" s="18" customFormat="1" x14ac:dyDescent="0.2">
      <c r="A1676" s="17"/>
      <c r="DR1676" s="19"/>
      <c r="DS1676" s="19"/>
      <c r="DT1676" s="19"/>
    </row>
    <row r="1677" spans="1:124" s="18" customFormat="1" x14ac:dyDescent="0.2">
      <c r="A1677" s="17"/>
      <c r="DR1677" s="19"/>
      <c r="DS1677" s="19"/>
      <c r="DT1677" s="19"/>
    </row>
    <row r="1678" spans="1:124" s="18" customFormat="1" x14ac:dyDescent="0.2">
      <c r="A1678" s="17"/>
      <c r="DR1678" s="19"/>
      <c r="DS1678" s="19"/>
      <c r="DT1678" s="19"/>
    </row>
    <row r="1679" spans="1:124" s="18" customFormat="1" x14ac:dyDescent="0.2">
      <c r="A1679" s="17"/>
      <c r="DR1679" s="19"/>
      <c r="DS1679" s="19"/>
      <c r="DT1679" s="19"/>
    </row>
    <row r="1680" spans="1:124" s="18" customFormat="1" x14ac:dyDescent="0.2">
      <c r="A1680" s="17"/>
      <c r="DR1680" s="19"/>
      <c r="DS1680" s="19"/>
      <c r="DT1680" s="19"/>
    </row>
    <row r="1681" spans="1:124" s="18" customFormat="1" x14ac:dyDescent="0.2">
      <c r="A1681" s="17"/>
      <c r="DR1681" s="19"/>
      <c r="DS1681" s="19"/>
      <c r="DT1681" s="19"/>
    </row>
    <row r="1682" spans="1:124" s="18" customFormat="1" x14ac:dyDescent="0.2">
      <c r="A1682" s="17"/>
      <c r="DR1682" s="19"/>
      <c r="DS1682" s="19"/>
      <c r="DT1682" s="19"/>
    </row>
    <row r="1683" spans="1:124" s="18" customFormat="1" x14ac:dyDescent="0.2">
      <c r="A1683" s="17"/>
      <c r="DR1683" s="19"/>
      <c r="DS1683" s="19"/>
      <c r="DT1683" s="19"/>
    </row>
    <row r="1684" spans="1:124" s="18" customFormat="1" x14ac:dyDescent="0.2">
      <c r="A1684" s="17"/>
      <c r="DR1684" s="19"/>
      <c r="DS1684" s="19"/>
      <c r="DT1684" s="19"/>
    </row>
    <row r="1685" spans="1:124" s="18" customFormat="1" x14ac:dyDescent="0.2">
      <c r="A1685" s="17"/>
      <c r="DR1685" s="19"/>
      <c r="DS1685" s="19"/>
      <c r="DT1685" s="19"/>
    </row>
    <row r="1686" spans="1:124" s="18" customFormat="1" x14ac:dyDescent="0.2">
      <c r="A1686" s="17"/>
      <c r="DR1686" s="19"/>
      <c r="DS1686" s="19"/>
      <c r="DT1686" s="19"/>
    </row>
    <row r="1687" spans="1:124" s="18" customFormat="1" x14ac:dyDescent="0.2">
      <c r="A1687" s="17"/>
      <c r="DR1687" s="19"/>
      <c r="DS1687" s="19"/>
      <c r="DT1687" s="19"/>
    </row>
    <row r="1688" spans="1:124" s="18" customFormat="1" x14ac:dyDescent="0.2">
      <c r="A1688" s="17"/>
      <c r="DR1688" s="19"/>
      <c r="DS1688" s="19"/>
      <c r="DT1688" s="19"/>
    </row>
    <row r="1689" spans="1:124" s="18" customFormat="1" x14ac:dyDescent="0.2">
      <c r="A1689" s="17"/>
      <c r="DR1689" s="19"/>
      <c r="DS1689" s="19"/>
      <c r="DT1689" s="19"/>
    </row>
    <row r="1690" spans="1:124" s="18" customFormat="1" x14ac:dyDescent="0.2">
      <c r="A1690" s="17"/>
      <c r="DR1690" s="19"/>
      <c r="DS1690" s="19"/>
      <c r="DT1690" s="19"/>
    </row>
    <row r="1691" spans="1:124" s="18" customFormat="1" x14ac:dyDescent="0.2">
      <c r="A1691" s="17"/>
      <c r="DR1691" s="19"/>
      <c r="DS1691" s="19"/>
      <c r="DT1691" s="19"/>
    </row>
    <row r="1692" spans="1:124" s="18" customFormat="1" x14ac:dyDescent="0.2">
      <c r="A1692" s="17"/>
      <c r="DR1692" s="19"/>
      <c r="DS1692" s="19"/>
      <c r="DT1692" s="19"/>
    </row>
    <row r="1693" spans="1:124" s="18" customFormat="1" x14ac:dyDescent="0.2">
      <c r="A1693" s="17"/>
      <c r="DR1693" s="19"/>
      <c r="DS1693" s="19"/>
      <c r="DT1693" s="19"/>
    </row>
    <row r="1694" spans="1:124" s="18" customFormat="1" x14ac:dyDescent="0.2">
      <c r="A1694" s="17"/>
      <c r="DR1694" s="19"/>
      <c r="DS1694" s="19"/>
      <c r="DT1694" s="19"/>
    </row>
    <row r="1695" spans="1:124" s="18" customFormat="1" x14ac:dyDescent="0.2">
      <c r="A1695" s="17"/>
      <c r="DR1695" s="19"/>
      <c r="DS1695" s="19"/>
      <c r="DT1695" s="19"/>
    </row>
    <row r="1696" spans="1:124" s="18" customFormat="1" x14ac:dyDescent="0.2">
      <c r="A1696" s="17"/>
      <c r="DR1696" s="19"/>
      <c r="DS1696" s="19"/>
      <c r="DT1696" s="19"/>
    </row>
    <row r="1697" spans="1:124" s="18" customFormat="1" x14ac:dyDescent="0.2">
      <c r="A1697" s="17"/>
      <c r="DR1697" s="19"/>
      <c r="DS1697" s="19"/>
      <c r="DT1697" s="19"/>
    </row>
    <row r="1698" spans="1:124" s="18" customFormat="1" x14ac:dyDescent="0.2">
      <c r="A1698" s="17"/>
      <c r="DR1698" s="19"/>
      <c r="DS1698" s="19"/>
      <c r="DT1698" s="19"/>
    </row>
    <row r="1699" spans="1:124" s="18" customFormat="1" x14ac:dyDescent="0.2">
      <c r="A1699" s="17"/>
      <c r="DR1699" s="19"/>
      <c r="DS1699" s="19"/>
      <c r="DT1699" s="19"/>
    </row>
    <row r="1700" spans="1:124" s="18" customFormat="1" x14ac:dyDescent="0.2">
      <c r="A1700" s="17"/>
      <c r="DR1700" s="19"/>
      <c r="DS1700" s="19"/>
      <c r="DT1700" s="19"/>
    </row>
    <row r="1701" spans="1:124" s="18" customFormat="1" x14ac:dyDescent="0.2">
      <c r="A1701" s="17"/>
      <c r="DR1701" s="19"/>
      <c r="DS1701" s="19"/>
      <c r="DT1701" s="19"/>
    </row>
    <row r="1702" spans="1:124" s="18" customFormat="1" x14ac:dyDescent="0.2">
      <c r="A1702" s="17"/>
      <c r="DR1702" s="19"/>
      <c r="DS1702" s="19"/>
      <c r="DT1702" s="19"/>
    </row>
    <row r="1703" spans="1:124" s="18" customFormat="1" x14ac:dyDescent="0.2">
      <c r="A1703" s="17"/>
      <c r="DR1703" s="19"/>
      <c r="DS1703" s="19"/>
      <c r="DT1703" s="19"/>
    </row>
    <row r="1704" spans="1:124" s="18" customFormat="1" x14ac:dyDescent="0.2">
      <c r="A1704" s="17"/>
      <c r="DR1704" s="19"/>
      <c r="DS1704" s="19"/>
      <c r="DT1704" s="19"/>
    </row>
    <row r="1705" spans="1:124" s="18" customFormat="1" x14ac:dyDescent="0.2">
      <c r="A1705" s="17"/>
      <c r="DR1705" s="19"/>
      <c r="DS1705" s="19"/>
      <c r="DT1705" s="19"/>
    </row>
    <row r="1706" spans="1:124" s="18" customFormat="1" x14ac:dyDescent="0.2">
      <c r="A1706" s="17"/>
      <c r="DR1706" s="19"/>
      <c r="DS1706" s="19"/>
      <c r="DT1706" s="19"/>
    </row>
    <row r="1707" spans="1:124" s="18" customFormat="1" x14ac:dyDescent="0.2">
      <c r="A1707" s="17"/>
      <c r="DR1707" s="19"/>
      <c r="DS1707" s="19"/>
      <c r="DT1707" s="19"/>
    </row>
    <row r="1708" spans="1:124" s="18" customFormat="1" x14ac:dyDescent="0.2">
      <c r="A1708" s="17"/>
      <c r="DR1708" s="19"/>
      <c r="DS1708" s="19"/>
      <c r="DT1708" s="19"/>
    </row>
    <row r="1709" spans="1:124" s="18" customFormat="1" x14ac:dyDescent="0.2">
      <c r="A1709" s="17"/>
      <c r="DR1709" s="19"/>
      <c r="DS1709" s="19"/>
      <c r="DT1709" s="19"/>
    </row>
    <row r="1710" spans="1:124" s="18" customFormat="1" x14ac:dyDescent="0.2">
      <c r="A1710" s="17"/>
      <c r="DR1710" s="19"/>
      <c r="DS1710" s="19"/>
      <c r="DT1710" s="19"/>
    </row>
    <row r="1711" spans="1:124" s="18" customFormat="1" x14ac:dyDescent="0.2">
      <c r="A1711" s="17"/>
      <c r="DR1711" s="19"/>
      <c r="DS1711" s="19"/>
      <c r="DT1711" s="19"/>
    </row>
    <row r="1712" spans="1:124" s="18" customFormat="1" x14ac:dyDescent="0.2">
      <c r="A1712" s="17"/>
      <c r="DR1712" s="19"/>
      <c r="DS1712" s="19"/>
      <c r="DT1712" s="19"/>
    </row>
    <row r="1713" spans="1:124" s="18" customFormat="1" x14ac:dyDescent="0.2">
      <c r="A1713" s="17"/>
      <c r="DR1713" s="19"/>
      <c r="DS1713" s="19"/>
      <c r="DT1713" s="19"/>
    </row>
    <row r="1714" spans="1:124" s="18" customFormat="1" x14ac:dyDescent="0.2">
      <c r="A1714" s="17"/>
      <c r="DR1714" s="19"/>
      <c r="DS1714" s="19"/>
      <c r="DT1714" s="19"/>
    </row>
    <row r="1715" spans="1:124" s="18" customFormat="1" x14ac:dyDescent="0.2">
      <c r="A1715" s="17"/>
      <c r="DR1715" s="19"/>
      <c r="DS1715" s="19"/>
      <c r="DT1715" s="19"/>
    </row>
    <row r="1716" spans="1:124" s="18" customFormat="1" x14ac:dyDescent="0.2">
      <c r="A1716" s="17"/>
      <c r="DR1716" s="19"/>
      <c r="DS1716" s="19"/>
      <c r="DT1716" s="19"/>
    </row>
    <row r="1717" spans="1:124" s="18" customFormat="1" x14ac:dyDescent="0.2">
      <c r="A1717" s="17"/>
      <c r="DR1717" s="19"/>
      <c r="DS1717" s="19"/>
      <c r="DT1717" s="19"/>
    </row>
    <row r="1718" spans="1:124" s="18" customFormat="1" x14ac:dyDescent="0.2">
      <c r="A1718" s="17"/>
      <c r="DR1718" s="19"/>
      <c r="DS1718" s="19"/>
      <c r="DT1718" s="19"/>
    </row>
    <row r="1719" spans="1:124" s="18" customFormat="1" x14ac:dyDescent="0.2">
      <c r="A1719" s="17"/>
      <c r="DR1719" s="19"/>
      <c r="DS1719" s="19"/>
      <c r="DT1719" s="19"/>
    </row>
    <row r="1720" spans="1:124" s="18" customFormat="1" x14ac:dyDescent="0.2">
      <c r="A1720" s="17"/>
      <c r="DR1720" s="19"/>
      <c r="DS1720" s="19"/>
      <c r="DT1720" s="19"/>
    </row>
    <row r="1721" spans="1:124" s="18" customFormat="1" x14ac:dyDescent="0.2">
      <c r="A1721" s="17"/>
      <c r="DR1721" s="19"/>
      <c r="DS1721" s="19"/>
      <c r="DT1721" s="19"/>
    </row>
    <row r="1722" spans="1:124" s="18" customFormat="1" x14ac:dyDescent="0.2">
      <c r="A1722" s="17"/>
      <c r="DR1722" s="19"/>
      <c r="DS1722" s="19"/>
      <c r="DT1722" s="19"/>
    </row>
    <row r="1723" spans="1:124" s="18" customFormat="1" x14ac:dyDescent="0.2">
      <c r="A1723" s="17"/>
      <c r="DR1723" s="19"/>
      <c r="DS1723" s="19"/>
      <c r="DT1723" s="19"/>
    </row>
    <row r="1724" spans="1:124" s="18" customFormat="1" x14ac:dyDescent="0.2">
      <c r="A1724" s="17"/>
      <c r="DR1724" s="19"/>
      <c r="DS1724" s="19"/>
      <c r="DT1724" s="19"/>
    </row>
    <row r="1725" spans="1:124" s="18" customFormat="1" x14ac:dyDescent="0.2">
      <c r="A1725" s="17"/>
      <c r="DR1725" s="19"/>
      <c r="DS1725" s="19"/>
      <c r="DT1725" s="19"/>
    </row>
    <row r="1726" spans="1:124" s="18" customFormat="1" x14ac:dyDescent="0.2">
      <c r="A1726" s="17"/>
      <c r="DR1726" s="19"/>
      <c r="DS1726" s="19"/>
      <c r="DT1726" s="19"/>
    </row>
    <row r="1727" spans="1:124" s="18" customFormat="1" x14ac:dyDescent="0.2">
      <c r="A1727" s="17"/>
      <c r="DR1727" s="19"/>
      <c r="DS1727" s="19"/>
      <c r="DT1727" s="19"/>
    </row>
    <row r="1728" spans="1:124" s="18" customFormat="1" x14ac:dyDescent="0.2">
      <c r="A1728" s="17"/>
      <c r="DR1728" s="19"/>
      <c r="DS1728" s="19"/>
      <c r="DT1728" s="19"/>
    </row>
    <row r="1729" spans="1:124" s="18" customFormat="1" x14ac:dyDescent="0.2">
      <c r="A1729" s="17"/>
      <c r="DR1729" s="19"/>
      <c r="DS1729" s="19"/>
      <c r="DT1729" s="19"/>
    </row>
    <row r="1730" spans="1:124" s="18" customFormat="1" x14ac:dyDescent="0.2">
      <c r="A1730" s="17"/>
      <c r="DR1730" s="19"/>
      <c r="DS1730" s="19"/>
      <c r="DT1730" s="19"/>
    </row>
    <row r="1731" spans="1:124" s="18" customFormat="1" x14ac:dyDescent="0.2">
      <c r="A1731" s="17"/>
      <c r="DR1731" s="19"/>
      <c r="DS1731" s="19"/>
      <c r="DT1731" s="19"/>
    </row>
    <row r="1732" spans="1:124" s="18" customFormat="1" x14ac:dyDescent="0.2">
      <c r="A1732" s="17"/>
      <c r="DR1732" s="19"/>
      <c r="DS1732" s="19"/>
      <c r="DT1732" s="19"/>
    </row>
    <row r="1733" spans="1:124" s="18" customFormat="1" x14ac:dyDescent="0.2">
      <c r="A1733" s="17"/>
      <c r="DR1733" s="19"/>
      <c r="DS1733" s="19"/>
      <c r="DT1733" s="19"/>
    </row>
    <row r="1734" spans="1:124" s="18" customFormat="1" x14ac:dyDescent="0.2">
      <c r="A1734" s="17"/>
      <c r="DR1734" s="19"/>
      <c r="DS1734" s="19"/>
      <c r="DT1734" s="19"/>
    </row>
    <row r="1735" spans="1:124" s="18" customFormat="1" x14ac:dyDescent="0.2">
      <c r="A1735" s="17"/>
      <c r="DR1735" s="19"/>
      <c r="DS1735" s="19"/>
      <c r="DT1735" s="19"/>
    </row>
    <row r="1736" spans="1:124" s="18" customFormat="1" x14ac:dyDescent="0.2">
      <c r="A1736" s="17"/>
      <c r="DR1736" s="19"/>
      <c r="DS1736" s="19"/>
      <c r="DT1736" s="19"/>
    </row>
    <row r="1737" spans="1:124" s="18" customFormat="1" x14ac:dyDescent="0.2">
      <c r="A1737" s="17"/>
      <c r="DR1737" s="19"/>
      <c r="DS1737" s="19"/>
      <c r="DT1737" s="19"/>
    </row>
    <row r="1738" spans="1:124" s="18" customFormat="1" x14ac:dyDescent="0.2">
      <c r="A1738" s="17"/>
      <c r="DR1738" s="19"/>
      <c r="DS1738" s="19"/>
      <c r="DT1738" s="19"/>
    </row>
    <row r="1739" spans="1:124" s="18" customFormat="1" x14ac:dyDescent="0.2">
      <c r="A1739" s="17"/>
      <c r="DR1739" s="19"/>
      <c r="DS1739" s="19"/>
      <c r="DT1739" s="19"/>
    </row>
    <row r="1740" spans="1:124" s="18" customFormat="1" x14ac:dyDescent="0.2">
      <c r="A1740" s="17"/>
      <c r="DR1740" s="19"/>
      <c r="DS1740" s="19"/>
      <c r="DT1740" s="19"/>
    </row>
    <row r="1741" spans="1:124" s="18" customFormat="1" x14ac:dyDescent="0.2">
      <c r="A1741" s="17"/>
      <c r="DR1741" s="19"/>
      <c r="DS1741" s="19"/>
      <c r="DT1741" s="19"/>
    </row>
    <row r="1742" spans="1:124" s="18" customFormat="1" x14ac:dyDescent="0.2">
      <c r="A1742" s="17"/>
      <c r="DR1742" s="19"/>
      <c r="DS1742" s="19"/>
      <c r="DT1742" s="19"/>
    </row>
    <row r="1743" spans="1:124" s="18" customFormat="1" x14ac:dyDescent="0.2">
      <c r="A1743" s="17"/>
      <c r="DR1743" s="19"/>
      <c r="DS1743" s="19"/>
      <c r="DT1743" s="19"/>
    </row>
    <row r="1744" spans="1:124" s="18" customFormat="1" x14ac:dyDescent="0.2">
      <c r="A1744" s="17"/>
      <c r="DR1744" s="19"/>
      <c r="DS1744" s="19"/>
      <c r="DT1744" s="19"/>
    </row>
    <row r="1745" spans="1:124" s="18" customFormat="1" x14ac:dyDescent="0.2">
      <c r="A1745" s="17"/>
      <c r="DR1745" s="19"/>
      <c r="DS1745" s="19"/>
      <c r="DT1745" s="19"/>
    </row>
    <row r="1746" spans="1:124" s="18" customFormat="1" x14ac:dyDescent="0.2">
      <c r="A1746" s="17"/>
      <c r="DR1746" s="19"/>
      <c r="DS1746" s="19"/>
      <c r="DT1746" s="19"/>
    </row>
    <row r="1747" spans="1:124" s="18" customFormat="1" x14ac:dyDescent="0.2">
      <c r="A1747" s="17"/>
      <c r="DR1747" s="19"/>
      <c r="DS1747" s="19"/>
      <c r="DT1747" s="19"/>
    </row>
    <row r="1748" spans="1:124" s="18" customFormat="1" x14ac:dyDescent="0.2">
      <c r="A1748" s="17"/>
      <c r="DR1748" s="19"/>
      <c r="DS1748" s="19"/>
      <c r="DT1748" s="19"/>
    </row>
    <row r="1749" spans="1:124" s="18" customFormat="1" x14ac:dyDescent="0.2">
      <c r="A1749" s="17"/>
      <c r="DR1749" s="19"/>
      <c r="DS1749" s="19"/>
      <c r="DT1749" s="19"/>
    </row>
    <row r="1750" spans="1:124" s="18" customFormat="1" x14ac:dyDescent="0.2">
      <c r="A1750" s="17"/>
      <c r="DR1750" s="19"/>
      <c r="DS1750" s="19"/>
      <c r="DT1750" s="19"/>
    </row>
    <row r="1751" spans="1:124" s="18" customFormat="1" x14ac:dyDescent="0.2">
      <c r="A1751" s="17"/>
      <c r="DR1751" s="19"/>
      <c r="DS1751" s="19"/>
      <c r="DT1751" s="19"/>
    </row>
    <row r="1752" spans="1:124" s="18" customFormat="1" x14ac:dyDescent="0.2">
      <c r="A1752" s="17"/>
      <c r="DR1752" s="19"/>
      <c r="DS1752" s="19"/>
      <c r="DT1752" s="19"/>
    </row>
    <row r="1753" spans="1:124" s="18" customFormat="1" x14ac:dyDescent="0.2">
      <c r="A1753" s="17"/>
      <c r="DR1753" s="19"/>
      <c r="DS1753" s="19"/>
      <c r="DT1753" s="19"/>
    </row>
    <row r="1754" spans="1:124" s="18" customFormat="1" x14ac:dyDescent="0.2">
      <c r="A1754" s="17"/>
      <c r="DR1754" s="19"/>
      <c r="DS1754" s="19"/>
      <c r="DT1754" s="19"/>
    </row>
    <row r="1755" spans="1:124" s="18" customFormat="1" x14ac:dyDescent="0.2">
      <c r="A1755" s="17"/>
      <c r="DR1755" s="19"/>
      <c r="DS1755" s="19"/>
      <c r="DT1755" s="19"/>
    </row>
    <row r="1756" spans="1:124" s="18" customFormat="1" x14ac:dyDescent="0.2">
      <c r="A1756" s="17"/>
      <c r="DR1756" s="19"/>
      <c r="DS1756" s="19"/>
      <c r="DT1756" s="19"/>
    </row>
    <row r="1757" spans="1:124" s="18" customFormat="1" x14ac:dyDescent="0.2">
      <c r="A1757" s="17"/>
      <c r="DR1757" s="19"/>
      <c r="DS1757" s="19"/>
      <c r="DT1757" s="19"/>
    </row>
    <row r="1758" spans="1:124" s="18" customFormat="1" x14ac:dyDescent="0.2">
      <c r="A1758" s="17"/>
      <c r="DR1758" s="19"/>
      <c r="DS1758" s="19"/>
      <c r="DT1758" s="19"/>
    </row>
    <row r="1759" spans="1:124" s="18" customFormat="1" x14ac:dyDescent="0.2">
      <c r="A1759" s="17"/>
      <c r="DR1759" s="19"/>
      <c r="DS1759" s="19"/>
      <c r="DT1759" s="19"/>
    </row>
    <row r="1760" spans="1:124" s="18" customFormat="1" x14ac:dyDescent="0.2">
      <c r="A1760" s="17"/>
      <c r="DR1760" s="19"/>
      <c r="DS1760" s="19"/>
      <c r="DT1760" s="19"/>
    </row>
    <row r="1761" spans="1:124" s="18" customFormat="1" x14ac:dyDescent="0.2">
      <c r="A1761" s="17"/>
      <c r="DR1761" s="19"/>
      <c r="DS1761" s="19"/>
      <c r="DT1761" s="19"/>
    </row>
    <row r="1762" spans="1:124" s="18" customFormat="1" x14ac:dyDescent="0.2">
      <c r="A1762" s="17"/>
      <c r="DR1762" s="19"/>
      <c r="DS1762" s="19"/>
      <c r="DT1762" s="19"/>
    </row>
    <row r="1763" spans="1:124" s="18" customFormat="1" x14ac:dyDescent="0.2">
      <c r="A1763" s="17"/>
      <c r="DR1763" s="19"/>
      <c r="DS1763" s="19"/>
      <c r="DT1763" s="19"/>
    </row>
    <row r="1764" spans="1:124" s="18" customFormat="1" x14ac:dyDescent="0.2">
      <c r="A1764" s="17"/>
      <c r="DR1764" s="19"/>
      <c r="DS1764" s="19"/>
      <c r="DT1764" s="19"/>
    </row>
    <row r="1765" spans="1:124" s="18" customFormat="1" x14ac:dyDescent="0.2">
      <c r="A1765" s="17"/>
      <c r="DR1765" s="19"/>
      <c r="DS1765" s="19"/>
      <c r="DT1765" s="19"/>
    </row>
    <row r="1766" spans="1:124" s="18" customFormat="1" x14ac:dyDescent="0.2">
      <c r="A1766" s="17"/>
      <c r="DR1766" s="19"/>
      <c r="DS1766" s="19"/>
      <c r="DT1766" s="19"/>
    </row>
    <row r="1767" spans="1:124" s="18" customFormat="1" x14ac:dyDescent="0.2">
      <c r="A1767" s="17"/>
      <c r="DR1767" s="19"/>
      <c r="DS1767" s="19"/>
      <c r="DT1767" s="19"/>
    </row>
    <row r="1768" spans="1:124" s="18" customFormat="1" x14ac:dyDescent="0.2">
      <c r="A1768" s="17"/>
      <c r="DR1768" s="19"/>
      <c r="DS1768" s="19"/>
      <c r="DT1768" s="19"/>
    </row>
    <row r="1769" spans="1:124" s="18" customFormat="1" x14ac:dyDescent="0.2">
      <c r="A1769" s="17"/>
      <c r="DR1769" s="19"/>
      <c r="DS1769" s="19"/>
      <c r="DT1769" s="19"/>
    </row>
    <row r="1770" spans="1:124" s="18" customFormat="1" x14ac:dyDescent="0.2">
      <c r="A1770" s="17"/>
      <c r="DR1770" s="19"/>
      <c r="DS1770" s="19"/>
      <c r="DT1770" s="19"/>
    </row>
    <row r="1771" spans="1:124" s="18" customFormat="1" x14ac:dyDescent="0.2">
      <c r="A1771" s="17"/>
      <c r="DR1771" s="19"/>
      <c r="DS1771" s="19"/>
      <c r="DT1771" s="19"/>
    </row>
    <row r="1772" spans="1:124" s="18" customFormat="1" x14ac:dyDescent="0.2">
      <c r="A1772" s="17"/>
      <c r="DR1772" s="19"/>
      <c r="DS1772" s="19"/>
      <c r="DT1772" s="19"/>
    </row>
    <row r="1773" spans="1:124" s="18" customFormat="1" x14ac:dyDescent="0.2">
      <c r="A1773" s="17"/>
      <c r="DR1773" s="19"/>
      <c r="DS1773" s="19"/>
      <c r="DT1773" s="19"/>
    </row>
    <row r="1774" spans="1:124" s="18" customFormat="1" x14ac:dyDescent="0.2">
      <c r="A1774" s="17"/>
      <c r="DR1774" s="19"/>
      <c r="DS1774" s="19"/>
      <c r="DT1774" s="19"/>
    </row>
    <row r="1775" spans="1:124" s="18" customFormat="1" x14ac:dyDescent="0.2">
      <c r="A1775" s="17"/>
      <c r="DR1775" s="19"/>
      <c r="DS1775" s="19"/>
      <c r="DT1775" s="19"/>
    </row>
    <row r="1776" spans="1:124" s="18" customFormat="1" x14ac:dyDescent="0.2">
      <c r="A1776" s="17"/>
      <c r="DR1776" s="19"/>
      <c r="DS1776" s="19"/>
      <c r="DT1776" s="19"/>
    </row>
    <row r="1777" spans="1:124" s="18" customFormat="1" x14ac:dyDescent="0.2">
      <c r="A1777" s="17"/>
      <c r="DR1777" s="19"/>
      <c r="DS1777" s="19"/>
      <c r="DT1777" s="19"/>
    </row>
    <row r="1778" spans="1:124" s="18" customFormat="1" x14ac:dyDescent="0.2">
      <c r="A1778" s="17"/>
      <c r="DR1778" s="19"/>
      <c r="DS1778" s="19"/>
      <c r="DT1778" s="19"/>
    </row>
    <row r="1779" spans="1:124" s="18" customFormat="1" x14ac:dyDescent="0.2">
      <c r="A1779" s="17"/>
      <c r="DR1779" s="19"/>
      <c r="DS1779" s="19"/>
      <c r="DT1779" s="19"/>
    </row>
    <row r="1780" spans="1:124" s="18" customFormat="1" x14ac:dyDescent="0.2">
      <c r="A1780" s="17"/>
      <c r="DR1780" s="19"/>
      <c r="DS1780" s="19"/>
      <c r="DT1780" s="19"/>
    </row>
    <row r="1781" spans="1:124" s="18" customFormat="1" x14ac:dyDescent="0.2">
      <c r="A1781" s="17"/>
      <c r="DR1781" s="19"/>
      <c r="DS1781" s="19"/>
      <c r="DT1781" s="19"/>
    </row>
    <row r="1782" spans="1:124" s="18" customFormat="1" x14ac:dyDescent="0.2">
      <c r="A1782" s="17"/>
      <c r="DR1782" s="19"/>
      <c r="DS1782" s="19"/>
      <c r="DT1782" s="19"/>
    </row>
    <row r="1783" spans="1:124" s="18" customFormat="1" x14ac:dyDescent="0.2">
      <c r="A1783" s="17"/>
      <c r="DR1783" s="19"/>
      <c r="DS1783" s="19"/>
      <c r="DT1783" s="19"/>
    </row>
    <row r="1784" spans="1:124" s="18" customFormat="1" x14ac:dyDescent="0.2">
      <c r="A1784" s="17"/>
      <c r="DR1784" s="19"/>
      <c r="DS1784" s="19"/>
      <c r="DT1784" s="19"/>
    </row>
    <row r="1785" spans="1:124" s="18" customFormat="1" x14ac:dyDescent="0.2">
      <c r="A1785" s="17"/>
      <c r="DR1785" s="19"/>
      <c r="DS1785" s="19"/>
      <c r="DT1785" s="19"/>
    </row>
    <row r="1786" spans="1:124" s="18" customFormat="1" x14ac:dyDescent="0.2">
      <c r="A1786" s="17"/>
      <c r="DR1786" s="19"/>
      <c r="DS1786" s="19"/>
      <c r="DT1786" s="19"/>
    </row>
    <row r="1787" spans="1:124" s="18" customFormat="1" x14ac:dyDescent="0.2">
      <c r="A1787" s="17"/>
      <c r="DR1787" s="19"/>
      <c r="DS1787" s="19"/>
      <c r="DT1787" s="19"/>
    </row>
    <row r="1788" spans="1:124" s="18" customFormat="1" x14ac:dyDescent="0.2">
      <c r="A1788" s="17"/>
      <c r="DR1788" s="19"/>
      <c r="DS1788" s="19"/>
      <c r="DT1788" s="19"/>
    </row>
    <row r="1789" spans="1:124" s="18" customFormat="1" x14ac:dyDescent="0.2">
      <c r="A1789" s="17"/>
      <c r="DR1789" s="19"/>
      <c r="DS1789" s="19"/>
      <c r="DT1789" s="19"/>
    </row>
    <row r="1790" spans="1:124" s="18" customFormat="1" x14ac:dyDescent="0.2">
      <c r="A1790" s="17"/>
      <c r="DR1790" s="19"/>
      <c r="DS1790" s="19"/>
      <c r="DT1790" s="19"/>
    </row>
    <row r="1791" spans="1:124" s="18" customFormat="1" x14ac:dyDescent="0.2">
      <c r="A1791" s="17"/>
      <c r="DR1791" s="19"/>
      <c r="DS1791" s="19"/>
      <c r="DT1791" s="19"/>
    </row>
    <row r="1792" spans="1:124" s="18" customFormat="1" x14ac:dyDescent="0.2">
      <c r="A1792" s="17"/>
      <c r="DR1792" s="19"/>
      <c r="DS1792" s="19"/>
      <c r="DT1792" s="19"/>
    </row>
    <row r="1793" spans="1:124" s="18" customFormat="1" x14ac:dyDescent="0.2">
      <c r="A1793" s="17"/>
      <c r="DR1793" s="19"/>
      <c r="DS1793" s="19"/>
      <c r="DT1793" s="19"/>
    </row>
    <row r="1794" spans="1:124" s="18" customFormat="1" x14ac:dyDescent="0.2">
      <c r="A1794" s="17"/>
      <c r="DR1794" s="19"/>
      <c r="DS1794" s="19"/>
      <c r="DT1794" s="19"/>
    </row>
    <row r="1795" spans="1:124" s="18" customFormat="1" x14ac:dyDescent="0.2">
      <c r="A1795" s="17"/>
      <c r="DR1795" s="19"/>
      <c r="DS1795" s="19"/>
      <c r="DT1795" s="19"/>
    </row>
    <row r="1796" spans="1:124" s="18" customFormat="1" x14ac:dyDescent="0.2">
      <c r="A1796" s="17"/>
      <c r="DR1796" s="19"/>
      <c r="DS1796" s="19"/>
      <c r="DT1796" s="19"/>
    </row>
    <row r="1797" spans="1:124" s="18" customFormat="1" x14ac:dyDescent="0.2">
      <c r="A1797" s="17"/>
      <c r="DR1797" s="19"/>
      <c r="DS1797" s="19"/>
      <c r="DT1797" s="19"/>
    </row>
    <row r="1798" spans="1:124" s="18" customFormat="1" x14ac:dyDescent="0.2">
      <c r="A1798" s="17"/>
      <c r="DR1798" s="19"/>
      <c r="DS1798" s="19"/>
      <c r="DT1798" s="19"/>
    </row>
    <row r="1799" spans="1:124" s="18" customFormat="1" x14ac:dyDescent="0.2">
      <c r="A1799" s="17"/>
      <c r="DR1799" s="19"/>
      <c r="DS1799" s="19"/>
      <c r="DT1799" s="19"/>
    </row>
    <row r="1800" spans="1:124" s="18" customFormat="1" x14ac:dyDescent="0.2">
      <c r="A1800" s="17"/>
      <c r="DR1800" s="19"/>
      <c r="DS1800" s="19"/>
      <c r="DT1800" s="19"/>
    </row>
    <row r="1801" spans="1:124" s="18" customFormat="1" x14ac:dyDescent="0.2">
      <c r="A1801" s="17"/>
      <c r="DR1801" s="19"/>
      <c r="DS1801" s="19"/>
      <c r="DT1801" s="19"/>
    </row>
    <row r="1802" spans="1:124" s="18" customFormat="1" x14ac:dyDescent="0.2">
      <c r="A1802" s="17"/>
      <c r="DR1802" s="19"/>
      <c r="DS1802" s="19"/>
      <c r="DT1802" s="19"/>
    </row>
    <row r="1803" spans="1:124" s="18" customFormat="1" x14ac:dyDescent="0.2">
      <c r="A1803" s="17"/>
      <c r="DR1803" s="19"/>
      <c r="DS1803" s="19"/>
      <c r="DT1803" s="19"/>
    </row>
    <row r="1804" spans="1:124" s="18" customFormat="1" x14ac:dyDescent="0.2">
      <c r="A1804" s="17"/>
      <c r="DR1804" s="19"/>
      <c r="DS1804" s="19"/>
      <c r="DT1804" s="19"/>
    </row>
    <row r="1805" spans="1:124" s="18" customFormat="1" x14ac:dyDescent="0.2">
      <c r="A1805" s="17"/>
      <c r="DR1805" s="19"/>
      <c r="DS1805" s="19"/>
      <c r="DT1805" s="19"/>
    </row>
    <row r="1806" spans="1:124" s="18" customFormat="1" x14ac:dyDescent="0.2">
      <c r="A1806" s="17"/>
      <c r="DR1806" s="19"/>
      <c r="DS1806" s="19"/>
      <c r="DT1806" s="19"/>
    </row>
    <row r="1807" spans="1:124" s="18" customFormat="1" x14ac:dyDescent="0.2">
      <c r="A1807" s="17"/>
      <c r="DR1807" s="19"/>
      <c r="DS1807" s="19"/>
      <c r="DT1807" s="19"/>
    </row>
    <row r="1808" spans="1:124" s="18" customFormat="1" x14ac:dyDescent="0.2">
      <c r="A1808" s="17"/>
      <c r="DR1808" s="19"/>
      <c r="DS1808" s="19"/>
      <c r="DT1808" s="19"/>
    </row>
    <row r="1809" spans="1:124" s="18" customFormat="1" x14ac:dyDescent="0.2">
      <c r="A1809" s="17"/>
      <c r="DR1809" s="19"/>
      <c r="DS1809" s="19"/>
      <c r="DT1809" s="19"/>
    </row>
    <row r="1810" spans="1:124" s="18" customFormat="1" x14ac:dyDescent="0.2">
      <c r="A1810" s="17"/>
      <c r="DR1810" s="19"/>
      <c r="DS1810" s="19"/>
      <c r="DT1810" s="19"/>
    </row>
    <row r="1811" spans="1:124" s="18" customFormat="1" x14ac:dyDescent="0.2">
      <c r="A1811" s="17"/>
      <c r="DR1811" s="19"/>
      <c r="DS1811" s="19"/>
      <c r="DT1811" s="19"/>
    </row>
    <row r="1812" spans="1:124" s="18" customFormat="1" x14ac:dyDescent="0.2">
      <c r="A1812" s="17"/>
      <c r="DR1812" s="19"/>
      <c r="DS1812" s="19"/>
      <c r="DT1812" s="19"/>
    </row>
    <row r="1813" spans="1:124" s="18" customFormat="1" x14ac:dyDescent="0.2">
      <c r="A1813" s="17"/>
      <c r="DR1813" s="19"/>
      <c r="DS1813" s="19"/>
      <c r="DT1813" s="19"/>
    </row>
    <row r="1814" spans="1:124" s="18" customFormat="1" x14ac:dyDescent="0.2">
      <c r="A1814" s="17"/>
      <c r="DR1814" s="19"/>
      <c r="DS1814" s="19"/>
      <c r="DT1814" s="19"/>
    </row>
    <row r="1815" spans="1:124" s="18" customFormat="1" x14ac:dyDescent="0.2">
      <c r="A1815" s="17"/>
      <c r="DR1815" s="19"/>
      <c r="DS1815" s="19"/>
      <c r="DT1815" s="19"/>
    </row>
    <row r="1816" spans="1:124" s="18" customFormat="1" x14ac:dyDescent="0.2">
      <c r="A1816" s="17"/>
      <c r="DR1816" s="19"/>
      <c r="DS1816" s="19"/>
      <c r="DT1816" s="19"/>
    </row>
    <row r="1817" spans="1:124" s="18" customFormat="1" x14ac:dyDescent="0.2">
      <c r="A1817" s="17"/>
      <c r="DR1817" s="19"/>
      <c r="DS1817" s="19"/>
      <c r="DT1817" s="19"/>
    </row>
    <row r="1818" spans="1:124" s="18" customFormat="1" x14ac:dyDescent="0.2">
      <c r="A1818" s="17"/>
      <c r="DR1818" s="19"/>
      <c r="DS1818" s="19"/>
      <c r="DT1818" s="19"/>
    </row>
    <row r="1819" spans="1:124" s="18" customFormat="1" x14ac:dyDescent="0.2">
      <c r="A1819" s="17"/>
      <c r="DR1819" s="19"/>
      <c r="DS1819" s="19"/>
      <c r="DT1819" s="19"/>
    </row>
    <row r="1820" spans="1:124" s="18" customFormat="1" x14ac:dyDescent="0.2">
      <c r="A1820" s="17"/>
      <c r="DR1820" s="19"/>
      <c r="DS1820" s="19"/>
      <c r="DT1820" s="19"/>
    </row>
    <row r="1821" spans="1:124" s="18" customFormat="1" x14ac:dyDescent="0.2">
      <c r="A1821" s="17"/>
      <c r="DR1821" s="19"/>
      <c r="DS1821" s="19"/>
      <c r="DT1821" s="19"/>
    </row>
    <row r="1822" spans="1:124" s="18" customFormat="1" x14ac:dyDescent="0.2">
      <c r="A1822" s="17"/>
      <c r="DR1822" s="19"/>
      <c r="DS1822" s="19"/>
      <c r="DT1822" s="19"/>
    </row>
    <row r="1823" spans="1:124" s="18" customFormat="1" x14ac:dyDescent="0.2">
      <c r="A1823" s="17"/>
      <c r="DR1823" s="19"/>
      <c r="DS1823" s="19"/>
      <c r="DT1823" s="19"/>
    </row>
    <row r="1824" spans="1:124" s="18" customFormat="1" x14ac:dyDescent="0.2">
      <c r="A1824" s="17"/>
      <c r="DR1824" s="19"/>
      <c r="DS1824" s="19"/>
      <c r="DT1824" s="19"/>
    </row>
    <row r="1825" spans="1:124" s="18" customFormat="1" x14ac:dyDescent="0.2">
      <c r="A1825" s="17"/>
      <c r="DR1825" s="19"/>
      <c r="DS1825" s="19"/>
      <c r="DT1825" s="19"/>
    </row>
    <row r="1826" spans="1:124" s="18" customFormat="1" x14ac:dyDescent="0.2">
      <c r="A1826" s="17"/>
      <c r="DR1826" s="19"/>
      <c r="DS1826" s="19"/>
      <c r="DT1826" s="19"/>
    </row>
    <row r="1827" spans="1:124" s="18" customFormat="1" x14ac:dyDescent="0.2">
      <c r="A1827" s="17"/>
      <c r="DR1827" s="19"/>
      <c r="DS1827" s="19"/>
      <c r="DT1827" s="19"/>
    </row>
    <row r="1828" spans="1:124" s="18" customFormat="1" x14ac:dyDescent="0.2">
      <c r="A1828" s="17"/>
      <c r="DR1828" s="19"/>
      <c r="DS1828" s="19"/>
      <c r="DT1828" s="19"/>
    </row>
    <row r="1829" spans="1:124" s="18" customFormat="1" x14ac:dyDescent="0.2">
      <c r="A1829" s="17"/>
      <c r="DR1829" s="19"/>
      <c r="DS1829" s="19"/>
      <c r="DT1829" s="19"/>
    </row>
    <row r="1830" spans="1:124" s="18" customFormat="1" x14ac:dyDescent="0.2">
      <c r="A1830" s="17"/>
      <c r="DR1830" s="19"/>
      <c r="DS1830" s="19"/>
      <c r="DT1830" s="19"/>
    </row>
    <row r="1831" spans="1:124" s="18" customFormat="1" x14ac:dyDescent="0.2">
      <c r="A1831" s="17"/>
      <c r="DR1831" s="19"/>
      <c r="DS1831" s="19"/>
      <c r="DT1831" s="19"/>
    </row>
    <row r="1832" spans="1:124" s="18" customFormat="1" x14ac:dyDescent="0.2">
      <c r="A1832" s="17"/>
      <c r="DR1832" s="19"/>
      <c r="DS1832" s="19"/>
      <c r="DT1832" s="19"/>
    </row>
    <row r="1833" spans="1:124" s="18" customFormat="1" x14ac:dyDescent="0.2">
      <c r="A1833" s="17"/>
      <c r="DR1833" s="19"/>
      <c r="DS1833" s="19"/>
      <c r="DT1833" s="19"/>
    </row>
    <row r="1834" spans="1:124" s="18" customFormat="1" x14ac:dyDescent="0.2">
      <c r="A1834" s="17"/>
      <c r="DR1834" s="19"/>
      <c r="DS1834" s="19"/>
      <c r="DT1834" s="19"/>
    </row>
    <row r="1835" spans="1:124" s="18" customFormat="1" x14ac:dyDescent="0.2">
      <c r="A1835" s="17"/>
      <c r="DR1835" s="19"/>
      <c r="DS1835" s="19"/>
      <c r="DT1835" s="19"/>
    </row>
    <row r="1836" spans="1:124" s="18" customFormat="1" x14ac:dyDescent="0.2">
      <c r="A1836" s="17"/>
      <c r="DR1836" s="19"/>
      <c r="DS1836" s="19"/>
      <c r="DT1836" s="19"/>
    </row>
    <row r="1837" spans="1:124" s="18" customFormat="1" x14ac:dyDescent="0.2">
      <c r="A1837" s="17"/>
      <c r="DR1837" s="19"/>
      <c r="DS1837" s="19"/>
      <c r="DT1837" s="19"/>
    </row>
    <row r="1838" spans="1:124" s="18" customFormat="1" x14ac:dyDescent="0.2">
      <c r="A1838" s="17"/>
      <c r="DR1838" s="19"/>
      <c r="DS1838" s="19"/>
      <c r="DT1838" s="19"/>
    </row>
    <row r="1839" spans="1:124" s="18" customFormat="1" x14ac:dyDescent="0.2">
      <c r="A1839" s="17"/>
      <c r="DR1839" s="19"/>
      <c r="DS1839" s="19"/>
      <c r="DT1839" s="19"/>
    </row>
    <row r="1840" spans="1:124" s="18" customFormat="1" x14ac:dyDescent="0.2">
      <c r="A1840" s="17"/>
      <c r="DR1840" s="19"/>
      <c r="DS1840" s="19"/>
      <c r="DT1840" s="19"/>
    </row>
    <row r="1841" spans="1:124" s="18" customFormat="1" x14ac:dyDescent="0.2">
      <c r="A1841" s="17"/>
      <c r="DR1841" s="19"/>
      <c r="DS1841" s="19"/>
      <c r="DT1841" s="19"/>
    </row>
    <row r="1842" spans="1:124" s="18" customFormat="1" x14ac:dyDescent="0.2">
      <c r="A1842" s="17"/>
      <c r="DR1842" s="19"/>
      <c r="DS1842" s="19"/>
      <c r="DT1842" s="19"/>
    </row>
    <row r="1843" spans="1:124" s="18" customFormat="1" x14ac:dyDescent="0.2">
      <c r="A1843" s="17"/>
      <c r="DR1843" s="19"/>
      <c r="DS1843" s="19"/>
      <c r="DT1843" s="19"/>
    </row>
    <row r="1844" spans="1:124" s="18" customFormat="1" x14ac:dyDescent="0.2">
      <c r="A1844" s="17"/>
      <c r="DR1844" s="19"/>
      <c r="DS1844" s="19"/>
      <c r="DT1844" s="19"/>
    </row>
    <row r="1845" spans="1:124" s="18" customFormat="1" x14ac:dyDescent="0.2">
      <c r="A1845" s="17"/>
      <c r="DR1845" s="19"/>
      <c r="DS1845" s="19"/>
      <c r="DT1845" s="19"/>
    </row>
    <row r="1846" spans="1:124" s="18" customFormat="1" x14ac:dyDescent="0.2">
      <c r="A1846" s="17"/>
      <c r="DR1846" s="19"/>
      <c r="DS1846" s="19"/>
      <c r="DT1846" s="19"/>
    </row>
    <row r="1847" spans="1:124" s="18" customFormat="1" x14ac:dyDescent="0.2">
      <c r="A1847" s="17"/>
      <c r="DR1847" s="19"/>
      <c r="DS1847" s="19"/>
      <c r="DT1847" s="19"/>
    </row>
    <row r="1848" spans="1:124" s="18" customFormat="1" x14ac:dyDescent="0.2">
      <c r="A1848" s="17"/>
      <c r="DR1848" s="19"/>
      <c r="DS1848" s="19"/>
      <c r="DT1848" s="19"/>
    </row>
    <row r="1849" spans="1:124" s="18" customFormat="1" x14ac:dyDescent="0.2">
      <c r="A1849" s="17"/>
      <c r="DR1849" s="19"/>
      <c r="DS1849" s="19"/>
      <c r="DT1849" s="19"/>
    </row>
    <row r="1850" spans="1:124" s="18" customFormat="1" x14ac:dyDescent="0.2">
      <c r="A1850" s="17"/>
      <c r="DR1850" s="19"/>
      <c r="DS1850" s="19"/>
      <c r="DT1850" s="19"/>
    </row>
    <row r="1851" spans="1:124" s="18" customFormat="1" x14ac:dyDescent="0.2">
      <c r="A1851" s="17"/>
      <c r="DR1851" s="19"/>
      <c r="DS1851" s="19"/>
      <c r="DT1851" s="19"/>
    </row>
    <row r="1852" spans="1:124" s="18" customFormat="1" x14ac:dyDescent="0.2">
      <c r="A1852" s="17"/>
      <c r="DR1852" s="19"/>
      <c r="DS1852" s="19"/>
      <c r="DT1852" s="19"/>
    </row>
    <row r="1853" spans="1:124" s="18" customFormat="1" x14ac:dyDescent="0.2">
      <c r="A1853" s="17"/>
      <c r="DR1853" s="19"/>
      <c r="DS1853" s="19"/>
      <c r="DT1853" s="19"/>
    </row>
    <row r="1854" spans="1:124" s="18" customFormat="1" x14ac:dyDescent="0.2">
      <c r="A1854" s="17"/>
      <c r="DR1854" s="19"/>
      <c r="DS1854" s="19"/>
      <c r="DT1854" s="19"/>
    </row>
    <row r="1855" spans="1:124" s="18" customFormat="1" x14ac:dyDescent="0.2">
      <c r="A1855" s="17"/>
      <c r="DR1855" s="19"/>
      <c r="DS1855" s="19"/>
      <c r="DT1855" s="19"/>
    </row>
    <row r="1856" spans="1:124" s="18" customFormat="1" x14ac:dyDescent="0.2">
      <c r="A1856" s="17"/>
      <c r="DR1856" s="19"/>
      <c r="DS1856" s="19"/>
      <c r="DT1856" s="19"/>
    </row>
    <row r="1857" spans="1:124" s="18" customFormat="1" x14ac:dyDescent="0.2">
      <c r="A1857" s="17"/>
      <c r="DR1857" s="19"/>
      <c r="DS1857" s="19"/>
      <c r="DT1857" s="19"/>
    </row>
    <row r="1858" spans="1:124" s="18" customFormat="1" x14ac:dyDescent="0.2">
      <c r="A1858" s="17"/>
      <c r="DR1858" s="19"/>
      <c r="DS1858" s="19"/>
      <c r="DT1858" s="19"/>
    </row>
    <row r="1859" spans="1:124" s="18" customFormat="1" x14ac:dyDescent="0.2">
      <c r="A1859" s="17"/>
      <c r="DR1859" s="19"/>
      <c r="DS1859" s="19"/>
      <c r="DT1859" s="19"/>
    </row>
    <row r="1860" spans="1:124" s="18" customFormat="1" x14ac:dyDescent="0.2">
      <c r="A1860" s="17"/>
      <c r="DR1860" s="19"/>
      <c r="DS1860" s="19"/>
      <c r="DT1860" s="19"/>
    </row>
    <row r="1861" spans="1:124" s="18" customFormat="1" x14ac:dyDescent="0.2">
      <c r="A1861" s="17"/>
      <c r="DR1861" s="19"/>
      <c r="DS1861" s="19"/>
      <c r="DT1861" s="19"/>
    </row>
    <row r="1862" spans="1:124" s="18" customFormat="1" x14ac:dyDescent="0.2">
      <c r="A1862" s="17"/>
      <c r="DR1862" s="19"/>
      <c r="DS1862" s="19"/>
      <c r="DT1862" s="19"/>
    </row>
    <row r="1863" spans="1:124" s="18" customFormat="1" x14ac:dyDescent="0.2">
      <c r="A1863" s="17"/>
      <c r="DR1863" s="19"/>
      <c r="DS1863" s="19"/>
      <c r="DT1863" s="19"/>
    </row>
    <row r="1864" spans="1:124" s="18" customFormat="1" x14ac:dyDescent="0.2">
      <c r="A1864" s="17"/>
      <c r="DR1864" s="19"/>
      <c r="DS1864" s="19"/>
      <c r="DT1864" s="19"/>
    </row>
    <row r="1865" spans="1:124" s="18" customFormat="1" x14ac:dyDescent="0.2">
      <c r="A1865" s="17"/>
      <c r="DR1865" s="19"/>
      <c r="DS1865" s="19"/>
      <c r="DT1865" s="19"/>
    </row>
    <row r="1866" spans="1:124" s="18" customFormat="1" x14ac:dyDescent="0.2">
      <c r="A1866" s="17"/>
      <c r="DR1866" s="19"/>
      <c r="DS1866" s="19"/>
      <c r="DT1866" s="19"/>
    </row>
    <row r="1867" spans="1:124" s="18" customFormat="1" x14ac:dyDescent="0.2">
      <c r="A1867" s="17"/>
      <c r="DR1867" s="19"/>
      <c r="DS1867" s="19"/>
      <c r="DT1867" s="19"/>
    </row>
    <row r="1868" spans="1:124" s="18" customFormat="1" x14ac:dyDescent="0.2">
      <c r="A1868" s="17"/>
      <c r="DR1868" s="19"/>
      <c r="DS1868" s="19"/>
      <c r="DT1868" s="19"/>
    </row>
    <row r="1869" spans="1:124" s="18" customFormat="1" x14ac:dyDescent="0.2">
      <c r="A1869" s="17"/>
      <c r="DR1869" s="19"/>
      <c r="DS1869" s="19"/>
      <c r="DT1869" s="19"/>
    </row>
    <row r="1870" spans="1:124" s="18" customFormat="1" x14ac:dyDescent="0.2">
      <c r="A1870" s="17"/>
      <c r="DR1870" s="19"/>
      <c r="DS1870" s="19"/>
      <c r="DT1870" s="19"/>
    </row>
    <row r="1871" spans="1:124" s="18" customFormat="1" x14ac:dyDescent="0.2">
      <c r="A1871" s="17"/>
      <c r="DR1871" s="19"/>
      <c r="DS1871" s="19"/>
      <c r="DT1871" s="19"/>
    </row>
    <row r="1872" spans="1:124" s="18" customFormat="1" x14ac:dyDescent="0.2">
      <c r="A1872" s="17"/>
      <c r="DR1872" s="19"/>
      <c r="DS1872" s="19"/>
      <c r="DT1872" s="19"/>
    </row>
    <row r="1873" spans="1:124" s="18" customFormat="1" x14ac:dyDescent="0.2">
      <c r="A1873" s="17"/>
      <c r="DR1873" s="19"/>
      <c r="DS1873" s="19"/>
      <c r="DT1873" s="19"/>
    </row>
    <row r="1874" spans="1:124" s="18" customFormat="1" x14ac:dyDescent="0.2">
      <c r="A1874" s="17"/>
      <c r="DR1874" s="19"/>
      <c r="DS1874" s="19"/>
      <c r="DT1874" s="19"/>
    </row>
    <row r="1875" spans="1:124" s="18" customFormat="1" x14ac:dyDescent="0.2">
      <c r="A1875" s="17"/>
      <c r="DR1875" s="19"/>
      <c r="DS1875" s="19"/>
      <c r="DT1875" s="19"/>
    </row>
    <row r="1876" spans="1:124" s="18" customFormat="1" x14ac:dyDescent="0.2">
      <c r="A1876" s="17"/>
      <c r="DR1876" s="19"/>
      <c r="DS1876" s="19"/>
      <c r="DT1876" s="19"/>
    </row>
    <row r="1877" spans="1:124" s="18" customFormat="1" x14ac:dyDescent="0.2">
      <c r="A1877" s="17"/>
      <c r="DR1877" s="19"/>
      <c r="DS1877" s="19"/>
      <c r="DT1877" s="19"/>
    </row>
    <row r="1878" spans="1:124" s="18" customFormat="1" x14ac:dyDescent="0.2">
      <c r="A1878" s="17"/>
      <c r="DR1878" s="19"/>
      <c r="DS1878" s="19"/>
      <c r="DT1878" s="19"/>
    </row>
    <row r="1879" spans="1:124" s="18" customFormat="1" x14ac:dyDescent="0.2">
      <c r="A1879" s="17"/>
      <c r="DR1879" s="19"/>
      <c r="DS1879" s="19"/>
      <c r="DT1879" s="19"/>
    </row>
    <row r="1880" spans="1:124" s="18" customFormat="1" x14ac:dyDescent="0.2">
      <c r="A1880" s="17"/>
      <c r="DR1880" s="19"/>
      <c r="DS1880" s="19"/>
      <c r="DT1880" s="19"/>
    </row>
    <row r="1881" spans="1:124" s="18" customFormat="1" x14ac:dyDescent="0.2">
      <c r="A1881" s="17"/>
      <c r="DR1881" s="19"/>
      <c r="DS1881" s="19"/>
      <c r="DT1881" s="19"/>
    </row>
    <row r="1882" spans="1:124" s="18" customFormat="1" x14ac:dyDescent="0.2">
      <c r="A1882" s="17"/>
      <c r="DR1882" s="19"/>
      <c r="DS1882" s="19"/>
      <c r="DT1882" s="19"/>
    </row>
    <row r="1883" spans="1:124" s="18" customFormat="1" x14ac:dyDescent="0.2">
      <c r="A1883" s="17"/>
      <c r="DR1883" s="19"/>
      <c r="DS1883" s="19"/>
      <c r="DT1883" s="19"/>
    </row>
    <row r="1884" spans="1:124" s="18" customFormat="1" x14ac:dyDescent="0.2">
      <c r="A1884" s="17"/>
      <c r="DR1884" s="19"/>
      <c r="DS1884" s="19"/>
      <c r="DT1884" s="19"/>
    </row>
    <row r="1885" spans="1:124" s="18" customFormat="1" x14ac:dyDescent="0.2">
      <c r="A1885" s="17"/>
      <c r="DR1885" s="19"/>
      <c r="DS1885" s="19"/>
      <c r="DT1885" s="19"/>
    </row>
    <row r="1886" spans="1:124" s="18" customFormat="1" x14ac:dyDescent="0.2">
      <c r="A1886" s="17"/>
      <c r="DR1886" s="19"/>
      <c r="DS1886" s="19"/>
      <c r="DT1886" s="19"/>
    </row>
    <row r="1887" spans="1:124" s="18" customFormat="1" x14ac:dyDescent="0.2">
      <c r="A1887" s="17"/>
      <c r="DR1887" s="19"/>
      <c r="DS1887" s="19"/>
      <c r="DT1887" s="19"/>
    </row>
    <row r="1888" spans="1:124" s="18" customFormat="1" x14ac:dyDescent="0.2">
      <c r="A1888" s="17"/>
      <c r="DR1888" s="19"/>
      <c r="DS1888" s="19"/>
      <c r="DT1888" s="19"/>
    </row>
    <row r="1889" spans="1:124" s="18" customFormat="1" x14ac:dyDescent="0.2">
      <c r="A1889" s="17"/>
      <c r="DR1889" s="19"/>
      <c r="DS1889" s="19"/>
      <c r="DT1889" s="19"/>
    </row>
    <row r="1890" spans="1:124" s="18" customFormat="1" x14ac:dyDescent="0.2">
      <c r="A1890" s="17"/>
      <c r="DR1890" s="19"/>
      <c r="DS1890" s="19"/>
      <c r="DT1890" s="19"/>
    </row>
    <row r="1891" spans="1:124" s="18" customFormat="1" x14ac:dyDescent="0.2">
      <c r="A1891" s="17"/>
      <c r="DR1891" s="19"/>
      <c r="DS1891" s="19"/>
      <c r="DT1891" s="19"/>
    </row>
    <row r="1892" spans="1:124" s="18" customFormat="1" x14ac:dyDescent="0.2">
      <c r="A1892" s="17"/>
      <c r="DR1892" s="19"/>
      <c r="DS1892" s="19"/>
      <c r="DT1892" s="19"/>
    </row>
    <row r="1893" spans="1:124" s="18" customFormat="1" x14ac:dyDescent="0.2">
      <c r="A1893" s="17"/>
      <c r="DR1893" s="19"/>
      <c r="DS1893" s="19"/>
      <c r="DT1893" s="19"/>
    </row>
    <row r="1894" spans="1:124" s="18" customFormat="1" x14ac:dyDescent="0.2">
      <c r="A1894" s="17"/>
      <c r="DR1894" s="19"/>
      <c r="DS1894" s="19"/>
      <c r="DT1894" s="19"/>
    </row>
    <row r="1895" spans="1:124" s="18" customFormat="1" x14ac:dyDescent="0.2">
      <c r="A1895" s="17"/>
      <c r="DR1895" s="19"/>
      <c r="DS1895" s="19"/>
      <c r="DT1895" s="19"/>
    </row>
    <row r="1896" spans="1:124" s="18" customFormat="1" x14ac:dyDescent="0.2">
      <c r="A1896" s="17"/>
      <c r="DR1896" s="19"/>
      <c r="DS1896" s="19"/>
      <c r="DT1896" s="19"/>
    </row>
    <row r="1897" spans="1:124" s="18" customFormat="1" x14ac:dyDescent="0.2">
      <c r="A1897" s="17"/>
      <c r="DR1897" s="19"/>
      <c r="DS1897" s="19"/>
      <c r="DT1897" s="19"/>
    </row>
    <row r="1898" spans="1:124" s="18" customFormat="1" x14ac:dyDescent="0.2">
      <c r="A1898" s="17"/>
      <c r="DR1898" s="19"/>
      <c r="DS1898" s="19"/>
      <c r="DT1898" s="19"/>
    </row>
    <row r="1899" spans="1:124" s="18" customFormat="1" x14ac:dyDescent="0.2">
      <c r="A1899" s="17"/>
      <c r="DR1899" s="19"/>
      <c r="DS1899" s="19"/>
      <c r="DT1899" s="19"/>
    </row>
    <row r="1900" spans="1:124" s="18" customFormat="1" x14ac:dyDescent="0.2">
      <c r="A1900" s="17"/>
      <c r="DR1900" s="19"/>
      <c r="DS1900" s="19"/>
      <c r="DT1900" s="19"/>
    </row>
    <row r="1901" spans="1:124" s="18" customFormat="1" x14ac:dyDescent="0.2">
      <c r="A1901" s="17"/>
      <c r="DR1901" s="19"/>
      <c r="DS1901" s="19"/>
      <c r="DT1901" s="19"/>
    </row>
    <row r="1902" spans="1:124" s="18" customFormat="1" x14ac:dyDescent="0.2">
      <c r="A1902" s="17"/>
      <c r="DR1902" s="19"/>
      <c r="DS1902" s="19"/>
      <c r="DT1902" s="19"/>
    </row>
    <row r="1903" spans="1:124" s="18" customFormat="1" x14ac:dyDescent="0.2">
      <c r="A1903" s="17"/>
      <c r="DR1903" s="19"/>
      <c r="DS1903" s="19"/>
      <c r="DT1903" s="19"/>
    </row>
    <row r="1904" spans="1:124" s="18" customFormat="1" x14ac:dyDescent="0.2">
      <c r="A1904" s="17"/>
      <c r="DR1904" s="19"/>
      <c r="DS1904" s="19"/>
      <c r="DT1904" s="19"/>
    </row>
    <row r="1905" spans="1:124" s="18" customFormat="1" x14ac:dyDescent="0.2">
      <c r="A1905" s="17"/>
      <c r="DR1905" s="19"/>
      <c r="DS1905" s="19"/>
      <c r="DT1905" s="19"/>
    </row>
    <row r="1906" spans="1:124" s="18" customFormat="1" x14ac:dyDescent="0.2">
      <c r="A1906" s="17"/>
      <c r="DR1906" s="19"/>
      <c r="DS1906" s="19"/>
      <c r="DT1906" s="19"/>
    </row>
    <row r="1907" spans="1:124" s="18" customFormat="1" x14ac:dyDescent="0.2">
      <c r="A1907" s="17"/>
      <c r="DR1907" s="19"/>
      <c r="DS1907" s="19"/>
      <c r="DT1907" s="19"/>
    </row>
    <row r="1908" spans="1:124" s="18" customFormat="1" x14ac:dyDescent="0.2">
      <c r="A1908" s="17"/>
      <c r="DR1908" s="19"/>
      <c r="DS1908" s="19"/>
      <c r="DT1908" s="19"/>
    </row>
    <row r="1909" spans="1:124" s="18" customFormat="1" x14ac:dyDescent="0.2">
      <c r="A1909" s="17"/>
      <c r="DR1909" s="19"/>
      <c r="DS1909" s="19"/>
      <c r="DT1909" s="19"/>
    </row>
    <row r="1910" spans="1:124" s="18" customFormat="1" x14ac:dyDescent="0.2">
      <c r="A1910" s="17"/>
      <c r="DR1910" s="19"/>
      <c r="DS1910" s="19"/>
      <c r="DT1910" s="19"/>
    </row>
    <row r="1911" spans="1:124" s="18" customFormat="1" x14ac:dyDescent="0.2">
      <c r="A1911" s="17"/>
      <c r="DR1911" s="19"/>
      <c r="DS1911" s="19"/>
      <c r="DT1911" s="19"/>
    </row>
    <row r="1912" spans="1:124" s="18" customFormat="1" x14ac:dyDescent="0.2">
      <c r="A1912" s="17"/>
      <c r="DR1912" s="19"/>
      <c r="DS1912" s="19"/>
      <c r="DT1912" s="19"/>
    </row>
    <row r="1913" spans="1:124" s="18" customFormat="1" x14ac:dyDescent="0.2">
      <c r="A1913" s="17"/>
      <c r="DR1913" s="19"/>
      <c r="DS1913" s="19"/>
      <c r="DT1913" s="19"/>
    </row>
    <row r="1914" spans="1:124" s="18" customFormat="1" x14ac:dyDescent="0.2">
      <c r="A1914" s="17"/>
      <c r="DR1914" s="19"/>
      <c r="DS1914" s="19"/>
      <c r="DT1914" s="19"/>
    </row>
    <row r="1915" spans="1:124" s="18" customFormat="1" x14ac:dyDescent="0.2">
      <c r="A1915" s="17"/>
      <c r="DR1915" s="19"/>
      <c r="DS1915" s="19"/>
      <c r="DT1915" s="19"/>
    </row>
    <row r="1916" spans="1:124" s="18" customFormat="1" x14ac:dyDescent="0.2">
      <c r="A1916" s="17"/>
      <c r="DR1916" s="19"/>
      <c r="DS1916" s="19"/>
      <c r="DT1916" s="19"/>
    </row>
    <row r="1917" spans="1:124" s="18" customFormat="1" x14ac:dyDescent="0.2">
      <c r="A1917" s="17"/>
      <c r="DR1917" s="19"/>
      <c r="DS1917" s="19"/>
      <c r="DT1917" s="19"/>
    </row>
    <row r="1918" spans="1:124" s="18" customFormat="1" x14ac:dyDescent="0.2">
      <c r="A1918" s="17"/>
      <c r="DR1918" s="19"/>
      <c r="DS1918" s="19"/>
      <c r="DT1918" s="19"/>
    </row>
    <row r="1919" spans="1:124" s="18" customFormat="1" x14ac:dyDescent="0.2">
      <c r="A1919" s="17"/>
      <c r="DR1919" s="19"/>
      <c r="DS1919" s="19"/>
      <c r="DT1919" s="19"/>
    </row>
    <row r="1920" spans="1:124" s="18" customFormat="1" x14ac:dyDescent="0.2">
      <c r="A1920" s="17"/>
      <c r="DR1920" s="19"/>
      <c r="DS1920" s="19"/>
      <c r="DT1920" s="19"/>
    </row>
    <row r="1921" spans="1:124" s="18" customFormat="1" x14ac:dyDescent="0.2">
      <c r="A1921" s="17"/>
      <c r="DR1921" s="19"/>
      <c r="DS1921" s="19"/>
      <c r="DT1921" s="19"/>
    </row>
    <row r="1922" spans="1:124" s="18" customFormat="1" x14ac:dyDescent="0.2">
      <c r="A1922" s="17"/>
      <c r="DR1922" s="19"/>
      <c r="DS1922" s="19"/>
      <c r="DT1922" s="19"/>
    </row>
    <row r="1923" spans="1:124" s="18" customFormat="1" x14ac:dyDescent="0.2">
      <c r="A1923" s="17"/>
      <c r="DR1923" s="19"/>
      <c r="DS1923" s="19"/>
      <c r="DT1923" s="19"/>
    </row>
    <row r="1924" spans="1:124" s="18" customFormat="1" x14ac:dyDescent="0.2">
      <c r="A1924" s="17"/>
      <c r="DR1924" s="19"/>
      <c r="DS1924" s="19"/>
      <c r="DT1924" s="19"/>
    </row>
    <row r="1925" spans="1:124" s="18" customFormat="1" x14ac:dyDescent="0.2">
      <c r="A1925" s="17"/>
      <c r="DR1925" s="19"/>
      <c r="DS1925" s="19"/>
      <c r="DT1925" s="19"/>
    </row>
    <row r="1926" spans="1:124" s="18" customFormat="1" x14ac:dyDescent="0.2">
      <c r="A1926" s="17"/>
      <c r="DR1926" s="19"/>
      <c r="DS1926" s="19"/>
      <c r="DT1926" s="19"/>
    </row>
    <row r="1927" spans="1:124" s="18" customFormat="1" x14ac:dyDescent="0.2">
      <c r="A1927" s="17"/>
      <c r="DR1927" s="19"/>
      <c r="DS1927" s="19"/>
      <c r="DT1927" s="19"/>
    </row>
    <row r="1928" spans="1:124" s="18" customFormat="1" x14ac:dyDescent="0.2">
      <c r="A1928" s="17"/>
      <c r="DR1928" s="19"/>
      <c r="DS1928" s="19"/>
      <c r="DT1928" s="19"/>
    </row>
    <row r="1929" spans="1:124" s="18" customFormat="1" x14ac:dyDescent="0.2">
      <c r="A1929" s="17"/>
      <c r="DR1929" s="19"/>
      <c r="DS1929" s="19"/>
      <c r="DT1929" s="19"/>
    </row>
    <row r="1930" spans="1:124" s="18" customFormat="1" x14ac:dyDescent="0.2">
      <c r="A1930" s="17"/>
      <c r="DR1930" s="19"/>
      <c r="DS1930" s="19"/>
      <c r="DT1930" s="19"/>
    </row>
    <row r="1931" spans="1:124" s="18" customFormat="1" x14ac:dyDescent="0.2">
      <c r="A1931" s="17"/>
      <c r="DR1931" s="19"/>
      <c r="DS1931" s="19"/>
      <c r="DT1931" s="19"/>
    </row>
    <row r="1932" spans="1:124" s="18" customFormat="1" x14ac:dyDescent="0.2">
      <c r="A1932" s="17"/>
      <c r="DR1932" s="19"/>
      <c r="DS1932" s="19"/>
      <c r="DT1932" s="19"/>
    </row>
    <row r="1933" spans="1:124" s="18" customFormat="1" x14ac:dyDescent="0.2">
      <c r="A1933" s="17"/>
      <c r="DR1933" s="19"/>
      <c r="DS1933" s="19"/>
      <c r="DT1933" s="19"/>
    </row>
    <row r="1934" spans="1:124" s="18" customFormat="1" x14ac:dyDescent="0.2">
      <c r="A1934" s="17"/>
      <c r="DR1934" s="19"/>
      <c r="DS1934" s="19"/>
      <c r="DT1934" s="19"/>
    </row>
    <row r="1935" spans="1:124" s="18" customFormat="1" x14ac:dyDescent="0.2">
      <c r="A1935" s="17"/>
      <c r="DR1935" s="19"/>
      <c r="DS1935" s="19"/>
      <c r="DT1935" s="19"/>
    </row>
    <row r="1936" spans="1:124" s="18" customFormat="1" x14ac:dyDescent="0.2">
      <c r="A1936" s="17"/>
      <c r="DR1936" s="19"/>
      <c r="DS1936" s="19"/>
      <c r="DT1936" s="19"/>
    </row>
    <row r="1937" spans="1:124" s="18" customFormat="1" x14ac:dyDescent="0.2">
      <c r="A1937" s="17"/>
      <c r="DR1937" s="19"/>
      <c r="DS1937" s="19"/>
      <c r="DT1937" s="19"/>
    </row>
    <row r="1938" spans="1:124" s="18" customFormat="1" x14ac:dyDescent="0.2">
      <c r="A1938" s="17"/>
      <c r="DR1938" s="19"/>
      <c r="DS1938" s="19"/>
      <c r="DT1938" s="19"/>
    </row>
    <row r="1939" spans="1:124" s="18" customFormat="1" x14ac:dyDescent="0.2">
      <c r="A1939" s="17"/>
      <c r="DR1939" s="19"/>
      <c r="DS1939" s="19"/>
      <c r="DT1939" s="19"/>
    </row>
    <row r="1940" spans="1:124" s="18" customFormat="1" x14ac:dyDescent="0.2">
      <c r="A1940" s="17"/>
      <c r="DR1940" s="19"/>
      <c r="DS1940" s="19"/>
      <c r="DT1940" s="19"/>
    </row>
    <row r="1941" spans="1:124" s="18" customFormat="1" x14ac:dyDescent="0.2">
      <c r="A1941" s="17"/>
      <c r="DR1941" s="19"/>
      <c r="DS1941" s="19"/>
      <c r="DT1941" s="19"/>
    </row>
    <row r="1942" spans="1:124" s="18" customFormat="1" x14ac:dyDescent="0.2">
      <c r="A1942" s="17"/>
      <c r="DR1942" s="19"/>
      <c r="DS1942" s="19"/>
      <c r="DT1942" s="19"/>
    </row>
    <row r="1943" spans="1:124" s="18" customFormat="1" x14ac:dyDescent="0.2">
      <c r="A1943" s="17"/>
      <c r="DR1943" s="19"/>
      <c r="DS1943" s="19"/>
      <c r="DT1943" s="19"/>
    </row>
    <row r="1944" spans="1:124" s="18" customFormat="1" x14ac:dyDescent="0.2">
      <c r="A1944" s="17"/>
      <c r="DR1944" s="19"/>
      <c r="DS1944" s="19"/>
      <c r="DT1944" s="19"/>
    </row>
    <row r="1945" spans="1:124" s="18" customFormat="1" x14ac:dyDescent="0.2">
      <c r="A1945" s="17"/>
      <c r="DR1945" s="19"/>
      <c r="DS1945" s="19"/>
      <c r="DT1945" s="19"/>
    </row>
    <row r="1946" spans="1:124" s="18" customFormat="1" x14ac:dyDescent="0.2">
      <c r="A1946" s="17"/>
      <c r="DR1946" s="19"/>
      <c r="DS1946" s="19"/>
      <c r="DT1946" s="19"/>
    </row>
    <row r="1947" spans="1:124" s="18" customFormat="1" x14ac:dyDescent="0.2">
      <c r="A1947" s="17"/>
      <c r="DR1947" s="19"/>
      <c r="DS1947" s="19"/>
      <c r="DT1947" s="19"/>
    </row>
    <row r="1948" spans="1:124" s="18" customFormat="1" x14ac:dyDescent="0.2">
      <c r="A1948" s="17"/>
      <c r="DR1948" s="19"/>
      <c r="DS1948" s="19"/>
      <c r="DT1948" s="19"/>
    </row>
    <row r="1949" spans="1:124" s="18" customFormat="1" x14ac:dyDescent="0.2">
      <c r="A1949" s="17"/>
      <c r="DR1949" s="19"/>
      <c r="DS1949" s="19"/>
      <c r="DT1949" s="19"/>
    </row>
    <row r="1950" spans="1:124" s="18" customFormat="1" x14ac:dyDescent="0.2">
      <c r="A1950" s="17"/>
      <c r="DR1950" s="19"/>
      <c r="DS1950" s="19"/>
      <c r="DT1950" s="19"/>
    </row>
    <row r="1951" spans="1:124" s="18" customFormat="1" x14ac:dyDescent="0.2">
      <c r="A1951" s="17"/>
      <c r="DR1951" s="19"/>
      <c r="DS1951" s="19"/>
      <c r="DT1951" s="19"/>
    </row>
    <row r="1952" spans="1:124" s="18" customFormat="1" x14ac:dyDescent="0.2">
      <c r="A1952" s="17"/>
      <c r="DR1952" s="19"/>
      <c r="DS1952" s="19"/>
      <c r="DT1952" s="19"/>
    </row>
    <row r="1953" spans="1:124" s="18" customFormat="1" x14ac:dyDescent="0.2">
      <c r="A1953" s="17"/>
      <c r="DR1953" s="19"/>
      <c r="DS1953" s="19"/>
      <c r="DT1953" s="19"/>
    </row>
    <row r="1954" spans="1:124" s="18" customFormat="1" x14ac:dyDescent="0.2">
      <c r="A1954" s="17"/>
      <c r="DR1954" s="19"/>
      <c r="DS1954" s="19"/>
      <c r="DT1954" s="19"/>
    </row>
    <row r="1955" spans="1:124" s="18" customFormat="1" x14ac:dyDescent="0.2">
      <c r="A1955" s="17"/>
      <c r="DR1955" s="19"/>
      <c r="DS1955" s="19"/>
      <c r="DT1955" s="19"/>
    </row>
    <row r="1956" spans="1:124" s="18" customFormat="1" x14ac:dyDescent="0.2">
      <c r="A1956" s="17"/>
      <c r="DR1956" s="19"/>
      <c r="DS1956" s="19"/>
      <c r="DT1956" s="19"/>
    </row>
    <row r="1957" spans="1:124" s="18" customFormat="1" x14ac:dyDescent="0.2">
      <c r="A1957" s="17"/>
      <c r="DR1957" s="19"/>
      <c r="DS1957" s="19"/>
      <c r="DT1957" s="19"/>
    </row>
    <row r="1958" spans="1:124" s="18" customFormat="1" x14ac:dyDescent="0.2">
      <c r="A1958" s="17"/>
      <c r="DR1958" s="19"/>
      <c r="DS1958" s="19"/>
      <c r="DT1958" s="19"/>
    </row>
    <row r="1959" spans="1:124" s="18" customFormat="1" x14ac:dyDescent="0.2">
      <c r="A1959" s="17"/>
      <c r="DR1959" s="19"/>
      <c r="DS1959" s="19"/>
      <c r="DT1959" s="19"/>
    </row>
    <row r="1960" spans="1:124" s="18" customFormat="1" x14ac:dyDescent="0.2">
      <c r="A1960" s="17"/>
      <c r="DR1960" s="19"/>
      <c r="DS1960" s="19"/>
      <c r="DT1960" s="19"/>
    </row>
    <row r="1961" spans="1:124" s="18" customFormat="1" x14ac:dyDescent="0.2">
      <c r="A1961" s="17"/>
      <c r="DR1961" s="19"/>
      <c r="DS1961" s="19"/>
      <c r="DT1961" s="19"/>
    </row>
    <row r="1962" spans="1:124" s="18" customFormat="1" x14ac:dyDescent="0.2">
      <c r="A1962" s="17"/>
      <c r="DR1962" s="19"/>
      <c r="DS1962" s="19"/>
      <c r="DT1962" s="19"/>
    </row>
    <row r="1963" spans="1:124" s="18" customFormat="1" x14ac:dyDescent="0.2">
      <c r="A1963" s="17"/>
      <c r="DR1963" s="19"/>
      <c r="DS1963" s="19"/>
      <c r="DT1963" s="19"/>
    </row>
    <row r="1964" spans="1:124" s="18" customFormat="1" x14ac:dyDescent="0.2">
      <c r="A1964" s="17"/>
      <c r="DR1964" s="19"/>
      <c r="DS1964" s="19"/>
      <c r="DT1964" s="19"/>
    </row>
    <row r="1965" spans="1:124" s="18" customFormat="1" x14ac:dyDescent="0.2">
      <c r="A1965" s="17"/>
      <c r="DR1965" s="19"/>
      <c r="DS1965" s="19"/>
      <c r="DT1965" s="19"/>
    </row>
    <row r="1966" spans="1:124" s="18" customFormat="1" x14ac:dyDescent="0.2">
      <c r="A1966" s="17"/>
      <c r="DR1966" s="19"/>
      <c r="DS1966" s="19"/>
      <c r="DT1966" s="19"/>
    </row>
    <row r="1967" spans="1:124" s="18" customFormat="1" x14ac:dyDescent="0.2">
      <c r="A1967" s="17"/>
      <c r="DR1967" s="19"/>
      <c r="DS1967" s="19"/>
      <c r="DT1967" s="19"/>
    </row>
    <row r="1968" spans="1:124" s="18" customFormat="1" x14ac:dyDescent="0.2">
      <c r="A1968" s="17"/>
      <c r="DR1968" s="19"/>
      <c r="DS1968" s="19"/>
      <c r="DT1968" s="19"/>
    </row>
    <row r="1969" spans="1:124" s="18" customFormat="1" x14ac:dyDescent="0.2">
      <c r="A1969" s="17"/>
      <c r="DR1969" s="19"/>
      <c r="DS1969" s="19"/>
      <c r="DT1969" s="19"/>
    </row>
    <row r="1970" spans="1:124" s="18" customFormat="1" x14ac:dyDescent="0.2">
      <c r="A1970" s="17"/>
      <c r="DR1970" s="19"/>
      <c r="DS1970" s="19"/>
      <c r="DT1970" s="19"/>
    </row>
    <row r="1971" spans="1:124" s="18" customFormat="1" x14ac:dyDescent="0.2">
      <c r="A1971" s="17"/>
      <c r="DR1971" s="19"/>
      <c r="DS1971" s="19"/>
      <c r="DT1971" s="19"/>
    </row>
    <row r="1972" spans="1:124" s="18" customFormat="1" x14ac:dyDescent="0.2">
      <c r="A1972" s="17"/>
      <c r="DR1972" s="19"/>
      <c r="DS1972" s="19"/>
      <c r="DT1972" s="19"/>
    </row>
    <row r="1973" spans="1:124" s="18" customFormat="1" x14ac:dyDescent="0.2">
      <c r="A1973" s="17"/>
      <c r="DR1973" s="19"/>
      <c r="DS1973" s="19"/>
      <c r="DT1973" s="19"/>
    </row>
    <row r="1974" spans="1:124" s="18" customFormat="1" x14ac:dyDescent="0.2">
      <c r="A1974" s="17"/>
      <c r="DR1974" s="19"/>
      <c r="DS1974" s="19"/>
      <c r="DT1974" s="19"/>
    </row>
    <row r="1975" spans="1:124" s="18" customFormat="1" x14ac:dyDescent="0.2">
      <c r="A1975" s="17"/>
      <c r="DR1975" s="19"/>
      <c r="DS1975" s="19"/>
      <c r="DT1975" s="19"/>
    </row>
    <row r="1976" spans="1:124" s="18" customFormat="1" x14ac:dyDescent="0.2">
      <c r="A1976" s="17"/>
      <c r="DR1976" s="19"/>
      <c r="DS1976" s="19"/>
      <c r="DT1976" s="19"/>
    </row>
    <row r="1977" spans="1:124" s="18" customFormat="1" x14ac:dyDescent="0.2">
      <c r="A1977" s="17"/>
      <c r="DR1977" s="19"/>
      <c r="DS1977" s="19"/>
      <c r="DT1977" s="19"/>
    </row>
    <row r="1978" spans="1:124" s="18" customFormat="1" x14ac:dyDescent="0.2">
      <c r="A1978" s="17"/>
      <c r="DR1978" s="19"/>
      <c r="DS1978" s="19"/>
      <c r="DT1978" s="19"/>
    </row>
    <row r="1979" spans="1:124" s="18" customFormat="1" x14ac:dyDescent="0.2">
      <c r="A1979" s="17"/>
      <c r="DR1979" s="19"/>
      <c r="DS1979" s="19"/>
      <c r="DT1979" s="19"/>
    </row>
    <row r="1980" spans="1:124" s="18" customFormat="1" x14ac:dyDescent="0.2">
      <c r="A1980" s="17"/>
      <c r="DR1980" s="19"/>
      <c r="DS1980" s="19"/>
      <c r="DT1980" s="19"/>
    </row>
    <row r="1981" spans="1:124" s="18" customFormat="1" x14ac:dyDescent="0.2">
      <c r="A1981" s="17"/>
      <c r="DR1981" s="19"/>
      <c r="DS1981" s="19"/>
      <c r="DT1981" s="19"/>
    </row>
    <row r="1982" spans="1:124" s="18" customFormat="1" x14ac:dyDescent="0.2">
      <c r="A1982" s="17"/>
      <c r="DR1982" s="19"/>
      <c r="DS1982" s="19"/>
      <c r="DT1982" s="19"/>
    </row>
    <row r="1983" spans="1:124" s="18" customFormat="1" x14ac:dyDescent="0.2">
      <c r="A1983" s="17"/>
      <c r="DR1983" s="19"/>
      <c r="DS1983" s="19"/>
      <c r="DT1983" s="19"/>
    </row>
    <row r="1984" spans="1:124" s="18" customFormat="1" x14ac:dyDescent="0.2">
      <c r="A1984" s="17"/>
      <c r="DR1984" s="19"/>
      <c r="DS1984" s="19"/>
      <c r="DT1984" s="19"/>
    </row>
    <row r="1985" spans="1:124" s="18" customFormat="1" x14ac:dyDescent="0.2">
      <c r="A1985" s="17"/>
      <c r="DR1985" s="19"/>
      <c r="DS1985" s="19"/>
      <c r="DT1985" s="19"/>
    </row>
    <row r="1986" spans="1:124" s="18" customFormat="1" x14ac:dyDescent="0.2">
      <c r="A1986" s="17"/>
      <c r="DR1986" s="19"/>
      <c r="DS1986" s="19"/>
      <c r="DT1986" s="19"/>
    </row>
    <row r="1987" spans="1:124" s="18" customFormat="1" x14ac:dyDescent="0.2">
      <c r="A1987" s="17"/>
      <c r="DR1987" s="19"/>
      <c r="DS1987" s="19"/>
      <c r="DT1987" s="19"/>
    </row>
    <row r="1988" spans="1:124" s="18" customFormat="1" x14ac:dyDescent="0.2">
      <c r="A1988" s="17"/>
      <c r="DR1988" s="19"/>
      <c r="DS1988" s="19"/>
      <c r="DT1988" s="19"/>
    </row>
    <row r="1989" spans="1:124" s="18" customFormat="1" x14ac:dyDescent="0.2">
      <c r="A1989" s="17"/>
      <c r="DR1989" s="19"/>
      <c r="DS1989" s="19"/>
      <c r="DT1989" s="19"/>
    </row>
    <row r="1990" spans="1:124" s="18" customFormat="1" x14ac:dyDescent="0.2">
      <c r="A1990" s="17"/>
      <c r="DR1990" s="19"/>
      <c r="DS1990" s="19"/>
      <c r="DT1990" s="19"/>
    </row>
    <row r="1991" spans="1:124" s="18" customFormat="1" x14ac:dyDescent="0.2">
      <c r="A1991" s="17"/>
      <c r="DR1991" s="19"/>
      <c r="DS1991" s="19"/>
      <c r="DT1991" s="19"/>
    </row>
    <row r="1992" spans="1:124" s="18" customFormat="1" x14ac:dyDescent="0.2">
      <c r="A1992" s="17"/>
      <c r="DR1992" s="19"/>
      <c r="DS1992" s="19"/>
      <c r="DT1992" s="19"/>
    </row>
    <row r="1993" spans="1:124" s="18" customFormat="1" x14ac:dyDescent="0.2">
      <c r="A1993" s="17"/>
      <c r="DR1993" s="19"/>
      <c r="DS1993" s="19"/>
      <c r="DT1993" s="19"/>
    </row>
    <row r="1994" spans="1:124" s="18" customFormat="1" x14ac:dyDescent="0.2">
      <c r="A1994" s="17"/>
      <c r="DR1994" s="19"/>
      <c r="DS1994" s="19"/>
      <c r="DT1994" s="19"/>
    </row>
    <row r="1995" spans="1:124" s="18" customFormat="1" x14ac:dyDescent="0.2">
      <c r="A1995" s="17"/>
      <c r="DR1995" s="19"/>
      <c r="DS1995" s="19"/>
      <c r="DT1995" s="19"/>
    </row>
    <row r="1996" spans="1:124" s="18" customFormat="1" x14ac:dyDescent="0.2">
      <c r="A1996" s="17"/>
      <c r="DR1996" s="19"/>
      <c r="DS1996" s="19"/>
      <c r="DT1996" s="19"/>
    </row>
    <row r="1997" spans="1:124" s="18" customFormat="1" x14ac:dyDescent="0.2">
      <c r="A1997" s="17"/>
      <c r="DR1997" s="19"/>
      <c r="DS1997" s="19"/>
      <c r="DT1997" s="19"/>
    </row>
    <row r="1998" spans="1:124" s="18" customFormat="1" x14ac:dyDescent="0.2">
      <c r="A1998" s="17"/>
      <c r="DR1998" s="19"/>
      <c r="DS1998" s="19"/>
      <c r="DT1998" s="19"/>
    </row>
    <row r="1999" spans="1:124" s="18" customFormat="1" x14ac:dyDescent="0.2">
      <c r="A1999" s="17"/>
      <c r="DR1999" s="19"/>
      <c r="DS1999" s="19"/>
      <c r="DT1999" s="19"/>
    </row>
    <row r="2000" spans="1:124" s="18" customFormat="1" x14ac:dyDescent="0.2">
      <c r="A2000" s="17"/>
      <c r="DR2000" s="19"/>
      <c r="DS2000" s="19"/>
      <c r="DT2000" s="19"/>
    </row>
    <row r="2001" spans="1:124" s="18" customFormat="1" x14ac:dyDescent="0.2">
      <c r="A2001" s="17"/>
      <c r="DR2001" s="19"/>
      <c r="DS2001" s="19"/>
      <c r="DT2001" s="19"/>
    </row>
    <row r="2002" spans="1:124" s="18" customFormat="1" x14ac:dyDescent="0.2">
      <c r="A2002" s="17"/>
      <c r="DR2002" s="19"/>
      <c r="DS2002" s="19"/>
      <c r="DT2002" s="19"/>
    </row>
    <row r="2003" spans="1:124" s="18" customFormat="1" x14ac:dyDescent="0.2">
      <c r="A2003" s="17"/>
      <c r="DR2003" s="19"/>
      <c r="DS2003" s="19"/>
      <c r="DT2003" s="19"/>
    </row>
    <row r="2004" spans="1:124" s="18" customFormat="1" x14ac:dyDescent="0.2">
      <c r="A2004" s="17"/>
      <c r="DR2004" s="19"/>
      <c r="DS2004" s="19"/>
      <c r="DT2004" s="19"/>
    </row>
    <row r="2005" spans="1:124" s="18" customFormat="1" x14ac:dyDescent="0.2">
      <c r="A2005" s="17"/>
      <c r="DR2005" s="19"/>
      <c r="DS2005" s="19"/>
      <c r="DT2005" s="19"/>
    </row>
    <row r="2006" spans="1:124" s="18" customFormat="1" x14ac:dyDescent="0.2">
      <c r="A2006" s="17"/>
      <c r="DR2006" s="19"/>
      <c r="DS2006" s="19"/>
      <c r="DT2006" s="19"/>
    </row>
    <row r="2007" spans="1:124" s="18" customFormat="1" x14ac:dyDescent="0.2">
      <c r="A2007" s="17"/>
      <c r="DR2007" s="19"/>
      <c r="DS2007" s="19"/>
      <c r="DT2007" s="19"/>
    </row>
    <row r="2008" spans="1:124" s="18" customFormat="1" x14ac:dyDescent="0.2">
      <c r="A2008" s="17"/>
      <c r="DR2008" s="19"/>
      <c r="DS2008" s="19"/>
      <c r="DT2008" s="19"/>
    </row>
    <row r="2009" spans="1:124" s="18" customFormat="1" x14ac:dyDescent="0.2">
      <c r="A2009" s="17"/>
      <c r="DR2009" s="19"/>
      <c r="DS2009" s="19"/>
      <c r="DT2009" s="19"/>
    </row>
    <row r="2010" spans="1:124" s="18" customFormat="1" x14ac:dyDescent="0.2">
      <c r="A2010" s="17"/>
      <c r="DR2010" s="19"/>
      <c r="DS2010" s="19"/>
      <c r="DT2010" s="19"/>
    </row>
    <row r="2011" spans="1:124" s="18" customFormat="1" x14ac:dyDescent="0.2">
      <c r="A2011" s="17"/>
      <c r="DR2011" s="19"/>
      <c r="DS2011" s="19"/>
      <c r="DT2011" s="19"/>
    </row>
    <row r="2012" spans="1:124" s="18" customFormat="1" x14ac:dyDescent="0.2">
      <c r="A2012" s="17"/>
      <c r="DR2012" s="19"/>
      <c r="DS2012" s="19"/>
      <c r="DT2012" s="19"/>
    </row>
    <row r="2013" spans="1:124" s="18" customFormat="1" x14ac:dyDescent="0.2">
      <c r="A2013" s="17"/>
      <c r="DR2013" s="19"/>
      <c r="DS2013" s="19"/>
      <c r="DT2013" s="19"/>
    </row>
    <row r="2014" spans="1:124" s="18" customFormat="1" x14ac:dyDescent="0.2">
      <c r="A2014" s="17"/>
      <c r="DR2014" s="19"/>
      <c r="DS2014" s="19"/>
      <c r="DT2014" s="19"/>
    </row>
    <row r="2015" spans="1:124" s="18" customFormat="1" x14ac:dyDescent="0.2">
      <c r="A2015" s="17"/>
      <c r="DR2015" s="19"/>
      <c r="DS2015" s="19"/>
      <c r="DT2015" s="19"/>
    </row>
    <row r="2016" spans="1:124" s="18" customFormat="1" x14ac:dyDescent="0.2">
      <c r="A2016" s="17"/>
      <c r="DR2016" s="19"/>
      <c r="DS2016" s="19"/>
      <c r="DT2016" s="19"/>
    </row>
    <row r="2017" spans="1:124" s="18" customFormat="1" x14ac:dyDescent="0.2">
      <c r="A2017" s="17"/>
      <c r="DR2017" s="19"/>
      <c r="DS2017" s="19"/>
      <c r="DT2017" s="19"/>
    </row>
    <row r="2018" spans="1:124" s="18" customFormat="1" x14ac:dyDescent="0.2">
      <c r="A2018" s="17"/>
      <c r="DR2018" s="19"/>
      <c r="DS2018" s="19"/>
      <c r="DT2018" s="19"/>
    </row>
    <row r="2019" spans="1:124" s="18" customFormat="1" x14ac:dyDescent="0.2">
      <c r="A2019" s="17"/>
      <c r="DR2019" s="19"/>
      <c r="DS2019" s="19"/>
      <c r="DT2019" s="19"/>
    </row>
    <row r="2020" spans="1:124" s="18" customFormat="1" x14ac:dyDescent="0.2">
      <c r="A2020" s="17"/>
      <c r="DR2020" s="19"/>
      <c r="DS2020" s="19"/>
      <c r="DT2020" s="19"/>
    </row>
    <row r="2021" spans="1:124" s="18" customFormat="1" x14ac:dyDescent="0.2">
      <c r="A2021" s="17"/>
      <c r="DR2021" s="19"/>
      <c r="DS2021" s="19"/>
      <c r="DT2021" s="19"/>
    </row>
    <row r="2022" spans="1:124" s="18" customFormat="1" x14ac:dyDescent="0.2">
      <c r="A2022" s="17"/>
      <c r="DR2022" s="19"/>
      <c r="DS2022" s="19"/>
      <c r="DT2022" s="19"/>
    </row>
    <row r="2023" spans="1:124" s="18" customFormat="1" x14ac:dyDescent="0.2">
      <c r="A2023" s="17"/>
      <c r="DR2023" s="19"/>
      <c r="DS2023" s="19"/>
      <c r="DT2023" s="19"/>
    </row>
    <row r="2024" spans="1:124" s="18" customFormat="1" x14ac:dyDescent="0.2">
      <c r="A2024" s="17"/>
      <c r="DR2024" s="19"/>
      <c r="DS2024" s="19"/>
      <c r="DT2024" s="19"/>
    </row>
    <row r="2025" spans="1:124" s="18" customFormat="1" x14ac:dyDescent="0.2">
      <c r="A2025" s="17"/>
      <c r="DR2025" s="19"/>
      <c r="DS2025" s="19"/>
      <c r="DT2025" s="19"/>
    </row>
    <row r="2026" spans="1:124" s="18" customFormat="1" x14ac:dyDescent="0.2">
      <c r="A2026" s="17"/>
      <c r="DR2026" s="19"/>
      <c r="DS2026" s="19"/>
      <c r="DT2026" s="19"/>
    </row>
    <row r="2027" spans="1:124" s="18" customFormat="1" x14ac:dyDescent="0.2">
      <c r="A2027" s="17"/>
      <c r="DR2027" s="19"/>
      <c r="DS2027" s="19"/>
      <c r="DT2027" s="19"/>
    </row>
    <row r="2028" spans="1:124" s="18" customFormat="1" x14ac:dyDescent="0.2">
      <c r="A2028" s="17"/>
      <c r="DR2028" s="19"/>
      <c r="DS2028" s="19"/>
      <c r="DT2028" s="19"/>
    </row>
    <row r="2029" spans="1:124" s="18" customFormat="1" x14ac:dyDescent="0.2">
      <c r="A2029" s="17"/>
      <c r="DR2029" s="19"/>
      <c r="DS2029" s="19"/>
      <c r="DT2029" s="19"/>
    </row>
    <row r="2030" spans="1:124" s="18" customFormat="1" x14ac:dyDescent="0.2">
      <c r="A2030" s="17"/>
      <c r="DR2030" s="19"/>
      <c r="DS2030" s="19"/>
      <c r="DT2030" s="19"/>
    </row>
    <row r="2031" spans="1:124" s="18" customFormat="1" x14ac:dyDescent="0.2">
      <c r="A2031" s="17"/>
      <c r="DR2031" s="19"/>
      <c r="DS2031" s="19"/>
      <c r="DT2031" s="19"/>
    </row>
    <row r="2032" spans="1:124" s="18" customFormat="1" x14ac:dyDescent="0.2">
      <c r="A2032" s="17"/>
      <c r="DR2032" s="19"/>
      <c r="DS2032" s="19"/>
      <c r="DT2032" s="19"/>
    </row>
    <row r="2033" spans="1:124" s="18" customFormat="1" x14ac:dyDescent="0.2">
      <c r="A2033" s="17"/>
      <c r="DR2033" s="19"/>
      <c r="DS2033" s="19"/>
      <c r="DT2033" s="19"/>
    </row>
    <row r="2034" spans="1:124" s="18" customFormat="1" x14ac:dyDescent="0.2">
      <c r="A2034" s="17"/>
      <c r="DR2034" s="19"/>
      <c r="DS2034" s="19"/>
      <c r="DT2034" s="19"/>
    </row>
    <row r="2035" spans="1:124" s="18" customFormat="1" x14ac:dyDescent="0.2">
      <c r="A2035" s="17"/>
      <c r="DR2035" s="19"/>
      <c r="DS2035" s="19"/>
      <c r="DT2035" s="19"/>
    </row>
    <row r="2036" spans="1:124" s="18" customFormat="1" x14ac:dyDescent="0.2">
      <c r="A2036" s="17"/>
      <c r="DR2036" s="19"/>
      <c r="DS2036" s="19"/>
      <c r="DT2036" s="19"/>
    </row>
    <row r="2037" spans="1:124" s="18" customFormat="1" x14ac:dyDescent="0.2">
      <c r="A2037" s="17"/>
      <c r="DR2037" s="19"/>
      <c r="DS2037" s="19"/>
      <c r="DT2037" s="19"/>
    </row>
    <row r="2038" spans="1:124" s="18" customFormat="1" x14ac:dyDescent="0.2">
      <c r="A2038" s="17"/>
      <c r="DR2038" s="19"/>
      <c r="DS2038" s="19"/>
      <c r="DT2038" s="19"/>
    </row>
    <row r="2039" spans="1:124" s="18" customFormat="1" x14ac:dyDescent="0.2">
      <c r="A2039" s="17"/>
      <c r="DR2039" s="19"/>
      <c r="DS2039" s="19"/>
      <c r="DT2039" s="19"/>
    </row>
    <row r="2040" spans="1:124" s="18" customFormat="1" x14ac:dyDescent="0.2">
      <c r="A2040" s="17"/>
      <c r="DR2040" s="19"/>
      <c r="DS2040" s="19"/>
      <c r="DT2040" s="19"/>
    </row>
    <row r="2041" spans="1:124" s="18" customFormat="1" x14ac:dyDescent="0.2">
      <c r="A2041" s="17"/>
      <c r="DR2041" s="19"/>
      <c r="DS2041" s="19"/>
      <c r="DT2041" s="19"/>
    </row>
    <row r="2042" spans="1:124" s="18" customFormat="1" x14ac:dyDescent="0.2">
      <c r="A2042" s="17"/>
      <c r="DR2042" s="19"/>
      <c r="DS2042" s="19"/>
      <c r="DT2042" s="19"/>
    </row>
    <row r="2043" spans="1:124" s="18" customFormat="1" x14ac:dyDescent="0.2">
      <c r="A2043" s="17"/>
      <c r="DR2043" s="19"/>
      <c r="DS2043" s="19"/>
      <c r="DT2043" s="19"/>
    </row>
    <row r="2044" spans="1:124" s="18" customFormat="1" x14ac:dyDescent="0.2">
      <c r="A2044" s="17"/>
      <c r="DR2044" s="19"/>
      <c r="DS2044" s="19"/>
      <c r="DT2044" s="19"/>
    </row>
    <row r="2045" spans="1:124" s="18" customFormat="1" x14ac:dyDescent="0.2">
      <c r="A2045" s="17"/>
      <c r="DR2045" s="19"/>
      <c r="DS2045" s="19"/>
      <c r="DT2045" s="19"/>
    </row>
    <row r="2046" spans="1:124" s="18" customFormat="1" x14ac:dyDescent="0.2">
      <c r="A2046" s="17"/>
      <c r="DR2046" s="19"/>
      <c r="DS2046" s="19"/>
      <c r="DT2046" s="19"/>
    </row>
    <row r="2047" spans="1:124" s="18" customFormat="1" x14ac:dyDescent="0.2">
      <c r="A2047" s="17"/>
      <c r="DR2047" s="19"/>
      <c r="DS2047" s="19"/>
      <c r="DT2047" s="19"/>
    </row>
    <row r="2048" spans="1:124" s="18" customFormat="1" x14ac:dyDescent="0.2">
      <c r="A2048" s="17"/>
      <c r="DR2048" s="19"/>
      <c r="DS2048" s="19"/>
      <c r="DT2048" s="19"/>
    </row>
    <row r="2049" spans="1:124" s="18" customFormat="1" x14ac:dyDescent="0.2">
      <c r="A2049" s="17"/>
      <c r="DR2049" s="19"/>
      <c r="DS2049" s="19"/>
      <c r="DT2049" s="19"/>
    </row>
    <row r="2050" spans="1:124" s="18" customFormat="1" x14ac:dyDescent="0.2">
      <c r="A2050" s="17"/>
      <c r="DR2050" s="19"/>
      <c r="DS2050" s="19"/>
      <c r="DT2050" s="19"/>
    </row>
    <row r="2051" spans="1:124" s="18" customFormat="1" x14ac:dyDescent="0.2">
      <c r="A2051" s="17"/>
      <c r="DR2051" s="19"/>
      <c r="DS2051" s="19"/>
      <c r="DT2051" s="19"/>
    </row>
    <row r="2052" spans="1:124" s="18" customFormat="1" x14ac:dyDescent="0.2">
      <c r="A2052" s="17"/>
      <c r="DR2052" s="19"/>
      <c r="DS2052" s="19"/>
      <c r="DT2052" s="19"/>
    </row>
    <row r="2053" spans="1:124" s="18" customFormat="1" x14ac:dyDescent="0.2">
      <c r="A2053" s="17"/>
      <c r="DR2053" s="19"/>
      <c r="DS2053" s="19"/>
      <c r="DT2053" s="19"/>
    </row>
    <row r="2054" spans="1:124" s="18" customFormat="1" x14ac:dyDescent="0.2">
      <c r="A2054" s="17"/>
      <c r="DR2054" s="19"/>
      <c r="DS2054" s="19"/>
      <c r="DT2054" s="19"/>
    </row>
    <row r="2055" spans="1:124" s="18" customFormat="1" x14ac:dyDescent="0.2">
      <c r="A2055" s="17"/>
      <c r="DR2055" s="19"/>
      <c r="DS2055" s="19"/>
      <c r="DT2055" s="19"/>
    </row>
    <row r="2056" spans="1:124" s="18" customFormat="1" x14ac:dyDescent="0.2">
      <c r="A2056" s="17"/>
      <c r="DR2056" s="19"/>
      <c r="DS2056" s="19"/>
      <c r="DT2056" s="19"/>
    </row>
    <row r="2057" spans="1:124" s="18" customFormat="1" x14ac:dyDescent="0.2">
      <c r="A2057" s="17"/>
      <c r="DR2057" s="19"/>
      <c r="DS2057" s="19"/>
      <c r="DT2057" s="19"/>
    </row>
    <row r="2058" spans="1:124" s="18" customFormat="1" x14ac:dyDescent="0.2">
      <c r="A2058" s="17"/>
      <c r="DR2058" s="19"/>
      <c r="DS2058" s="19"/>
      <c r="DT2058" s="19"/>
    </row>
    <row r="2059" spans="1:124" s="18" customFormat="1" x14ac:dyDescent="0.2">
      <c r="A2059" s="17"/>
      <c r="DR2059" s="19"/>
      <c r="DS2059" s="19"/>
      <c r="DT2059" s="19"/>
    </row>
    <row r="2060" spans="1:124" s="18" customFormat="1" x14ac:dyDescent="0.2">
      <c r="A2060" s="17"/>
      <c r="DR2060" s="19"/>
      <c r="DS2060" s="19"/>
      <c r="DT2060" s="19"/>
    </row>
    <row r="2061" spans="1:124" s="18" customFormat="1" x14ac:dyDescent="0.2">
      <c r="A2061" s="17"/>
      <c r="DR2061" s="19"/>
      <c r="DS2061" s="19"/>
      <c r="DT2061" s="19"/>
    </row>
    <row r="2062" spans="1:124" s="18" customFormat="1" x14ac:dyDescent="0.2">
      <c r="A2062" s="17"/>
      <c r="DR2062" s="19"/>
      <c r="DS2062" s="19"/>
      <c r="DT2062" s="19"/>
    </row>
    <row r="2063" spans="1:124" s="18" customFormat="1" x14ac:dyDescent="0.2">
      <c r="A2063" s="17"/>
      <c r="DR2063" s="19"/>
      <c r="DS2063" s="19"/>
      <c r="DT2063" s="19"/>
    </row>
    <row r="2064" spans="1:124" s="18" customFormat="1" x14ac:dyDescent="0.2">
      <c r="A2064" s="17"/>
      <c r="DR2064" s="19"/>
      <c r="DS2064" s="19"/>
      <c r="DT2064" s="19"/>
    </row>
    <row r="2065" spans="1:124" s="18" customFormat="1" x14ac:dyDescent="0.2">
      <c r="A2065" s="17"/>
      <c r="DR2065" s="19"/>
      <c r="DS2065" s="19"/>
      <c r="DT2065" s="19"/>
    </row>
    <row r="2066" spans="1:124" s="18" customFormat="1" x14ac:dyDescent="0.2">
      <c r="A2066" s="17"/>
      <c r="DR2066" s="19"/>
      <c r="DS2066" s="19"/>
      <c r="DT2066" s="19"/>
    </row>
    <row r="2067" spans="1:124" s="18" customFormat="1" x14ac:dyDescent="0.2">
      <c r="A2067" s="17"/>
      <c r="DR2067" s="19"/>
      <c r="DS2067" s="19"/>
      <c r="DT2067" s="19"/>
    </row>
    <row r="2068" spans="1:124" s="18" customFormat="1" x14ac:dyDescent="0.2">
      <c r="A2068" s="17"/>
      <c r="DR2068" s="19"/>
      <c r="DS2068" s="19"/>
      <c r="DT2068" s="19"/>
    </row>
    <row r="2069" spans="1:124" s="18" customFormat="1" x14ac:dyDescent="0.2">
      <c r="A2069" s="17"/>
      <c r="DR2069" s="19"/>
      <c r="DS2069" s="19"/>
      <c r="DT2069" s="19"/>
    </row>
    <row r="2070" spans="1:124" s="18" customFormat="1" x14ac:dyDescent="0.2">
      <c r="A2070" s="17"/>
      <c r="DR2070" s="19"/>
      <c r="DS2070" s="19"/>
      <c r="DT2070" s="19"/>
    </row>
    <row r="2071" spans="1:124" s="18" customFormat="1" x14ac:dyDescent="0.2">
      <c r="A2071" s="17"/>
      <c r="DR2071" s="19"/>
      <c r="DS2071" s="19"/>
      <c r="DT2071" s="19"/>
    </row>
    <row r="2072" spans="1:124" s="18" customFormat="1" x14ac:dyDescent="0.2">
      <c r="A2072" s="17"/>
      <c r="DR2072" s="19"/>
      <c r="DS2072" s="19"/>
      <c r="DT2072" s="19"/>
    </row>
    <row r="2073" spans="1:124" s="18" customFormat="1" x14ac:dyDescent="0.2">
      <c r="A2073" s="17"/>
      <c r="DR2073" s="19"/>
      <c r="DS2073" s="19"/>
      <c r="DT2073" s="19"/>
    </row>
    <row r="2074" spans="1:124" s="18" customFormat="1" x14ac:dyDescent="0.2">
      <c r="A2074" s="17"/>
      <c r="DR2074" s="19"/>
      <c r="DS2074" s="19"/>
      <c r="DT2074" s="19"/>
    </row>
    <row r="2075" spans="1:124" s="18" customFormat="1" x14ac:dyDescent="0.2">
      <c r="A2075" s="17"/>
      <c r="DR2075" s="19"/>
      <c r="DS2075" s="19"/>
      <c r="DT2075" s="19"/>
    </row>
    <row r="2076" spans="1:124" s="18" customFormat="1" x14ac:dyDescent="0.2">
      <c r="A2076" s="17"/>
      <c r="DR2076" s="19"/>
      <c r="DS2076" s="19"/>
      <c r="DT2076" s="19"/>
    </row>
    <row r="2077" spans="1:124" s="18" customFormat="1" x14ac:dyDescent="0.2">
      <c r="A2077" s="17"/>
      <c r="DR2077" s="19"/>
      <c r="DS2077" s="19"/>
      <c r="DT2077" s="19"/>
    </row>
    <row r="2078" spans="1:124" s="18" customFormat="1" x14ac:dyDescent="0.2">
      <c r="A2078" s="17"/>
      <c r="DR2078" s="19"/>
      <c r="DS2078" s="19"/>
      <c r="DT2078" s="19"/>
    </row>
    <row r="2079" spans="1:124" s="18" customFormat="1" x14ac:dyDescent="0.2">
      <c r="A2079" s="17"/>
      <c r="DR2079" s="19"/>
      <c r="DS2079" s="19"/>
      <c r="DT2079" s="19"/>
    </row>
    <row r="2080" spans="1:124" s="18" customFormat="1" x14ac:dyDescent="0.2">
      <c r="A2080" s="17"/>
      <c r="DR2080" s="19"/>
      <c r="DS2080" s="19"/>
      <c r="DT2080" s="19"/>
    </row>
    <row r="2081" spans="1:124" s="18" customFormat="1" x14ac:dyDescent="0.2">
      <c r="A2081" s="17"/>
      <c r="DR2081" s="19"/>
      <c r="DS2081" s="19"/>
      <c r="DT2081" s="19"/>
    </row>
    <row r="2082" spans="1:124" s="18" customFormat="1" x14ac:dyDescent="0.2">
      <c r="A2082" s="17"/>
      <c r="DR2082" s="19"/>
      <c r="DS2082" s="19"/>
      <c r="DT2082" s="19"/>
    </row>
    <row r="2083" spans="1:124" s="18" customFormat="1" x14ac:dyDescent="0.2">
      <c r="A2083" s="17"/>
      <c r="DR2083" s="19"/>
      <c r="DS2083" s="19"/>
      <c r="DT2083" s="19"/>
    </row>
    <row r="2084" spans="1:124" s="18" customFormat="1" x14ac:dyDescent="0.2">
      <c r="A2084" s="17"/>
      <c r="DR2084" s="19"/>
      <c r="DS2084" s="19"/>
      <c r="DT2084" s="19"/>
    </row>
    <row r="2085" spans="1:124" s="18" customFormat="1" x14ac:dyDescent="0.2">
      <c r="A2085" s="17"/>
      <c r="DR2085" s="19"/>
      <c r="DS2085" s="19"/>
      <c r="DT2085" s="19"/>
    </row>
    <row r="2086" spans="1:124" s="18" customFormat="1" x14ac:dyDescent="0.2">
      <c r="A2086" s="17"/>
      <c r="DR2086" s="19"/>
      <c r="DS2086" s="19"/>
      <c r="DT2086" s="19"/>
    </row>
    <row r="2087" spans="1:124" s="18" customFormat="1" x14ac:dyDescent="0.2">
      <c r="A2087" s="17"/>
      <c r="DR2087" s="19"/>
      <c r="DS2087" s="19"/>
      <c r="DT2087" s="19"/>
    </row>
    <row r="2088" spans="1:124" s="18" customFormat="1" x14ac:dyDescent="0.2">
      <c r="A2088" s="17"/>
      <c r="DR2088" s="19"/>
      <c r="DS2088" s="19"/>
      <c r="DT2088" s="19"/>
    </row>
    <row r="2089" spans="1:124" s="18" customFormat="1" x14ac:dyDescent="0.2">
      <c r="A2089" s="17"/>
      <c r="DR2089" s="19"/>
      <c r="DS2089" s="19"/>
      <c r="DT2089" s="19"/>
    </row>
    <row r="2090" spans="1:124" s="18" customFormat="1" x14ac:dyDescent="0.2">
      <c r="A2090" s="17"/>
      <c r="DR2090" s="19"/>
      <c r="DS2090" s="19"/>
      <c r="DT2090" s="19"/>
    </row>
    <row r="2091" spans="1:124" s="18" customFormat="1" x14ac:dyDescent="0.2">
      <c r="A2091" s="17"/>
      <c r="DR2091" s="19"/>
      <c r="DS2091" s="19"/>
      <c r="DT2091" s="19"/>
    </row>
    <row r="2092" spans="1:124" s="18" customFormat="1" x14ac:dyDescent="0.2">
      <c r="A2092" s="17"/>
      <c r="DR2092" s="19"/>
      <c r="DS2092" s="19"/>
      <c r="DT2092" s="19"/>
    </row>
    <row r="2093" spans="1:124" s="18" customFormat="1" x14ac:dyDescent="0.2">
      <c r="A2093" s="17"/>
      <c r="DR2093" s="19"/>
      <c r="DS2093" s="19"/>
      <c r="DT2093" s="19"/>
    </row>
    <row r="2094" spans="1:124" s="18" customFormat="1" x14ac:dyDescent="0.2">
      <c r="A2094" s="17"/>
      <c r="DR2094" s="19"/>
      <c r="DS2094" s="19"/>
      <c r="DT2094" s="19"/>
    </row>
    <row r="2095" spans="1:124" s="18" customFormat="1" x14ac:dyDescent="0.2">
      <c r="A2095" s="17"/>
      <c r="DR2095" s="19"/>
      <c r="DS2095" s="19"/>
      <c r="DT2095" s="19"/>
    </row>
    <row r="2096" spans="1:124" s="18" customFormat="1" x14ac:dyDescent="0.2">
      <c r="A2096" s="17"/>
      <c r="DR2096" s="19"/>
      <c r="DS2096" s="19"/>
      <c r="DT2096" s="19"/>
    </row>
    <row r="2097" spans="1:124" s="18" customFormat="1" x14ac:dyDescent="0.2">
      <c r="A2097" s="17"/>
      <c r="DR2097" s="19"/>
      <c r="DS2097" s="19"/>
      <c r="DT2097" s="19"/>
    </row>
    <row r="2098" spans="1:124" s="18" customFormat="1" x14ac:dyDescent="0.2">
      <c r="A2098" s="17"/>
      <c r="DR2098" s="19"/>
      <c r="DS2098" s="19"/>
      <c r="DT2098" s="19"/>
    </row>
    <row r="2099" spans="1:124" s="18" customFormat="1" x14ac:dyDescent="0.2">
      <c r="A2099" s="17"/>
      <c r="DR2099" s="19"/>
      <c r="DS2099" s="19"/>
      <c r="DT2099" s="19"/>
    </row>
    <row r="2100" spans="1:124" s="18" customFormat="1" x14ac:dyDescent="0.2">
      <c r="A2100" s="17"/>
      <c r="DR2100" s="19"/>
      <c r="DS2100" s="19"/>
      <c r="DT2100" s="19"/>
    </row>
    <row r="2101" spans="1:124" s="18" customFormat="1" x14ac:dyDescent="0.2">
      <c r="A2101" s="17"/>
      <c r="DR2101" s="19"/>
      <c r="DS2101" s="19"/>
      <c r="DT2101" s="19"/>
    </row>
    <row r="2102" spans="1:124" s="18" customFormat="1" x14ac:dyDescent="0.2">
      <c r="A2102" s="17"/>
      <c r="DR2102" s="19"/>
      <c r="DS2102" s="19"/>
      <c r="DT2102" s="19"/>
    </row>
    <row r="2103" spans="1:124" s="18" customFormat="1" x14ac:dyDescent="0.2">
      <c r="A2103" s="17"/>
      <c r="DR2103" s="19"/>
      <c r="DS2103" s="19"/>
      <c r="DT2103" s="19"/>
    </row>
    <row r="2104" spans="1:124" s="18" customFormat="1" x14ac:dyDescent="0.2">
      <c r="A2104" s="17"/>
      <c r="DR2104" s="19"/>
      <c r="DS2104" s="19"/>
      <c r="DT2104" s="19"/>
    </row>
    <row r="2105" spans="1:124" s="18" customFormat="1" x14ac:dyDescent="0.2">
      <c r="A2105" s="17"/>
      <c r="DR2105" s="19"/>
      <c r="DS2105" s="19"/>
      <c r="DT2105" s="19"/>
    </row>
    <row r="2106" spans="1:124" s="18" customFormat="1" x14ac:dyDescent="0.2">
      <c r="A2106" s="17"/>
      <c r="DR2106" s="19"/>
      <c r="DS2106" s="19"/>
      <c r="DT2106" s="19"/>
    </row>
    <row r="2107" spans="1:124" s="18" customFormat="1" x14ac:dyDescent="0.2">
      <c r="A2107" s="17"/>
      <c r="DR2107" s="19"/>
      <c r="DS2107" s="19"/>
      <c r="DT2107" s="19"/>
    </row>
    <row r="2108" spans="1:124" s="18" customFormat="1" x14ac:dyDescent="0.2">
      <c r="A2108" s="17"/>
      <c r="DR2108" s="19"/>
      <c r="DS2108" s="19"/>
      <c r="DT2108" s="19"/>
    </row>
    <row r="2109" spans="1:124" s="18" customFormat="1" x14ac:dyDescent="0.2">
      <c r="A2109" s="17"/>
      <c r="DR2109" s="19"/>
      <c r="DS2109" s="19"/>
      <c r="DT2109" s="19"/>
    </row>
    <row r="2110" spans="1:124" s="18" customFormat="1" x14ac:dyDescent="0.2">
      <c r="A2110" s="17"/>
      <c r="DR2110" s="19"/>
      <c r="DS2110" s="19"/>
      <c r="DT2110" s="19"/>
    </row>
    <row r="2111" spans="1:124" s="18" customFormat="1" x14ac:dyDescent="0.2">
      <c r="A2111" s="17"/>
      <c r="DR2111" s="19"/>
      <c r="DS2111" s="19"/>
      <c r="DT2111" s="19"/>
    </row>
    <row r="2112" spans="1:124" s="18" customFormat="1" x14ac:dyDescent="0.2">
      <c r="A2112" s="17"/>
      <c r="DR2112" s="19"/>
      <c r="DS2112" s="19"/>
      <c r="DT2112" s="19"/>
    </row>
    <row r="2113" spans="1:124" s="18" customFormat="1" x14ac:dyDescent="0.2">
      <c r="A2113" s="17"/>
      <c r="DR2113" s="19"/>
      <c r="DS2113" s="19"/>
      <c r="DT2113" s="19"/>
    </row>
    <row r="2114" spans="1:124" s="18" customFormat="1" x14ac:dyDescent="0.2">
      <c r="A2114" s="17"/>
      <c r="DR2114" s="19"/>
      <c r="DS2114" s="19"/>
      <c r="DT2114" s="19"/>
    </row>
    <row r="2115" spans="1:124" s="18" customFormat="1" x14ac:dyDescent="0.2">
      <c r="A2115" s="17"/>
      <c r="DR2115" s="19"/>
      <c r="DS2115" s="19"/>
      <c r="DT2115" s="19"/>
    </row>
    <row r="2116" spans="1:124" s="18" customFormat="1" x14ac:dyDescent="0.2">
      <c r="A2116" s="17"/>
      <c r="DR2116" s="19"/>
      <c r="DS2116" s="19"/>
      <c r="DT2116" s="19"/>
    </row>
    <row r="2117" spans="1:124" s="18" customFormat="1" x14ac:dyDescent="0.2">
      <c r="A2117" s="17"/>
      <c r="DR2117" s="19"/>
      <c r="DS2117" s="19"/>
      <c r="DT2117" s="19"/>
    </row>
    <row r="2118" spans="1:124" s="18" customFormat="1" x14ac:dyDescent="0.2">
      <c r="A2118" s="17"/>
      <c r="DR2118" s="19"/>
      <c r="DS2118" s="19"/>
      <c r="DT2118" s="19"/>
    </row>
    <row r="2119" spans="1:124" s="18" customFormat="1" x14ac:dyDescent="0.2">
      <c r="A2119" s="17"/>
      <c r="DR2119" s="19"/>
      <c r="DS2119" s="19"/>
      <c r="DT2119" s="19"/>
    </row>
    <row r="2120" spans="1:124" s="18" customFormat="1" x14ac:dyDescent="0.2">
      <c r="A2120" s="17"/>
      <c r="DR2120" s="19"/>
      <c r="DS2120" s="19"/>
      <c r="DT2120" s="19"/>
    </row>
    <row r="2121" spans="1:124" s="18" customFormat="1" x14ac:dyDescent="0.2">
      <c r="A2121" s="17"/>
      <c r="DR2121" s="19"/>
      <c r="DS2121" s="19"/>
      <c r="DT2121" s="19"/>
    </row>
    <row r="2122" spans="1:124" s="18" customFormat="1" x14ac:dyDescent="0.2">
      <c r="A2122" s="17"/>
      <c r="DR2122" s="19"/>
      <c r="DS2122" s="19"/>
      <c r="DT2122" s="19"/>
    </row>
    <row r="2123" spans="1:124" s="18" customFormat="1" x14ac:dyDescent="0.2">
      <c r="A2123" s="17"/>
      <c r="DR2123" s="19"/>
      <c r="DS2123" s="19"/>
      <c r="DT2123" s="19"/>
    </row>
    <row r="2124" spans="1:124" s="18" customFormat="1" x14ac:dyDescent="0.2">
      <c r="A2124" s="17"/>
      <c r="DR2124" s="19"/>
      <c r="DS2124" s="19"/>
      <c r="DT2124" s="19"/>
    </row>
    <row r="2125" spans="1:124" s="18" customFormat="1" x14ac:dyDescent="0.2">
      <c r="A2125" s="17"/>
      <c r="DR2125" s="19"/>
      <c r="DS2125" s="19"/>
      <c r="DT2125" s="19"/>
    </row>
    <row r="2126" spans="1:124" s="18" customFormat="1" x14ac:dyDescent="0.2">
      <c r="A2126" s="17"/>
      <c r="DR2126" s="19"/>
      <c r="DS2126" s="19"/>
      <c r="DT2126" s="19"/>
    </row>
    <row r="2127" spans="1:124" s="18" customFormat="1" x14ac:dyDescent="0.2">
      <c r="A2127" s="17"/>
      <c r="DR2127" s="19"/>
      <c r="DS2127" s="19"/>
      <c r="DT2127" s="19"/>
    </row>
    <row r="2128" spans="1:124" s="18" customFormat="1" x14ac:dyDescent="0.2">
      <c r="A2128" s="17"/>
      <c r="DR2128" s="19"/>
      <c r="DS2128" s="19"/>
      <c r="DT2128" s="19"/>
    </row>
    <row r="2129" spans="1:124" s="18" customFormat="1" x14ac:dyDescent="0.2">
      <c r="A2129" s="17"/>
      <c r="DR2129" s="19"/>
      <c r="DS2129" s="19"/>
      <c r="DT2129" s="19"/>
    </row>
    <row r="2130" spans="1:124" s="18" customFormat="1" x14ac:dyDescent="0.2">
      <c r="A2130" s="17"/>
      <c r="DR2130" s="19"/>
      <c r="DS2130" s="19"/>
      <c r="DT2130" s="19"/>
    </row>
    <row r="2131" spans="1:124" s="18" customFormat="1" x14ac:dyDescent="0.2">
      <c r="A2131" s="17"/>
      <c r="DR2131" s="19"/>
      <c r="DS2131" s="19"/>
      <c r="DT2131" s="19"/>
    </row>
    <row r="2132" spans="1:124" s="18" customFormat="1" x14ac:dyDescent="0.2">
      <c r="A2132" s="17"/>
      <c r="DR2132" s="19"/>
      <c r="DS2132" s="19"/>
      <c r="DT2132" s="19"/>
    </row>
    <row r="2133" spans="1:124" s="18" customFormat="1" x14ac:dyDescent="0.2">
      <c r="A2133" s="17"/>
      <c r="DR2133" s="19"/>
      <c r="DS2133" s="19"/>
      <c r="DT2133" s="19"/>
    </row>
    <row r="2134" spans="1:124" s="18" customFormat="1" x14ac:dyDescent="0.2">
      <c r="A2134" s="17"/>
      <c r="DR2134" s="19"/>
      <c r="DS2134" s="19"/>
      <c r="DT2134" s="19"/>
    </row>
    <row r="2135" spans="1:124" s="18" customFormat="1" x14ac:dyDescent="0.2">
      <c r="A2135" s="17"/>
      <c r="DR2135" s="19"/>
      <c r="DS2135" s="19"/>
      <c r="DT2135" s="19"/>
    </row>
    <row r="2136" spans="1:124" s="18" customFormat="1" x14ac:dyDescent="0.2">
      <c r="A2136" s="17"/>
      <c r="DR2136" s="19"/>
      <c r="DS2136" s="19"/>
      <c r="DT2136" s="19"/>
    </row>
    <row r="2137" spans="1:124" s="18" customFormat="1" x14ac:dyDescent="0.2">
      <c r="A2137" s="17"/>
      <c r="DR2137" s="19"/>
      <c r="DS2137" s="19"/>
      <c r="DT2137" s="19"/>
    </row>
    <row r="2138" spans="1:124" s="18" customFormat="1" x14ac:dyDescent="0.2">
      <c r="A2138" s="17"/>
      <c r="DR2138" s="19"/>
      <c r="DS2138" s="19"/>
      <c r="DT2138" s="19"/>
    </row>
    <row r="2139" spans="1:124" s="18" customFormat="1" x14ac:dyDescent="0.2">
      <c r="A2139" s="17"/>
      <c r="DR2139" s="19"/>
      <c r="DS2139" s="19"/>
      <c r="DT2139" s="19"/>
    </row>
    <row r="2140" spans="1:124" s="18" customFormat="1" x14ac:dyDescent="0.2">
      <c r="A2140" s="17"/>
      <c r="DR2140" s="19"/>
      <c r="DS2140" s="19"/>
      <c r="DT2140" s="19"/>
    </row>
    <row r="2141" spans="1:124" s="18" customFormat="1" x14ac:dyDescent="0.2">
      <c r="A2141" s="17"/>
      <c r="DR2141" s="19"/>
      <c r="DS2141" s="19"/>
      <c r="DT2141" s="19"/>
    </row>
    <row r="2142" spans="1:124" s="18" customFormat="1" x14ac:dyDescent="0.2">
      <c r="A2142" s="17"/>
      <c r="DR2142" s="19"/>
      <c r="DS2142" s="19"/>
      <c r="DT2142" s="19"/>
    </row>
    <row r="2143" spans="1:124" s="18" customFormat="1" x14ac:dyDescent="0.2">
      <c r="A2143" s="17"/>
      <c r="DR2143" s="19"/>
      <c r="DS2143" s="19"/>
      <c r="DT2143" s="19"/>
    </row>
    <row r="2144" spans="1:124" s="18" customFormat="1" x14ac:dyDescent="0.2">
      <c r="A2144" s="17"/>
      <c r="DR2144" s="19"/>
      <c r="DS2144" s="19"/>
      <c r="DT2144" s="19"/>
    </row>
    <row r="2145" spans="1:124" s="18" customFormat="1" x14ac:dyDescent="0.2">
      <c r="A2145" s="17"/>
      <c r="DR2145" s="19"/>
      <c r="DS2145" s="19"/>
      <c r="DT2145" s="19"/>
    </row>
    <row r="2146" spans="1:124" s="18" customFormat="1" x14ac:dyDescent="0.2">
      <c r="A2146" s="17"/>
      <c r="DR2146" s="19"/>
      <c r="DS2146" s="19"/>
      <c r="DT2146" s="19"/>
    </row>
    <row r="2147" spans="1:124" s="18" customFormat="1" x14ac:dyDescent="0.2">
      <c r="A2147" s="17"/>
      <c r="DR2147" s="19"/>
      <c r="DS2147" s="19"/>
      <c r="DT2147" s="19"/>
    </row>
    <row r="2148" spans="1:124" s="18" customFormat="1" x14ac:dyDescent="0.2">
      <c r="A2148" s="17"/>
      <c r="DR2148" s="19"/>
      <c r="DS2148" s="19"/>
      <c r="DT2148" s="19"/>
    </row>
    <row r="2149" spans="1:124" s="18" customFormat="1" x14ac:dyDescent="0.2">
      <c r="A2149" s="17"/>
      <c r="DR2149" s="19"/>
      <c r="DS2149" s="19"/>
      <c r="DT2149" s="19"/>
    </row>
    <row r="2150" spans="1:124" s="18" customFormat="1" x14ac:dyDescent="0.2">
      <c r="A2150" s="17"/>
      <c r="DR2150" s="19"/>
      <c r="DS2150" s="19"/>
      <c r="DT2150" s="19"/>
    </row>
    <row r="2151" spans="1:124" s="18" customFormat="1" x14ac:dyDescent="0.2">
      <c r="A2151" s="17"/>
      <c r="DR2151" s="19"/>
      <c r="DS2151" s="19"/>
      <c r="DT2151" s="19"/>
    </row>
    <row r="2152" spans="1:124" s="18" customFormat="1" x14ac:dyDescent="0.2">
      <c r="A2152" s="17"/>
      <c r="DR2152" s="19"/>
      <c r="DS2152" s="19"/>
      <c r="DT2152" s="19"/>
    </row>
    <row r="2153" spans="1:124" s="18" customFormat="1" x14ac:dyDescent="0.2">
      <c r="A2153" s="17"/>
      <c r="DR2153" s="19"/>
      <c r="DS2153" s="19"/>
      <c r="DT2153" s="19"/>
    </row>
    <row r="2154" spans="1:124" s="18" customFormat="1" x14ac:dyDescent="0.2">
      <c r="A2154" s="17"/>
      <c r="DR2154" s="19"/>
      <c r="DS2154" s="19"/>
      <c r="DT2154" s="19"/>
    </row>
    <row r="2155" spans="1:124" s="18" customFormat="1" x14ac:dyDescent="0.2">
      <c r="A2155" s="17"/>
      <c r="DR2155" s="19"/>
      <c r="DS2155" s="19"/>
      <c r="DT2155" s="19"/>
    </row>
    <row r="2156" spans="1:124" s="18" customFormat="1" x14ac:dyDescent="0.2">
      <c r="A2156" s="17"/>
      <c r="DR2156" s="19"/>
      <c r="DS2156" s="19"/>
      <c r="DT2156" s="19"/>
    </row>
    <row r="2157" spans="1:124" s="18" customFormat="1" x14ac:dyDescent="0.2">
      <c r="A2157" s="17"/>
      <c r="DR2157" s="19"/>
      <c r="DS2157" s="19"/>
      <c r="DT2157" s="19"/>
    </row>
    <row r="2158" spans="1:124" s="18" customFormat="1" x14ac:dyDescent="0.2">
      <c r="A2158" s="17"/>
      <c r="DR2158" s="19"/>
      <c r="DS2158" s="19"/>
      <c r="DT2158" s="19"/>
    </row>
    <row r="2159" spans="1:124" s="18" customFormat="1" x14ac:dyDescent="0.2">
      <c r="A2159" s="17"/>
      <c r="DR2159" s="19"/>
      <c r="DS2159" s="19"/>
      <c r="DT2159" s="19"/>
    </row>
    <row r="2160" spans="1:124" s="18" customFormat="1" x14ac:dyDescent="0.2">
      <c r="A2160" s="17"/>
      <c r="DR2160" s="19"/>
      <c r="DS2160" s="19"/>
      <c r="DT2160" s="19"/>
    </row>
    <row r="2161" spans="1:124" s="18" customFormat="1" x14ac:dyDescent="0.2">
      <c r="A2161" s="17"/>
      <c r="DR2161" s="19"/>
      <c r="DS2161" s="19"/>
      <c r="DT2161" s="19"/>
    </row>
    <row r="2162" spans="1:124" s="18" customFormat="1" x14ac:dyDescent="0.2">
      <c r="A2162" s="17"/>
      <c r="DR2162" s="19"/>
      <c r="DS2162" s="19"/>
      <c r="DT2162" s="19"/>
    </row>
    <row r="2163" spans="1:124" s="18" customFormat="1" x14ac:dyDescent="0.2">
      <c r="A2163" s="17"/>
      <c r="DR2163" s="19"/>
      <c r="DS2163" s="19"/>
      <c r="DT2163" s="19"/>
    </row>
    <row r="2164" spans="1:124" s="18" customFormat="1" x14ac:dyDescent="0.2">
      <c r="A2164" s="17"/>
      <c r="DR2164" s="19"/>
      <c r="DS2164" s="19"/>
      <c r="DT2164" s="19"/>
    </row>
    <row r="2165" spans="1:124" s="18" customFormat="1" x14ac:dyDescent="0.2">
      <c r="A2165" s="17"/>
      <c r="DR2165" s="19"/>
      <c r="DS2165" s="19"/>
      <c r="DT2165" s="19"/>
    </row>
    <row r="2166" spans="1:124" s="18" customFormat="1" x14ac:dyDescent="0.2">
      <c r="A2166" s="17"/>
      <c r="DR2166" s="19"/>
      <c r="DS2166" s="19"/>
      <c r="DT2166" s="19"/>
    </row>
    <row r="2167" spans="1:124" s="18" customFormat="1" x14ac:dyDescent="0.2">
      <c r="A2167" s="17"/>
      <c r="DR2167" s="19"/>
      <c r="DS2167" s="19"/>
      <c r="DT2167" s="19"/>
    </row>
    <row r="2168" spans="1:124" s="18" customFormat="1" x14ac:dyDescent="0.2">
      <c r="A2168" s="17"/>
      <c r="DR2168" s="19"/>
      <c r="DS2168" s="19"/>
      <c r="DT2168" s="19"/>
    </row>
    <row r="2169" spans="1:124" s="18" customFormat="1" x14ac:dyDescent="0.2">
      <c r="A2169" s="17"/>
      <c r="DR2169" s="19"/>
      <c r="DS2169" s="19"/>
      <c r="DT2169" s="19"/>
    </row>
    <row r="2170" spans="1:124" s="18" customFormat="1" x14ac:dyDescent="0.2">
      <c r="A2170" s="17"/>
      <c r="DR2170" s="19"/>
      <c r="DS2170" s="19"/>
      <c r="DT2170" s="19"/>
    </row>
    <row r="2171" spans="1:124" s="18" customFormat="1" x14ac:dyDescent="0.2">
      <c r="A2171" s="17"/>
      <c r="DR2171" s="19"/>
      <c r="DS2171" s="19"/>
      <c r="DT2171" s="19"/>
    </row>
    <row r="2172" spans="1:124" s="18" customFormat="1" x14ac:dyDescent="0.2">
      <c r="A2172" s="17"/>
      <c r="DR2172" s="19"/>
      <c r="DS2172" s="19"/>
      <c r="DT2172" s="19"/>
    </row>
    <row r="2173" spans="1:124" s="18" customFormat="1" x14ac:dyDescent="0.2">
      <c r="A2173" s="17"/>
      <c r="DR2173" s="19"/>
      <c r="DS2173" s="19"/>
      <c r="DT2173" s="19"/>
    </row>
    <row r="2174" spans="1:124" s="18" customFormat="1" x14ac:dyDescent="0.2">
      <c r="A2174" s="17"/>
      <c r="DR2174" s="19"/>
      <c r="DS2174" s="19"/>
      <c r="DT2174" s="19"/>
    </row>
    <row r="2175" spans="1:124" s="18" customFormat="1" x14ac:dyDescent="0.2">
      <c r="A2175" s="17"/>
      <c r="DR2175" s="19"/>
      <c r="DS2175" s="19"/>
      <c r="DT2175" s="19"/>
    </row>
    <row r="2176" spans="1:124" s="18" customFormat="1" x14ac:dyDescent="0.2">
      <c r="A2176" s="17"/>
      <c r="DR2176" s="19"/>
      <c r="DS2176" s="19"/>
      <c r="DT2176" s="19"/>
    </row>
    <row r="2177" spans="1:124" s="18" customFormat="1" x14ac:dyDescent="0.2">
      <c r="A2177" s="17"/>
      <c r="DR2177" s="19"/>
      <c r="DS2177" s="19"/>
      <c r="DT2177" s="19"/>
    </row>
    <row r="2178" spans="1:124" s="18" customFormat="1" x14ac:dyDescent="0.2">
      <c r="A2178" s="17"/>
      <c r="DR2178" s="19"/>
      <c r="DS2178" s="19"/>
      <c r="DT2178" s="19"/>
    </row>
    <row r="2179" spans="1:124" s="18" customFormat="1" x14ac:dyDescent="0.2">
      <c r="A2179" s="17"/>
      <c r="DR2179" s="19"/>
      <c r="DS2179" s="19"/>
      <c r="DT2179" s="19"/>
    </row>
    <row r="2180" spans="1:124" s="18" customFormat="1" x14ac:dyDescent="0.2">
      <c r="A2180" s="17"/>
      <c r="DR2180" s="19"/>
      <c r="DS2180" s="19"/>
      <c r="DT2180" s="19"/>
    </row>
    <row r="2181" spans="1:124" s="18" customFormat="1" x14ac:dyDescent="0.2">
      <c r="A2181" s="17"/>
      <c r="DR2181" s="19"/>
      <c r="DS2181" s="19"/>
      <c r="DT2181" s="19"/>
    </row>
    <row r="2182" spans="1:124" s="18" customFormat="1" x14ac:dyDescent="0.2">
      <c r="A2182" s="17"/>
      <c r="DR2182" s="19"/>
      <c r="DS2182" s="19"/>
      <c r="DT2182" s="19"/>
    </row>
    <row r="2183" spans="1:124" s="18" customFormat="1" x14ac:dyDescent="0.2">
      <c r="A2183" s="17"/>
      <c r="DR2183" s="19"/>
      <c r="DS2183" s="19"/>
      <c r="DT2183" s="19"/>
    </row>
    <row r="2184" spans="1:124" s="18" customFormat="1" x14ac:dyDescent="0.2">
      <c r="A2184" s="17"/>
      <c r="DR2184" s="19"/>
      <c r="DS2184" s="19"/>
      <c r="DT2184" s="19"/>
    </row>
    <row r="2185" spans="1:124" s="18" customFormat="1" x14ac:dyDescent="0.2">
      <c r="A2185" s="17"/>
      <c r="DR2185" s="19"/>
      <c r="DS2185" s="19"/>
      <c r="DT2185" s="19"/>
    </row>
    <row r="2186" spans="1:124" s="18" customFormat="1" x14ac:dyDescent="0.2">
      <c r="A2186" s="17"/>
      <c r="DR2186" s="19"/>
      <c r="DS2186" s="19"/>
      <c r="DT2186" s="19"/>
    </row>
    <row r="2187" spans="1:124" s="18" customFormat="1" x14ac:dyDescent="0.2">
      <c r="A2187" s="17"/>
      <c r="DR2187" s="19"/>
      <c r="DS2187" s="19"/>
      <c r="DT2187" s="19"/>
    </row>
    <row r="2188" spans="1:124" s="18" customFormat="1" x14ac:dyDescent="0.2">
      <c r="A2188" s="17"/>
      <c r="DR2188" s="19"/>
      <c r="DS2188" s="19"/>
      <c r="DT2188" s="19"/>
    </row>
    <row r="2189" spans="1:124" s="18" customFormat="1" x14ac:dyDescent="0.2">
      <c r="A2189" s="17"/>
      <c r="DR2189" s="19"/>
      <c r="DS2189" s="19"/>
      <c r="DT2189" s="19"/>
    </row>
    <row r="2190" spans="1:124" s="18" customFormat="1" x14ac:dyDescent="0.2">
      <c r="A2190" s="17"/>
      <c r="DR2190" s="19"/>
      <c r="DS2190" s="19"/>
      <c r="DT2190" s="19"/>
    </row>
    <row r="2191" spans="1:124" s="18" customFormat="1" x14ac:dyDescent="0.2">
      <c r="A2191" s="17"/>
      <c r="DR2191" s="19"/>
      <c r="DS2191" s="19"/>
      <c r="DT2191" s="19"/>
    </row>
    <row r="2192" spans="1:124" s="18" customFormat="1" x14ac:dyDescent="0.2">
      <c r="A2192" s="17"/>
      <c r="DR2192" s="19"/>
      <c r="DS2192" s="19"/>
      <c r="DT2192" s="19"/>
    </row>
    <row r="2193" spans="1:124" s="18" customFormat="1" x14ac:dyDescent="0.2">
      <c r="A2193" s="17"/>
      <c r="DR2193" s="19"/>
      <c r="DS2193" s="19"/>
      <c r="DT2193" s="19"/>
    </row>
    <row r="2194" spans="1:124" s="18" customFormat="1" x14ac:dyDescent="0.2">
      <c r="A2194" s="17"/>
      <c r="DR2194" s="19"/>
      <c r="DS2194" s="19"/>
      <c r="DT2194" s="19"/>
    </row>
    <row r="2195" spans="1:124" s="18" customFormat="1" x14ac:dyDescent="0.2">
      <c r="A2195" s="17"/>
      <c r="DR2195" s="19"/>
      <c r="DS2195" s="19"/>
      <c r="DT2195" s="19"/>
    </row>
    <row r="2196" spans="1:124" s="18" customFormat="1" x14ac:dyDescent="0.2">
      <c r="A2196" s="17"/>
      <c r="DR2196" s="19"/>
      <c r="DS2196" s="19"/>
      <c r="DT2196" s="19"/>
    </row>
    <row r="2197" spans="1:124" s="18" customFormat="1" x14ac:dyDescent="0.2">
      <c r="A2197" s="17"/>
      <c r="DR2197" s="19"/>
      <c r="DS2197" s="19"/>
      <c r="DT2197" s="19"/>
    </row>
    <row r="2198" spans="1:124" s="18" customFormat="1" x14ac:dyDescent="0.2">
      <c r="A2198" s="17"/>
      <c r="DR2198" s="19"/>
      <c r="DS2198" s="19"/>
      <c r="DT2198" s="19"/>
    </row>
    <row r="2199" spans="1:124" s="18" customFormat="1" x14ac:dyDescent="0.2">
      <c r="A2199" s="17"/>
      <c r="DR2199" s="19"/>
      <c r="DS2199" s="19"/>
      <c r="DT2199" s="19"/>
    </row>
    <row r="2200" spans="1:124" s="18" customFormat="1" x14ac:dyDescent="0.2">
      <c r="A2200" s="17"/>
      <c r="DR2200" s="19"/>
      <c r="DS2200" s="19"/>
      <c r="DT2200" s="19"/>
    </row>
    <row r="2201" spans="1:124" s="18" customFormat="1" x14ac:dyDescent="0.2">
      <c r="A2201" s="17"/>
      <c r="DR2201" s="19"/>
      <c r="DS2201" s="19"/>
      <c r="DT2201" s="19"/>
    </row>
    <row r="2202" spans="1:124" s="18" customFormat="1" x14ac:dyDescent="0.2">
      <c r="A2202" s="17"/>
      <c r="DR2202" s="19"/>
      <c r="DS2202" s="19"/>
      <c r="DT2202" s="19"/>
    </row>
    <row r="2203" spans="1:124" s="18" customFormat="1" x14ac:dyDescent="0.2">
      <c r="A2203" s="17"/>
      <c r="DR2203" s="19"/>
      <c r="DS2203" s="19"/>
      <c r="DT2203" s="19"/>
    </row>
    <row r="2204" spans="1:124" s="18" customFormat="1" x14ac:dyDescent="0.2">
      <c r="A2204" s="17"/>
      <c r="DR2204" s="19"/>
      <c r="DS2204" s="19"/>
      <c r="DT2204" s="19"/>
    </row>
    <row r="2205" spans="1:124" s="18" customFormat="1" x14ac:dyDescent="0.2">
      <c r="A2205" s="17"/>
      <c r="DR2205" s="19"/>
      <c r="DS2205" s="19"/>
      <c r="DT2205" s="19"/>
    </row>
    <row r="2206" spans="1:124" s="18" customFormat="1" x14ac:dyDescent="0.2">
      <c r="A2206" s="17"/>
      <c r="DR2206" s="19"/>
      <c r="DS2206" s="19"/>
      <c r="DT2206" s="19"/>
    </row>
    <row r="2207" spans="1:124" s="18" customFormat="1" x14ac:dyDescent="0.2">
      <c r="A2207" s="17"/>
      <c r="DR2207" s="19"/>
      <c r="DS2207" s="19"/>
      <c r="DT2207" s="19"/>
    </row>
    <row r="2208" spans="1:124" s="18" customFormat="1" x14ac:dyDescent="0.2">
      <c r="A2208" s="17"/>
      <c r="DR2208" s="19"/>
      <c r="DS2208" s="19"/>
      <c r="DT2208" s="19"/>
    </row>
    <row r="2209" spans="1:124" s="18" customFormat="1" x14ac:dyDescent="0.2">
      <c r="A2209" s="17"/>
      <c r="DR2209" s="19"/>
      <c r="DS2209" s="19"/>
      <c r="DT2209" s="19"/>
    </row>
    <row r="2210" spans="1:124" s="18" customFormat="1" x14ac:dyDescent="0.2">
      <c r="A2210" s="17"/>
      <c r="DR2210" s="19"/>
      <c r="DS2210" s="19"/>
      <c r="DT2210" s="19"/>
    </row>
    <row r="2211" spans="1:124" s="18" customFormat="1" x14ac:dyDescent="0.2">
      <c r="A2211" s="17"/>
      <c r="DR2211" s="19"/>
      <c r="DS2211" s="19"/>
      <c r="DT2211" s="19"/>
    </row>
    <row r="2212" spans="1:124" s="18" customFormat="1" x14ac:dyDescent="0.2">
      <c r="A2212" s="17"/>
      <c r="DR2212" s="19"/>
      <c r="DS2212" s="19"/>
      <c r="DT2212" s="19"/>
    </row>
    <row r="2213" spans="1:124" s="18" customFormat="1" x14ac:dyDescent="0.2">
      <c r="A2213" s="17"/>
      <c r="DR2213" s="19"/>
      <c r="DS2213" s="19"/>
      <c r="DT2213" s="19"/>
    </row>
    <row r="2214" spans="1:124" s="18" customFormat="1" x14ac:dyDescent="0.2">
      <c r="A2214" s="17"/>
      <c r="DR2214" s="19"/>
      <c r="DS2214" s="19"/>
      <c r="DT2214" s="19"/>
    </row>
    <row r="2215" spans="1:124" s="18" customFormat="1" x14ac:dyDescent="0.2">
      <c r="A2215" s="17"/>
      <c r="DR2215" s="19"/>
      <c r="DS2215" s="19"/>
      <c r="DT2215" s="19"/>
    </row>
    <row r="2216" spans="1:124" s="18" customFormat="1" x14ac:dyDescent="0.2">
      <c r="A2216" s="17"/>
      <c r="DR2216" s="19"/>
      <c r="DS2216" s="19"/>
      <c r="DT2216" s="19"/>
    </row>
    <row r="2217" spans="1:124" s="18" customFormat="1" x14ac:dyDescent="0.2">
      <c r="A2217" s="17"/>
      <c r="DR2217" s="19"/>
      <c r="DS2217" s="19"/>
      <c r="DT2217" s="19"/>
    </row>
    <row r="2218" spans="1:124" s="18" customFormat="1" x14ac:dyDescent="0.2">
      <c r="A2218" s="17"/>
      <c r="DR2218" s="19"/>
      <c r="DS2218" s="19"/>
      <c r="DT2218" s="19"/>
    </row>
    <row r="2219" spans="1:124" s="18" customFormat="1" x14ac:dyDescent="0.2">
      <c r="A2219" s="17"/>
      <c r="DR2219" s="19"/>
      <c r="DS2219" s="19"/>
      <c r="DT2219" s="19"/>
    </row>
    <row r="2220" spans="1:124" s="18" customFormat="1" x14ac:dyDescent="0.2">
      <c r="A2220" s="17"/>
      <c r="DR2220" s="19"/>
      <c r="DS2220" s="19"/>
      <c r="DT2220" s="19"/>
    </row>
    <row r="2221" spans="1:124" s="18" customFormat="1" x14ac:dyDescent="0.2">
      <c r="A2221" s="17"/>
      <c r="DR2221" s="19"/>
      <c r="DS2221" s="19"/>
      <c r="DT2221" s="19"/>
    </row>
    <row r="2222" spans="1:124" s="18" customFormat="1" x14ac:dyDescent="0.2">
      <c r="A2222" s="17"/>
      <c r="DR2222" s="19"/>
      <c r="DS2222" s="19"/>
      <c r="DT2222" s="19"/>
    </row>
    <row r="2223" spans="1:124" s="18" customFormat="1" x14ac:dyDescent="0.2">
      <c r="A2223" s="17"/>
      <c r="DR2223" s="19"/>
      <c r="DS2223" s="19"/>
      <c r="DT2223" s="19"/>
    </row>
    <row r="2224" spans="1:124" s="18" customFormat="1" x14ac:dyDescent="0.2">
      <c r="A2224" s="17"/>
      <c r="DR2224" s="19"/>
      <c r="DS2224" s="19"/>
      <c r="DT2224" s="19"/>
    </row>
    <row r="2225" spans="1:124" s="18" customFormat="1" x14ac:dyDescent="0.2">
      <c r="A2225" s="17"/>
      <c r="DR2225" s="19"/>
      <c r="DS2225" s="19"/>
      <c r="DT2225" s="19"/>
    </row>
    <row r="2226" spans="1:124" s="18" customFormat="1" x14ac:dyDescent="0.2">
      <c r="A2226" s="17"/>
      <c r="DR2226" s="19"/>
      <c r="DS2226" s="19"/>
      <c r="DT2226" s="19"/>
    </row>
    <row r="2227" spans="1:124" s="18" customFormat="1" x14ac:dyDescent="0.2">
      <c r="A2227" s="17"/>
      <c r="DR2227" s="19"/>
      <c r="DS2227" s="19"/>
      <c r="DT2227" s="19"/>
    </row>
    <row r="2228" spans="1:124" s="18" customFormat="1" x14ac:dyDescent="0.2">
      <c r="A2228" s="17"/>
      <c r="DR2228" s="19"/>
      <c r="DS2228" s="19"/>
      <c r="DT2228" s="19"/>
    </row>
    <row r="2229" spans="1:124" s="18" customFormat="1" x14ac:dyDescent="0.2">
      <c r="A2229" s="17"/>
      <c r="DR2229" s="19"/>
      <c r="DS2229" s="19"/>
      <c r="DT2229" s="19"/>
    </row>
    <row r="2230" spans="1:124" s="18" customFormat="1" x14ac:dyDescent="0.2">
      <c r="A2230" s="17"/>
      <c r="DR2230" s="19"/>
      <c r="DS2230" s="19"/>
      <c r="DT2230" s="19"/>
    </row>
    <row r="2231" spans="1:124" s="18" customFormat="1" x14ac:dyDescent="0.2">
      <c r="A2231" s="17"/>
      <c r="DR2231" s="19"/>
      <c r="DS2231" s="19"/>
      <c r="DT2231" s="19"/>
    </row>
    <row r="2232" spans="1:124" s="18" customFormat="1" x14ac:dyDescent="0.2">
      <c r="A2232" s="17"/>
      <c r="DR2232" s="19"/>
      <c r="DS2232" s="19"/>
      <c r="DT2232" s="19"/>
    </row>
    <row r="2233" spans="1:124" s="18" customFormat="1" x14ac:dyDescent="0.2">
      <c r="A2233" s="17"/>
      <c r="DR2233" s="19"/>
      <c r="DS2233" s="19"/>
      <c r="DT2233" s="19"/>
    </row>
    <row r="2234" spans="1:124" s="18" customFormat="1" x14ac:dyDescent="0.2">
      <c r="A2234" s="17"/>
      <c r="DR2234" s="19"/>
      <c r="DS2234" s="19"/>
      <c r="DT2234" s="19"/>
    </row>
    <row r="2235" spans="1:124" s="18" customFormat="1" x14ac:dyDescent="0.2">
      <c r="A2235" s="17"/>
      <c r="DR2235" s="19"/>
      <c r="DS2235" s="19"/>
      <c r="DT2235" s="19"/>
    </row>
    <row r="2236" spans="1:124" s="18" customFormat="1" x14ac:dyDescent="0.2">
      <c r="A2236" s="17"/>
      <c r="DR2236" s="19"/>
      <c r="DS2236" s="19"/>
      <c r="DT2236" s="19"/>
    </row>
    <row r="2237" spans="1:124" s="18" customFormat="1" x14ac:dyDescent="0.2">
      <c r="A2237" s="17"/>
      <c r="DR2237" s="19"/>
      <c r="DS2237" s="19"/>
      <c r="DT2237" s="19"/>
    </row>
    <row r="2238" spans="1:124" s="18" customFormat="1" x14ac:dyDescent="0.2">
      <c r="A2238" s="17"/>
      <c r="DR2238" s="19"/>
      <c r="DS2238" s="19"/>
      <c r="DT2238" s="19"/>
    </row>
    <row r="2239" spans="1:124" s="18" customFormat="1" x14ac:dyDescent="0.2">
      <c r="A2239" s="17"/>
      <c r="DR2239" s="19"/>
      <c r="DS2239" s="19"/>
      <c r="DT2239" s="19"/>
    </row>
    <row r="2240" spans="1:124" s="18" customFormat="1" x14ac:dyDescent="0.2">
      <c r="A2240" s="17"/>
      <c r="DR2240" s="19"/>
      <c r="DS2240" s="19"/>
      <c r="DT2240" s="19"/>
    </row>
    <row r="2241" spans="1:124" s="18" customFormat="1" x14ac:dyDescent="0.2">
      <c r="A2241" s="17"/>
      <c r="DR2241" s="19"/>
      <c r="DS2241" s="19"/>
      <c r="DT2241" s="19"/>
    </row>
    <row r="2242" spans="1:124" s="18" customFormat="1" x14ac:dyDescent="0.2">
      <c r="A2242" s="17"/>
      <c r="DR2242" s="19"/>
      <c r="DS2242" s="19"/>
      <c r="DT2242" s="19"/>
    </row>
    <row r="2243" spans="1:124" s="18" customFormat="1" x14ac:dyDescent="0.2">
      <c r="A2243" s="17"/>
      <c r="DR2243" s="19"/>
      <c r="DS2243" s="19"/>
      <c r="DT2243" s="19"/>
    </row>
    <row r="2244" spans="1:124" s="18" customFormat="1" x14ac:dyDescent="0.2">
      <c r="A2244" s="17"/>
      <c r="DR2244" s="19"/>
      <c r="DS2244" s="19"/>
      <c r="DT2244" s="19"/>
    </row>
    <row r="2245" spans="1:124" s="18" customFormat="1" x14ac:dyDescent="0.2">
      <c r="A2245" s="17"/>
      <c r="DR2245" s="19"/>
      <c r="DS2245" s="19"/>
      <c r="DT2245" s="19"/>
    </row>
    <row r="2246" spans="1:124" s="18" customFormat="1" x14ac:dyDescent="0.2">
      <c r="A2246" s="17"/>
      <c r="DR2246" s="19"/>
      <c r="DS2246" s="19"/>
      <c r="DT2246" s="19"/>
    </row>
    <row r="2247" spans="1:124" s="18" customFormat="1" x14ac:dyDescent="0.2">
      <c r="A2247" s="17"/>
      <c r="DR2247" s="19"/>
      <c r="DS2247" s="19"/>
      <c r="DT2247" s="19"/>
    </row>
    <row r="2248" spans="1:124" s="18" customFormat="1" x14ac:dyDescent="0.2">
      <c r="A2248" s="17"/>
      <c r="DR2248" s="19"/>
      <c r="DS2248" s="19"/>
      <c r="DT2248" s="19"/>
    </row>
    <row r="2249" spans="1:124" s="18" customFormat="1" x14ac:dyDescent="0.2">
      <c r="A2249" s="17"/>
      <c r="DR2249" s="19"/>
      <c r="DS2249" s="19"/>
      <c r="DT2249" s="19"/>
    </row>
    <row r="2250" spans="1:124" s="18" customFormat="1" x14ac:dyDescent="0.2">
      <c r="A2250" s="17"/>
      <c r="DR2250" s="19"/>
      <c r="DS2250" s="19"/>
      <c r="DT2250" s="19"/>
    </row>
    <row r="2251" spans="1:124" s="18" customFormat="1" x14ac:dyDescent="0.2">
      <c r="A2251" s="17"/>
      <c r="DR2251" s="19"/>
      <c r="DS2251" s="19"/>
      <c r="DT2251" s="19"/>
    </row>
    <row r="2252" spans="1:124" s="18" customFormat="1" x14ac:dyDescent="0.2">
      <c r="A2252" s="17"/>
      <c r="DR2252" s="19"/>
      <c r="DS2252" s="19"/>
      <c r="DT2252" s="19"/>
    </row>
    <row r="2253" spans="1:124" s="18" customFormat="1" x14ac:dyDescent="0.2">
      <c r="A2253" s="17"/>
      <c r="DR2253" s="19"/>
      <c r="DS2253" s="19"/>
      <c r="DT2253" s="19"/>
    </row>
    <row r="2254" spans="1:124" s="18" customFormat="1" x14ac:dyDescent="0.2">
      <c r="A2254" s="17"/>
      <c r="DR2254" s="19"/>
      <c r="DS2254" s="19"/>
      <c r="DT2254" s="19"/>
    </row>
    <row r="2255" spans="1:124" s="18" customFormat="1" x14ac:dyDescent="0.2">
      <c r="A2255" s="17"/>
      <c r="DR2255" s="19"/>
      <c r="DS2255" s="19"/>
      <c r="DT2255" s="19"/>
    </row>
    <row r="2256" spans="1:124" s="18" customFormat="1" x14ac:dyDescent="0.2">
      <c r="A2256" s="17"/>
      <c r="DR2256" s="19"/>
      <c r="DS2256" s="19"/>
      <c r="DT2256" s="19"/>
    </row>
    <row r="2257" spans="1:124" s="18" customFormat="1" x14ac:dyDescent="0.2">
      <c r="A2257" s="17"/>
      <c r="DR2257" s="19"/>
      <c r="DS2257" s="19"/>
      <c r="DT2257" s="19"/>
    </row>
    <row r="2258" spans="1:124" s="18" customFormat="1" x14ac:dyDescent="0.2">
      <c r="A2258" s="17"/>
      <c r="DR2258" s="19"/>
      <c r="DS2258" s="19"/>
      <c r="DT2258" s="19"/>
    </row>
    <row r="2259" spans="1:124" s="18" customFormat="1" x14ac:dyDescent="0.2">
      <c r="A2259" s="17"/>
      <c r="DR2259" s="19"/>
      <c r="DS2259" s="19"/>
      <c r="DT2259" s="19"/>
    </row>
    <row r="2260" spans="1:124" s="18" customFormat="1" x14ac:dyDescent="0.2">
      <c r="A2260" s="17"/>
      <c r="DR2260" s="19"/>
      <c r="DS2260" s="19"/>
      <c r="DT2260" s="19"/>
    </row>
    <row r="2261" spans="1:124" s="18" customFormat="1" x14ac:dyDescent="0.2">
      <c r="A2261" s="17"/>
      <c r="DR2261" s="19"/>
      <c r="DS2261" s="19"/>
      <c r="DT2261" s="19"/>
    </row>
    <row r="2262" spans="1:124" s="18" customFormat="1" x14ac:dyDescent="0.2">
      <c r="A2262" s="17"/>
      <c r="DR2262" s="19"/>
      <c r="DS2262" s="19"/>
      <c r="DT2262" s="19"/>
    </row>
    <row r="2263" spans="1:124" s="18" customFormat="1" x14ac:dyDescent="0.2">
      <c r="A2263" s="17"/>
      <c r="DR2263" s="19"/>
      <c r="DS2263" s="19"/>
      <c r="DT2263" s="19"/>
    </row>
    <row r="2264" spans="1:124" s="18" customFormat="1" x14ac:dyDescent="0.2">
      <c r="A2264" s="17"/>
      <c r="DR2264" s="19"/>
      <c r="DS2264" s="19"/>
      <c r="DT2264" s="19"/>
    </row>
    <row r="2265" spans="1:124" s="18" customFormat="1" x14ac:dyDescent="0.2">
      <c r="A2265" s="17"/>
      <c r="DR2265" s="19"/>
      <c r="DS2265" s="19"/>
      <c r="DT2265" s="19"/>
    </row>
    <row r="2266" spans="1:124" s="18" customFormat="1" x14ac:dyDescent="0.2">
      <c r="A2266" s="17"/>
      <c r="DR2266" s="19"/>
      <c r="DS2266" s="19"/>
      <c r="DT2266" s="19"/>
    </row>
    <row r="2267" spans="1:124" s="18" customFormat="1" x14ac:dyDescent="0.2">
      <c r="A2267" s="17"/>
      <c r="DR2267" s="19"/>
      <c r="DS2267" s="19"/>
      <c r="DT2267" s="19"/>
    </row>
    <row r="2268" spans="1:124" s="18" customFormat="1" x14ac:dyDescent="0.2">
      <c r="A2268" s="17"/>
      <c r="DR2268" s="19"/>
      <c r="DS2268" s="19"/>
      <c r="DT2268" s="19"/>
    </row>
    <row r="2269" spans="1:124" s="18" customFormat="1" x14ac:dyDescent="0.2">
      <c r="A2269" s="17"/>
      <c r="DR2269" s="19"/>
      <c r="DS2269" s="19"/>
      <c r="DT2269" s="19"/>
    </row>
    <row r="2270" spans="1:124" s="18" customFormat="1" x14ac:dyDescent="0.2">
      <c r="A2270" s="17"/>
      <c r="DR2270" s="19"/>
      <c r="DS2270" s="19"/>
      <c r="DT2270" s="19"/>
    </row>
    <row r="2271" spans="1:124" s="18" customFormat="1" x14ac:dyDescent="0.2">
      <c r="A2271" s="17"/>
      <c r="DR2271" s="19"/>
      <c r="DS2271" s="19"/>
      <c r="DT2271" s="19"/>
    </row>
    <row r="2272" spans="1:124" s="18" customFormat="1" x14ac:dyDescent="0.2">
      <c r="A2272" s="17"/>
      <c r="DR2272" s="19"/>
      <c r="DS2272" s="19"/>
      <c r="DT2272" s="19"/>
    </row>
    <row r="2273" spans="1:124" s="18" customFormat="1" x14ac:dyDescent="0.2">
      <c r="A2273" s="17"/>
      <c r="DR2273" s="19"/>
      <c r="DS2273" s="19"/>
      <c r="DT2273" s="19"/>
    </row>
    <row r="2274" spans="1:124" s="18" customFormat="1" x14ac:dyDescent="0.2">
      <c r="A2274" s="17"/>
      <c r="DR2274" s="19"/>
      <c r="DS2274" s="19"/>
      <c r="DT2274" s="19"/>
    </row>
    <row r="2275" spans="1:124" s="18" customFormat="1" x14ac:dyDescent="0.2">
      <c r="A2275" s="17"/>
      <c r="DR2275" s="19"/>
      <c r="DS2275" s="19"/>
      <c r="DT2275" s="19"/>
    </row>
    <row r="2276" spans="1:124" s="18" customFormat="1" x14ac:dyDescent="0.2">
      <c r="A2276" s="17"/>
      <c r="DR2276" s="19"/>
      <c r="DS2276" s="19"/>
      <c r="DT2276" s="19"/>
    </row>
    <row r="2277" spans="1:124" s="18" customFormat="1" x14ac:dyDescent="0.2">
      <c r="A2277" s="17"/>
      <c r="DR2277" s="19"/>
      <c r="DS2277" s="19"/>
      <c r="DT2277" s="19"/>
    </row>
    <row r="2278" spans="1:124" s="18" customFormat="1" x14ac:dyDescent="0.2">
      <c r="A2278" s="17"/>
      <c r="DR2278" s="19"/>
      <c r="DS2278" s="19"/>
      <c r="DT2278" s="19"/>
    </row>
    <row r="2279" spans="1:124" s="18" customFormat="1" x14ac:dyDescent="0.2">
      <c r="A2279" s="17"/>
      <c r="DR2279" s="19"/>
      <c r="DS2279" s="19"/>
      <c r="DT2279" s="19"/>
    </row>
    <row r="2280" spans="1:124" s="18" customFormat="1" x14ac:dyDescent="0.2">
      <c r="A2280" s="17"/>
      <c r="DR2280" s="19"/>
      <c r="DS2280" s="19"/>
      <c r="DT2280" s="19"/>
    </row>
    <row r="2281" spans="1:124" s="18" customFormat="1" x14ac:dyDescent="0.2">
      <c r="A2281" s="17"/>
      <c r="DR2281" s="19"/>
      <c r="DS2281" s="19"/>
      <c r="DT2281" s="19"/>
    </row>
    <row r="2282" spans="1:124" s="18" customFormat="1" x14ac:dyDescent="0.2">
      <c r="A2282" s="17"/>
      <c r="DR2282" s="19"/>
      <c r="DS2282" s="19"/>
      <c r="DT2282" s="19"/>
    </row>
    <row r="2283" spans="1:124" s="18" customFormat="1" x14ac:dyDescent="0.2">
      <c r="A2283" s="17"/>
      <c r="DR2283" s="19"/>
      <c r="DS2283" s="19"/>
      <c r="DT2283" s="19"/>
    </row>
    <row r="2284" spans="1:124" s="18" customFormat="1" x14ac:dyDescent="0.2">
      <c r="A2284" s="17"/>
      <c r="DR2284" s="19"/>
      <c r="DS2284" s="19"/>
      <c r="DT2284" s="19"/>
    </row>
    <row r="2285" spans="1:124" s="18" customFormat="1" x14ac:dyDescent="0.2">
      <c r="A2285" s="17"/>
      <c r="DR2285" s="19"/>
      <c r="DS2285" s="19"/>
      <c r="DT2285" s="19"/>
    </row>
    <row r="2286" spans="1:124" s="18" customFormat="1" x14ac:dyDescent="0.2">
      <c r="A2286" s="17"/>
      <c r="DR2286" s="19"/>
      <c r="DS2286" s="19"/>
      <c r="DT2286" s="19"/>
    </row>
    <row r="2287" spans="1:124" s="18" customFormat="1" x14ac:dyDescent="0.2">
      <c r="A2287" s="17"/>
      <c r="DR2287" s="19"/>
      <c r="DS2287" s="19"/>
      <c r="DT2287" s="19"/>
    </row>
    <row r="2288" spans="1:124" s="18" customFormat="1" x14ac:dyDescent="0.2">
      <c r="A2288" s="17"/>
      <c r="DR2288" s="19"/>
      <c r="DS2288" s="19"/>
      <c r="DT2288" s="19"/>
    </row>
    <row r="2289" spans="1:124" s="18" customFormat="1" x14ac:dyDescent="0.2">
      <c r="A2289" s="17"/>
      <c r="DR2289" s="19"/>
      <c r="DS2289" s="19"/>
      <c r="DT2289" s="19"/>
    </row>
    <row r="2290" spans="1:124" s="18" customFormat="1" x14ac:dyDescent="0.2">
      <c r="A2290" s="17"/>
      <c r="DR2290" s="19"/>
      <c r="DS2290" s="19"/>
      <c r="DT2290" s="19"/>
    </row>
    <row r="2291" spans="1:124" s="18" customFormat="1" x14ac:dyDescent="0.2">
      <c r="A2291" s="17"/>
      <c r="DR2291" s="19"/>
      <c r="DS2291" s="19"/>
      <c r="DT2291" s="19"/>
    </row>
    <row r="2292" spans="1:124" s="18" customFormat="1" x14ac:dyDescent="0.2">
      <c r="A2292" s="17"/>
      <c r="DR2292" s="19"/>
      <c r="DS2292" s="19"/>
      <c r="DT2292" s="19"/>
    </row>
    <row r="2293" spans="1:124" s="18" customFormat="1" x14ac:dyDescent="0.2">
      <c r="A2293" s="17"/>
      <c r="DR2293" s="19"/>
      <c r="DS2293" s="19"/>
      <c r="DT2293" s="19"/>
    </row>
    <row r="2294" spans="1:124" s="18" customFormat="1" x14ac:dyDescent="0.2">
      <c r="A2294" s="17"/>
      <c r="DR2294" s="19"/>
      <c r="DS2294" s="19"/>
      <c r="DT2294" s="19"/>
    </row>
    <row r="2295" spans="1:124" s="18" customFormat="1" x14ac:dyDescent="0.2">
      <c r="A2295" s="17"/>
      <c r="DR2295" s="19"/>
      <c r="DS2295" s="19"/>
      <c r="DT2295" s="19"/>
    </row>
    <row r="2296" spans="1:124" s="18" customFormat="1" x14ac:dyDescent="0.2">
      <c r="A2296" s="17"/>
      <c r="DR2296" s="19"/>
      <c r="DS2296" s="19"/>
      <c r="DT2296" s="19"/>
    </row>
    <row r="2297" spans="1:124" s="18" customFormat="1" x14ac:dyDescent="0.2">
      <c r="A2297" s="17"/>
      <c r="DR2297" s="19"/>
      <c r="DS2297" s="19"/>
      <c r="DT2297" s="19"/>
    </row>
    <row r="2298" spans="1:124" s="18" customFormat="1" x14ac:dyDescent="0.2">
      <c r="A2298" s="17"/>
      <c r="DR2298" s="19"/>
      <c r="DS2298" s="19"/>
      <c r="DT2298" s="19"/>
    </row>
    <row r="2299" spans="1:124" s="18" customFormat="1" x14ac:dyDescent="0.2">
      <c r="A2299" s="17"/>
      <c r="DR2299" s="19"/>
      <c r="DS2299" s="19"/>
      <c r="DT2299" s="19"/>
    </row>
    <row r="2300" spans="1:124" s="18" customFormat="1" x14ac:dyDescent="0.2">
      <c r="A2300" s="17"/>
      <c r="DR2300" s="19"/>
      <c r="DS2300" s="19"/>
      <c r="DT2300" s="19"/>
    </row>
    <row r="2301" spans="1:124" s="18" customFormat="1" x14ac:dyDescent="0.2">
      <c r="A2301" s="17"/>
      <c r="DR2301" s="19"/>
      <c r="DS2301" s="19"/>
      <c r="DT2301" s="19"/>
    </row>
    <row r="2302" spans="1:124" s="18" customFormat="1" x14ac:dyDescent="0.2">
      <c r="A2302" s="17"/>
      <c r="DR2302" s="19"/>
      <c r="DS2302" s="19"/>
      <c r="DT2302" s="19"/>
    </row>
    <row r="2303" spans="1:124" s="18" customFormat="1" x14ac:dyDescent="0.2">
      <c r="A2303" s="17"/>
      <c r="DR2303" s="19"/>
      <c r="DS2303" s="19"/>
      <c r="DT2303" s="19"/>
    </row>
    <row r="2304" spans="1:124" s="18" customFormat="1" x14ac:dyDescent="0.2">
      <c r="A2304" s="17"/>
      <c r="DR2304" s="19"/>
      <c r="DS2304" s="19"/>
      <c r="DT2304" s="19"/>
    </row>
    <row r="2305" spans="1:124" s="18" customFormat="1" x14ac:dyDescent="0.2">
      <c r="A2305" s="17"/>
      <c r="DR2305" s="19"/>
      <c r="DS2305" s="19"/>
      <c r="DT2305" s="19"/>
    </row>
    <row r="2306" spans="1:124" s="18" customFormat="1" x14ac:dyDescent="0.2">
      <c r="A2306" s="17"/>
      <c r="DR2306" s="19"/>
      <c r="DS2306" s="19"/>
      <c r="DT2306" s="19"/>
    </row>
    <row r="2307" spans="1:124" s="18" customFormat="1" x14ac:dyDescent="0.2">
      <c r="A2307" s="17"/>
      <c r="DR2307" s="19"/>
      <c r="DS2307" s="19"/>
      <c r="DT2307" s="19"/>
    </row>
    <row r="2308" spans="1:124" s="18" customFormat="1" x14ac:dyDescent="0.2">
      <c r="A2308" s="17"/>
      <c r="DR2308" s="19"/>
      <c r="DS2308" s="19"/>
      <c r="DT2308" s="19"/>
    </row>
    <row r="2309" spans="1:124" s="18" customFormat="1" x14ac:dyDescent="0.2">
      <c r="A2309" s="17"/>
      <c r="DR2309" s="19"/>
      <c r="DS2309" s="19"/>
      <c r="DT2309" s="19"/>
    </row>
    <row r="2310" spans="1:124" s="18" customFormat="1" x14ac:dyDescent="0.2">
      <c r="A2310" s="17"/>
      <c r="DR2310" s="19"/>
      <c r="DS2310" s="19"/>
      <c r="DT2310" s="19"/>
    </row>
    <row r="2311" spans="1:124" s="18" customFormat="1" x14ac:dyDescent="0.2">
      <c r="A2311" s="17"/>
      <c r="DR2311" s="19"/>
      <c r="DS2311" s="19"/>
      <c r="DT2311" s="19"/>
    </row>
    <row r="2312" spans="1:124" s="18" customFormat="1" x14ac:dyDescent="0.2">
      <c r="A2312" s="17"/>
      <c r="DR2312" s="19"/>
      <c r="DS2312" s="19"/>
      <c r="DT2312" s="19"/>
    </row>
    <row r="2313" spans="1:124" s="18" customFormat="1" x14ac:dyDescent="0.2">
      <c r="A2313" s="17"/>
      <c r="DR2313" s="19"/>
      <c r="DS2313" s="19"/>
      <c r="DT2313" s="19"/>
    </row>
    <row r="2314" spans="1:124" s="18" customFormat="1" x14ac:dyDescent="0.2">
      <c r="A2314" s="17"/>
      <c r="DR2314" s="19"/>
      <c r="DS2314" s="19"/>
      <c r="DT2314" s="19"/>
    </row>
    <row r="2315" spans="1:124" s="18" customFormat="1" x14ac:dyDescent="0.2">
      <c r="A2315" s="17"/>
      <c r="DR2315" s="19"/>
      <c r="DS2315" s="19"/>
      <c r="DT2315" s="19"/>
    </row>
    <row r="2316" spans="1:124" s="18" customFormat="1" x14ac:dyDescent="0.2">
      <c r="A2316" s="17"/>
      <c r="DR2316" s="19"/>
      <c r="DS2316" s="19"/>
      <c r="DT2316" s="19"/>
    </row>
    <row r="2317" spans="1:124" s="18" customFormat="1" x14ac:dyDescent="0.2">
      <c r="A2317" s="17"/>
      <c r="DR2317" s="19"/>
      <c r="DS2317" s="19"/>
      <c r="DT2317" s="19"/>
    </row>
    <row r="2318" spans="1:124" s="18" customFormat="1" x14ac:dyDescent="0.2">
      <c r="A2318" s="17"/>
      <c r="DR2318" s="19"/>
      <c r="DS2318" s="19"/>
      <c r="DT2318" s="19"/>
    </row>
    <row r="2319" spans="1:124" s="18" customFormat="1" x14ac:dyDescent="0.2">
      <c r="A2319" s="17"/>
      <c r="DR2319" s="19"/>
      <c r="DS2319" s="19"/>
      <c r="DT2319" s="19"/>
    </row>
    <row r="2320" spans="1:124" s="18" customFormat="1" x14ac:dyDescent="0.2">
      <c r="A2320" s="17"/>
      <c r="DR2320" s="19"/>
      <c r="DS2320" s="19"/>
      <c r="DT2320" s="19"/>
    </row>
    <row r="2321" spans="1:124" s="18" customFormat="1" x14ac:dyDescent="0.2">
      <c r="A2321" s="17"/>
      <c r="DR2321" s="19"/>
      <c r="DS2321" s="19"/>
      <c r="DT2321" s="19"/>
    </row>
    <row r="2322" spans="1:124" s="18" customFormat="1" x14ac:dyDescent="0.2">
      <c r="A2322" s="17"/>
      <c r="DR2322" s="19"/>
      <c r="DS2322" s="19"/>
      <c r="DT2322" s="19"/>
    </row>
    <row r="2323" spans="1:124" s="18" customFormat="1" x14ac:dyDescent="0.2">
      <c r="A2323" s="17"/>
      <c r="DR2323" s="19"/>
      <c r="DS2323" s="19"/>
      <c r="DT2323" s="19"/>
    </row>
    <row r="2324" spans="1:124" s="18" customFormat="1" x14ac:dyDescent="0.2">
      <c r="A2324" s="17"/>
      <c r="DR2324" s="19"/>
      <c r="DS2324" s="19"/>
      <c r="DT2324" s="19"/>
    </row>
    <row r="2325" spans="1:124" s="18" customFormat="1" x14ac:dyDescent="0.2">
      <c r="A2325" s="17"/>
      <c r="DR2325" s="19"/>
      <c r="DS2325" s="19"/>
      <c r="DT2325" s="19"/>
    </row>
    <row r="2326" spans="1:124" s="18" customFormat="1" x14ac:dyDescent="0.2">
      <c r="A2326" s="17"/>
      <c r="DR2326" s="19"/>
      <c r="DS2326" s="19"/>
      <c r="DT2326" s="19"/>
    </row>
    <row r="2327" spans="1:124" s="18" customFormat="1" x14ac:dyDescent="0.2">
      <c r="A2327" s="17"/>
      <c r="DR2327" s="19"/>
      <c r="DS2327" s="19"/>
      <c r="DT2327" s="19"/>
    </row>
    <row r="2328" spans="1:124" s="18" customFormat="1" x14ac:dyDescent="0.2">
      <c r="A2328" s="17"/>
      <c r="DR2328" s="19"/>
      <c r="DS2328" s="19"/>
      <c r="DT2328" s="19"/>
    </row>
    <row r="2329" spans="1:124" s="18" customFormat="1" x14ac:dyDescent="0.2">
      <c r="A2329" s="17"/>
      <c r="DR2329" s="19"/>
      <c r="DS2329" s="19"/>
      <c r="DT2329" s="19"/>
    </row>
    <row r="2330" spans="1:124" s="18" customFormat="1" x14ac:dyDescent="0.2">
      <c r="A2330" s="17"/>
      <c r="DR2330" s="19"/>
      <c r="DS2330" s="19"/>
      <c r="DT2330" s="19"/>
    </row>
    <row r="2331" spans="1:124" s="18" customFormat="1" x14ac:dyDescent="0.2">
      <c r="A2331" s="17"/>
      <c r="DR2331" s="19"/>
      <c r="DS2331" s="19"/>
      <c r="DT2331" s="19"/>
    </row>
    <row r="2332" spans="1:124" s="18" customFormat="1" x14ac:dyDescent="0.2">
      <c r="A2332" s="17"/>
      <c r="DR2332" s="19"/>
      <c r="DS2332" s="19"/>
      <c r="DT2332" s="19"/>
    </row>
    <row r="2333" spans="1:124" s="18" customFormat="1" x14ac:dyDescent="0.2">
      <c r="A2333" s="17"/>
      <c r="DR2333" s="19"/>
      <c r="DS2333" s="19"/>
      <c r="DT2333" s="19"/>
    </row>
    <row r="2334" spans="1:124" s="18" customFormat="1" x14ac:dyDescent="0.2">
      <c r="A2334" s="17"/>
      <c r="DR2334" s="19"/>
      <c r="DS2334" s="19"/>
      <c r="DT2334" s="19"/>
    </row>
    <row r="2335" spans="1:124" s="18" customFormat="1" x14ac:dyDescent="0.2">
      <c r="A2335" s="17"/>
      <c r="DR2335" s="19"/>
      <c r="DS2335" s="19"/>
      <c r="DT2335" s="19"/>
    </row>
    <row r="2336" spans="1:124" s="18" customFormat="1" x14ac:dyDescent="0.2">
      <c r="A2336" s="17"/>
      <c r="DR2336" s="19"/>
      <c r="DS2336" s="19"/>
      <c r="DT2336" s="19"/>
    </row>
    <row r="2337" spans="1:124" s="18" customFormat="1" x14ac:dyDescent="0.2">
      <c r="A2337" s="17"/>
      <c r="DR2337" s="19"/>
      <c r="DS2337" s="19"/>
      <c r="DT2337" s="19"/>
    </row>
    <row r="2338" spans="1:124" s="18" customFormat="1" x14ac:dyDescent="0.2">
      <c r="A2338" s="17"/>
      <c r="DR2338" s="19"/>
      <c r="DS2338" s="19"/>
      <c r="DT2338" s="19"/>
    </row>
    <row r="2339" spans="1:124" s="18" customFormat="1" x14ac:dyDescent="0.2">
      <c r="A2339" s="17"/>
      <c r="DR2339" s="19"/>
      <c r="DS2339" s="19"/>
      <c r="DT2339" s="19"/>
    </row>
    <row r="2340" spans="1:124" s="18" customFormat="1" x14ac:dyDescent="0.2">
      <c r="A2340" s="17"/>
      <c r="DR2340" s="19"/>
      <c r="DS2340" s="19"/>
      <c r="DT2340" s="19"/>
    </row>
    <row r="2341" spans="1:124" s="18" customFormat="1" x14ac:dyDescent="0.2">
      <c r="A2341" s="17"/>
      <c r="DR2341" s="19"/>
      <c r="DS2341" s="19"/>
      <c r="DT2341" s="19"/>
    </row>
    <row r="2342" spans="1:124" s="18" customFormat="1" x14ac:dyDescent="0.2">
      <c r="A2342" s="17"/>
      <c r="DR2342" s="19"/>
      <c r="DS2342" s="19"/>
      <c r="DT2342" s="19"/>
    </row>
    <row r="2343" spans="1:124" s="18" customFormat="1" x14ac:dyDescent="0.2">
      <c r="A2343" s="17"/>
      <c r="DR2343" s="19"/>
      <c r="DS2343" s="19"/>
      <c r="DT2343" s="19"/>
    </row>
    <row r="2344" spans="1:124" s="18" customFormat="1" x14ac:dyDescent="0.2">
      <c r="A2344" s="17"/>
      <c r="DR2344" s="19"/>
      <c r="DS2344" s="19"/>
      <c r="DT2344" s="19"/>
    </row>
    <row r="2345" spans="1:124" s="18" customFormat="1" x14ac:dyDescent="0.2">
      <c r="A2345" s="17"/>
      <c r="DR2345" s="19"/>
      <c r="DS2345" s="19"/>
      <c r="DT2345" s="19"/>
    </row>
    <row r="2346" spans="1:124" s="18" customFormat="1" x14ac:dyDescent="0.2">
      <c r="A2346" s="17"/>
      <c r="DR2346" s="19"/>
      <c r="DS2346" s="19"/>
      <c r="DT2346" s="19"/>
    </row>
    <row r="2347" spans="1:124" s="18" customFormat="1" x14ac:dyDescent="0.2">
      <c r="A2347" s="17"/>
      <c r="DR2347" s="19"/>
      <c r="DS2347" s="19"/>
      <c r="DT2347" s="19"/>
    </row>
    <row r="2348" spans="1:124" s="18" customFormat="1" x14ac:dyDescent="0.2">
      <c r="A2348" s="17"/>
      <c r="DR2348" s="19"/>
      <c r="DS2348" s="19"/>
      <c r="DT2348" s="19"/>
    </row>
    <row r="2349" spans="1:124" s="18" customFormat="1" x14ac:dyDescent="0.2">
      <c r="A2349" s="17"/>
      <c r="DR2349" s="19"/>
      <c r="DS2349" s="19"/>
      <c r="DT2349" s="19"/>
    </row>
    <row r="2350" spans="1:124" s="18" customFormat="1" x14ac:dyDescent="0.2">
      <c r="A2350" s="17"/>
      <c r="DR2350" s="19"/>
      <c r="DS2350" s="19"/>
      <c r="DT2350" s="19"/>
    </row>
    <row r="2351" spans="1:124" s="18" customFormat="1" x14ac:dyDescent="0.2">
      <c r="A2351" s="17"/>
      <c r="DR2351" s="19"/>
      <c r="DS2351" s="19"/>
      <c r="DT2351" s="19"/>
    </row>
    <row r="2352" spans="1:124" s="18" customFormat="1" x14ac:dyDescent="0.2">
      <c r="A2352" s="17"/>
      <c r="DR2352" s="19"/>
      <c r="DS2352" s="19"/>
      <c r="DT2352" s="19"/>
    </row>
    <row r="2353" spans="1:124" s="18" customFormat="1" x14ac:dyDescent="0.2">
      <c r="A2353" s="17"/>
      <c r="DR2353" s="19"/>
      <c r="DS2353" s="19"/>
      <c r="DT2353" s="19"/>
    </row>
    <row r="2354" spans="1:124" s="18" customFormat="1" x14ac:dyDescent="0.2">
      <c r="A2354" s="17"/>
      <c r="DR2354" s="19"/>
      <c r="DS2354" s="19"/>
      <c r="DT2354" s="19"/>
    </row>
    <row r="2355" spans="1:124" s="18" customFormat="1" x14ac:dyDescent="0.2">
      <c r="A2355" s="17"/>
      <c r="DR2355" s="19"/>
      <c r="DS2355" s="19"/>
      <c r="DT2355" s="19"/>
    </row>
    <row r="2356" spans="1:124" s="18" customFormat="1" x14ac:dyDescent="0.2">
      <c r="A2356" s="17"/>
      <c r="DR2356" s="19"/>
      <c r="DS2356" s="19"/>
      <c r="DT2356" s="19"/>
    </row>
    <row r="2357" spans="1:124" s="18" customFormat="1" x14ac:dyDescent="0.2">
      <c r="A2357" s="17"/>
      <c r="DR2357" s="19"/>
      <c r="DS2357" s="19"/>
      <c r="DT2357" s="19"/>
    </row>
    <row r="2358" spans="1:124" s="18" customFormat="1" x14ac:dyDescent="0.2">
      <c r="A2358" s="17"/>
      <c r="DR2358" s="19"/>
      <c r="DS2358" s="19"/>
      <c r="DT2358" s="19"/>
    </row>
    <row r="2359" spans="1:124" s="18" customFormat="1" x14ac:dyDescent="0.2">
      <c r="A2359" s="17"/>
      <c r="DR2359" s="19"/>
      <c r="DS2359" s="19"/>
      <c r="DT2359" s="19"/>
    </row>
    <row r="2360" spans="1:124" s="18" customFormat="1" x14ac:dyDescent="0.2">
      <c r="A2360" s="17"/>
      <c r="DR2360" s="19"/>
      <c r="DS2360" s="19"/>
      <c r="DT2360" s="19"/>
    </row>
    <row r="2361" spans="1:124" s="18" customFormat="1" x14ac:dyDescent="0.2">
      <c r="A2361" s="17"/>
      <c r="DR2361" s="19"/>
      <c r="DS2361" s="19"/>
      <c r="DT2361" s="19"/>
    </row>
    <row r="2362" spans="1:124" s="18" customFormat="1" x14ac:dyDescent="0.2">
      <c r="A2362" s="17"/>
      <c r="DR2362" s="19"/>
      <c r="DS2362" s="19"/>
      <c r="DT2362" s="19"/>
    </row>
    <row r="2363" spans="1:124" s="18" customFormat="1" x14ac:dyDescent="0.2">
      <c r="A2363" s="17"/>
      <c r="DR2363" s="19"/>
      <c r="DS2363" s="19"/>
      <c r="DT2363" s="19"/>
    </row>
    <row r="2364" spans="1:124" s="18" customFormat="1" x14ac:dyDescent="0.2">
      <c r="A2364" s="17"/>
      <c r="DR2364" s="19"/>
      <c r="DS2364" s="19"/>
      <c r="DT2364" s="19"/>
    </row>
    <row r="2365" spans="1:124" s="18" customFormat="1" x14ac:dyDescent="0.2">
      <c r="A2365" s="17"/>
      <c r="DR2365" s="19"/>
      <c r="DS2365" s="19"/>
      <c r="DT2365" s="19"/>
    </row>
    <row r="2366" spans="1:124" s="18" customFormat="1" x14ac:dyDescent="0.2">
      <c r="A2366" s="17"/>
      <c r="DR2366" s="19"/>
      <c r="DS2366" s="19"/>
      <c r="DT2366" s="19"/>
    </row>
    <row r="2367" spans="1:124" s="18" customFormat="1" x14ac:dyDescent="0.2">
      <c r="A2367" s="17"/>
      <c r="DR2367" s="19"/>
      <c r="DS2367" s="19"/>
      <c r="DT2367" s="19"/>
    </row>
    <row r="2368" spans="1:124" s="18" customFormat="1" x14ac:dyDescent="0.2">
      <c r="A2368" s="17"/>
      <c r="DR2368" s="19"/>
      <c r="DS2368" s="19"/>
      <c r="DT2368" s="19"/>
    </row>
    <row r="2369" spans="1:124" s="18" customFormat="1" x14ac:dyDescent="0.2">
      <c r="A2369" s="17"/>
      <c r="DR2369" s="19"/>
      <c r="DS2369" s="19"/>
      <c r="DT2369" s="19"/>
    </row>
    <row r="2370" spans="1:124" s="18" customFormat="1" x14ac:dyDescent="0.2">
      <c r="A2370" s="17"/>
      <c r="DR2370" s="19"/>
      <c r="DS2370" s="19"/>
      <c r="DT2370" s="19"/>
    </row>
    <row r="2371" spans="1:124" s="18" customFormat="1" x14ac:dyDescent="0.2">
      <c r="A2371" s="17"/>
      <c r="DR2371" s="19"/>
      <c r="DS2371" s="19"/>
      <c r="DT2371" s="19"/>
    </row>
    <row r="2372" spans="1:124" s="18" customFormat="1" x14ac:dyDescent="0.2">
      <c r="A2372" s="17"/>
      <c r="DR2372" s="19"/>
      <c r="DS2372" s="19"/>
      <c r="DT2372" s="19"/>
    </row>
    <row r="2373" spans="1:124" s="18" customFormat="1" x14ac:dyDescent="0.2">
      <c r="A2373" s="17"/>
      <c r="DR2373" s="19"/>
      <c r="DS2373" s="19"/>
      <c r="DT2373" s="19"/>
    </row>
    <row r="2374" spans="1:124" s="18" customFormat="1" x14ac:dyDescent="0.2">
      <c r="A2374" s="17"/>
      <c r="DR2374" s="19"/>
      <c r="DS2374" s="19"/>
      <c r="DT2374" s="19"/>
    </row>
    <row r="2375" spans="1:124" s="18" customFormat="1" x14ac:dyDescent="0.2">
      <c r="A2375" s="17"/>
      <c r="DR2375" s="19"/>
      <c r="DS2375" s="19"/>
      <c r="DT2375" s="19"/>
    </row>
    <row r="2376" spans="1:124" s="18" customFormat="1" x14ac:dyDescent="0.2">
      <c r="A2376" s="17"/>
      <c r="DR2376" s="19"/>
      <c r="DS2376" s="19"/>
      <c r="DT2376" s="19"/>
    </row>
    <row r="2377" spans="1:124" s="18" customFormat="1" x14ac:dyDescent="0.2">
      <c r="A2377" s="17"/>
      <c r="DR2377" s="19"/>
      <c r="DS2377" s="19"/>
      <c r="DT2377" s="19"/>
    </row>
    <row r="2378" spans="1:124" s="18" customFormat="1" x14ac:dyDescent="0.2">
      <c r="A2378" s="17"/>
      <c r="DR2378" s="19"/>
      <c r="DS2378" s="19"/>
      <c r="DT2378" s="19"/>
    </row>
    <row r="2379" spans="1:124" s="18" customFormat="1" x14ac:dyDescent="0.2">
      <c r="A2379" s="17"/>
      <c r="DR2379" s="19"/>
      <c r="DS2379" s="19"/>
      <c r="DT2379" s="19"/>
    </row>
    <row r="2380" spans="1:124" s="18" customFormat="1" x14ac:dyDescent="0.2">
      <c r="A2380" s="17"/>
      <c r="DR2380" s="19"/>
      <c r="DS2380" s="19"/>
      <c r="DT2380" s="19"/>
    </row>
    <row r="2381" spans="1:124" s="18" customFormat="1" x14ac:dyDescent="0.2">
      <c r="A2381" s="17"/>
      <c r="DR2381" s="19"/>
      <c r="DS2381" s="19"/>
      <c r="DT2381" s="19"/>
    </row>
    <row r="2382" spans="1:124" s="18" customFormat="1" x14ac:dyDescent="0.2">
      <c r="A2382" s="17"/>
      <c r="DR2382" s="19"/>
      <c r="DS2382" s="19"/>
      <c r="DT2382" s="19"/>
    </row>
    <row r="2383" spans="1:124" s="18" customFormat="1" x14ac:dyDescent="0.2">
      <c r="A2383" s="17"/>
      <c r="DR2383" s="19"/>
      <c r="DS2383" s="19"/>
      <c r="DT2383" s="19"/>
    </row>
    <row r="2384" spans="1:124" s="18" customFormat="1" x14ac:dyDescent="0.2">
      <c r="A2384" s="17"/>
      <c r="DR2384" s="19"/>
      <c r="DS2384" s="19"/>
      <c r="DT2384" s="19"/>
    </row>
    <row r="2385" spans="1:124" s="18" customFormat="1" x14ac:dyDescent="0.2">
      <c r="A2385" s="17"/>
      <c r="DR2385" s="19"/>
      <c r="DS2385" s="19"/>
      <c r="DT2385" s="19"/>
    </row>
    <row r="2386" spans="1:124" s="18" customFormat="1" x14ac:dyDescent="0.2">
      <c r="A2386" s="17"/>
      <c r="DR2386" s="19"/>
      <c r="DS2386" s="19"/>
      <c r="DT2386" s="19"/>
    </row>
    <row r="2387" spans="1:124" s="18" customFormat="1" x14ac:dyDescent="0.2">
      <c r="A2387" s="17"/>
      <c r="DR2387" s="19"/>
      <c r="DS2387" s="19"/>
      <c r="DT2387" s="19"/>
    </row>
    <row r="2388" spans="1:124" s="18" customFormat="1" x14ac:dyDescent="0.2">
      <c r="A2388" s="17"/>
      <c r="DR2388" s="19"/>
      <c r="DS2388" s="19"/>
      <c r="DT2388" s="19"/>
    </row>
    <row r="2389" spans="1:124" s="18" customFormat="1" x14ac:dyDescent="0.2">
      <c r="A2389" s="17"/>
      <c r="DR2389" s="19"/>
      <c r="DS2389" s="19"/>
      <c r="DT2389" s="19"/>
    </row>
    <row r="2390" spans="1:124" s="18" customFormat="1" x14ac:dyDescent="0.2">
      <c r="A2390" s="17"/>
      <c r="DR2390" s="19"/>
      <c r="DS2390" s="19"/>
      <c r="DT2390" s="19"/>
    </row>
    <row r="2391" spans="1:124" s="18" customFormat="1" x14ac:dyDescent="0.2">
      <c r="A2391" s="17"/>
      <c r="DR2391" s="19"/>
      <c r="DS2391" s="19"/>
      <c r="DT2391" s="19"/>
    </row>
    <row r="2392" spans="1:124" s="18" customFormat="1" x14ac:dyDescent="0.2">
      <c r="A2392" s="17"/>
      <c r="DR2392" s="19"/>
      <c r="DS2392" s="19"/>
      <c r="DT2392" s="19"/>
    </row>
    <row r="2393" spans="1:124" s="18" customFormat="1" x14ac:dyDescent="0.2">
      <c r="A2393" s="17"/>
      <c r="DR2393" s="19"/>
      <c r="DS2393" s="19"/>
      <c r="DT2393" s="19"/>
    </row>
    <row r="2394" spans="1:124" s="18" customFormat="1" x14ac:dyDescent="0.2">
      <c r="A2394" s="17"/>
      <c r="DR2394" s="19"/>
      <c r="DS2394" s="19"/>
      <c r="DT2394" s="19"/>
    </row>
    <row r="2395" spans="1:124" s="18" customFormat="1" x14ac:dyDescent="0.2">
      <c r="A2395" s="17"/>
      <c r="DR2395" s="19"/>
      <c r="DS2395" s="19"/>
      <c r="DT2395" s="19"/>
    </row>
    <row r="2396" spans="1:124" s="18" customFormat="1" x14ac:dyDescent="0.2">
      <c r="A2396" s="17"/>
      <c r="DR2396" s="19"/>
      <c r="DS2396" s="19"/>
      <c r="DT2396" s="19"/>
    </row>
    <row r="2397" spans="1:124" s="18" customFormat="1" x14ac:dyDescent="0.2">
      <c r="A2397" s="17"/>
      <c r="DR2397" s="19"/>
      <c r="DS2397" s="19"/>
      <c r="DT2397" s="19"/>
    </row>
    <row r="2398" spans="1:124" s="18" customFormat="1" x14ac:dyDescent="0.2">
      <c r="A2398" s="17"/>
      <c r="DR2398" s="19"/>
      <c r="DS2398" s="19"/>
      <c r="DT2398" s="19"/>
    </row>
    <row r="2399" spans="1:124" s="18" customFormat="1" x14ac:dyDescent="0.2">
      <c r="A2399" s="17"/>
      <c r="DR2399" s="19"/>
      <c r="DS2399" s="19"/>
      <c r="DT2399" s="19"/>
    </row>
    <row r="2400" spans="1:124" s="18" customFormat="1" x14ac:dyDescent="0.2">
      <c r="A2400" s="17"/>
      <c r="DR2400" s="19"/>
      <c r="DS2400" s="19"/>
      <c r="DT2400" s="19"/>
    </row>
    <row r="2401" spans="1:124" s="18" customFormat="1" x14ac:dyDescent="0.2">
      <c r="A2401" s="17"/>
      <c r="DR2401" s="19"/>
      <c r="DS2401" s="19"/>
      <c r="DT2401" s="19"/>
    </row>
    <row r="2402" spans="1:124" s="18" customFormat="1" x14ac:dyDescent="0.2">
      <c r="A2402" s="17"/>
      <c r="DR2402" s="19"/>
      <c r="DS2402" s="19"/>
      <c r="DT2402" s="19"/>
    </row>
    <row r="2403" spans="1:124" s="18" customFormat="1" x14ac:dyDescent="0.2">
      <c r="A2403" s="17"/>
      <c r="DR2403" s="19"/>
      <c r="DS2403" s="19"/>
      <c r="DT2403" s="19"/>
    </row>
    <row r="2404" spans="1:124" s="18" customFormat="1" x14ac:dyDescent="0.2">
      <c r="A2404" s="17"/>
      <c r="DR2404" s="19"/>
      <c r="DS2404" s="19"/>
      <c r="DT2404" s="19"/>
    </row>
    <row r="2405" spans="1:124" s="18" customFormat="1" x14ac:dyDescent="0.2">
      <c r="A2405" s="17"/>
      <c r="DR2405" s="19"/>
      <c r="DS2405" s="19"/>
      <c r="DT2405" s="19"/>
    </row>
    <row r="2406" spans="1:124" s="18" customFormat="1" x14ac:dyDescent="0.2">
      <c r="A2406" s="17"/>
      <c r="DR2406" s="19"/>
      <c r="DS2406" s="19"/>
      <c r="DT2406" s="19"/>
    </row>
    <row r="2407" spans="1:124" s="18" customFormat="1" x14ac:dyDescent="0.2">
      <c r="A2407" s="17"/>
      <c r="DR2407" s="19"/>
      <c r="DS2407" s="19"/>
      <c r="DT2407" s="19"/>
    </row>
    <row r="2408" spans="1:124" s="18" customFormat="1" x14ac:dyDescent="0.2">
      <c r="A2408" s="17"/>
      <c r="DR2408" s="19"/>
      <c r="DS2408" s="19"/>
      <c r="DT2408" s="19"/>
    </row>
    <row r="2409" spans="1:124" s="18" customFormat="1" x14ac:dyDescent="0.2">
      <c r="A2409" s="17"/>
      <c r="DR2409" s="19"/>
      <c r="DS2409" s="19"/>
      <c r="DT2409" s="19"/>
    </row>
    <row r="2410" spans="1:124" s="18" customFormat="1" x14ac:dyDescent="0.2">
      <c r="A2410" s="17"/>
      <c r="DR2410" s="19"/>
      <c r="DS2410" s="19"/>
      <c r="DT2410" s="19"/>
    </row>
    <row r="2411" spans="1:124" s="18" customFormat="1" x14ac:dyDescent="0.2">
      <c r="A2411" s="17"/>
      <c r="DR2411" s="19"/>
      <c r="DS2411" s="19"/>
      <c r="DT2411" s="19"/>
    </row>
    <row r="2412" spans="1:124" s="18" customFormat="1" x14ac:dyDescent="0.2">
      <c r="A2412" s="17"/>
      <c r="DR2412" s="19"/>
      <c r="DS2412" s="19"/>
      <c r="DT2412" s="19"/>
    </row>
    <row r="2413" spans="1:124" s="18" customFormat="1" x14ac:dyDescent="0.2">
      <c r="A2413" s="17"/>
      <c r="DR2413" s="19"/>
      <c r="DS2413" s="19"/>
      <c r="DT2413" s="19"/>
    </row>
    <row r="2414" spans="1:124" s="18" customFormat="1" x14ac:dyDescent="0.2">
      <c r="A2414" s="17"/>
      <c r="DR2414" s="19"/>
      <c r="DS2414" s="19"/>
      <c r="DT2414" s="19"/>
    </row>
    <row r="2415" spans="1:124" s="18" customFormat="1" x14ac:dyDescent="0.2">
      <c r="A2415" s="17"/>
      <c r="DR2415" s="19"/>
      <c r="DS2415" s="19"/>
      <c r="DT2415" s="19"/>
    </row>
    <row r="2416" spans="1:124" s="18" customFormat="1" x14ac:dyDescent="0.2">
      <c r="A2416" s="17"/>
      <c r="DR2416" s="19"/>
      <c r="DS2416" s="19"/>
      <c r="DT2416" s="19"/>
    </row>
    <row r="2417" spans="1:124" s="18" customFormat="1" x14ac:dyDescent="0.2">
      <c r="A2417" s="17"/>
      <c r="DR2417" s="19"/>
      <c r="DS2417" s="19"/>
      <c r="DT2417" s="19"/>
    </row>
    <row r="2418" spans="1:124" s="18" customFormat="1" x14ac:dyDescent="0.2">
      <c r="A2418" s="17"/>
      <c r="DR2418" s="19"/>
      <c r="DS2418" s="19"/>
      <c r="DT2418" s="19"/>
    </row>
    <row r="2419" spans="1:124" s="18" customFormat="1" x14ac:dyDescent="0.2">
      <c r="A2419" s="17"/>
      <c r="DR2419" s="19"/>
      <c r="DS2419" s="19"/>
      <c r="DT2419" s="19"/>
    </row>
    <row r="2420" spans="1:124" s="18" customFormat="1" x14ac:dyDescent="0.2">
      <c r="A2420" s="17"/>
      <c r="DR2420" s="19"/>
      <c r="DS2420" s="19"/>
      <c r="DT2420" s="19"/>
    </row>
    <row r="2421" spans="1:124" s="18" customFormat="1" x14ac:dyDescent="0.2">
      <c r="A2421" s="17"/>
      <c r="DR2421" s="19"/>
      <c r="DS2421" s="19"/>
      <c r="DT2421" s="19"/>
    </row>
    <row r="2422" spans="1:124" s="18" customFormat="1" x14ac:dyDescent="0.2">
      <c r="A2422" s="17"/>
      <c r="DR2422" s="19"/>
      <c r="DS2422" s="19"/>
      <c r="DT2422" s="19"/>
    </row>
  </sheetData>
  <mergeCells count="137">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DO2:DQ2"/>
    <mergeCell ref="DU1:DW1"/>
    <mergeCell ref="DX1:DZ1"/>
    <mergeCell ref="EA1:EC1"/>
    <mergeCell ref="ED1:EF1"/>
    <mergeCell ref="DU2:DW2"/>
    <mergeCell ref="DX2:DZ2"/>
    <mergeCell ref="EA2:EC2"/>
    <mergeCell ref="ED2:EF2"/>
    <mergeCell ref="CZ2:DB2"/>
    <mergeCell ref="DC2:DE2"/>
    <mergeCell ref="DF2:DH2"/>
    <mergeCell ref="DI2:DK2"/>
    <mergeCell ref="DL2:DN2"/>
    <mergeCell ref="CK2:CM2"/>
    <mergeCell ref="CN2:CP2"/>
    <mergeCell ref="CQ2:CS2"/>
    <mergeCell ref="CT2:CV2"/>
    <mergeCell ref="CW2:CY2"/>
    <mergeCell ref="BV2:BX2"/>
    <mergeCell ref="BY2:CA2"/>
    <mergeCell ref="CB2:CD2"/>
    <mergeCell ref="CE2:CG2"/>
    <mergeCell ref="CH2:CJ2"/>
    <mergeCell ref="BG2:BI2"/>
    <mergeCell ref="BJ2:BL2"/>
    <mergeCell ref="BM2:BO2"/>
    <mergeCell ref="BP2:BR2"/>
    <mergeCell ref="BS2:BU2"/>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47/2017. (XII.20.)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S13" activePane="bottomRight" state="frozen"/>
      <selection pane="topRight" activeCell="B1" sqref="B1"/>
      <selection pane="bottomLeft" activeCell="A4" sqref="A4"/>
      <selection pane="bottomRight" activeCell="W41" sqref="W41"/>
    </sheetView>
  </sheetViews>
  <sheetFormatPr defaultColWidth="9.140625" defaultRowHeight="15" x14ac:dyDescent="0.25"/>
  <cols>
    <col min="1" max="1" width="9.140625" style="322"/>
    <col min="2" max="2" width="48.28515625" style="85" customWidth="1"/>
    <col min="3" max="4" width="10.7109375" style="80" customWidth="1"/>
    <col min="5" max="5" width="10.7109375" style="87" customWidth="1"/>
    <col min="6" max="6" width="11.7109375" style="87" customWidth="1"/>
    <col min="7" max="8" width="11.7109375" style="80" customWidth="1"/>
    <col min="9" max="10" width="11.7109375" style="87" customWidth="1"/>
    <col min="11" max="13" width="11.7109375" style="80" customWidth="1"/>
    <col min="14" max="16" width="11.7109375" style="87" customWidth="1"/>
    <col min="17" max="27" width="10.7109375" style="86" customWidth="1"/>
    <col min="28" max="30" width="12.7109375" style="36" customWidth="1"/>
    <col min="31" max="253" width="9.140625" style="36"/>
    <col min="254" max="254" width="37.85546875" style="36" customWidth="1"/>
    <col min="255" max="264" width="10.28515625" style="36" customWidth="1"/>
    <col min="265" max="265" width="10.7109375" style="36" customWidth="1"/>
    <col min="266" max="267" width="10.28515625" style="36" customWidth="1"/>
    <col min="268" max="268" width="10.85546875" style="36" customWidth="1"/>
    <col min="269" max="277" width="10.28515625" style="36" customWidth="1"/>
    <col min="278" max="278" width="28.85546875" style="36" customWidth="1"/>
    <col min="279" max="509" width="9.140625" style="36"/>
    <col min="510" max="510" width="37.85546875" style="36" customWidth="1"/>
    <col min="511" max="520" width="10.28515625" style="36" customWidth="1"/>
    <col min="521" max="521" width="10.7109375" style="36" customWidth="1"/>
    <col min="522" max="523" width="10.28515625" style="36" customWidth="1"/>
    <col min="524" max="524" width="10.85546875" style="36" customWidth="1"/>
    <col min="525" max="533" width="10.28515625" style="36" customWidth="1"/>
    <col min="534" max="534" width="28.85546875" style="36" customWidth="1"/>
    <col min="535" max="765" width="9.140625" style="36"/>
    <col min="766" max="766" width="37.85546875" style="36" customWidth="1"/>
    <col min="767" max="776" width="10.28515625" style="36" customWidth="1"/>
    <col min="777" max="777" width="10.7109375" style="36" customWidth="1"/>
    <col min="778" max="779" width="10.28515625" style="36" customWidth="1"/>
    <col min="780" max="780" width="10.85546875" style="36" customWidth="1"/>
    <col min="781" max="789" width="10.28515625" style="36" customWidth="1"/>
    <col min="790" max="790" width="28.85546875" style="36" customWidth="1"/>
    <col min="791" max="1021" width="9.140625" style="36"/>
    <col min="1022" max="1022" width="37.85546875" style="36" customWidth="1"/>
    <col min="1023" max="1032" width="10.28515625" style="36" customWidth="1"/>
    <col min="1033" max="1033" width="10.7109375" style="36" customWidth="1"/>
    <col min="1034" max="1035" width="10.28515625" style="36" customWidth="1"/>
    <col min="1036" max="1036" width="10.85546875" style="36" customWidth="1"/>
    <col min="1037" max="1045" width="10.28515625" style="36" customWidth="1"/>
    <col min="1046" max="1046" width="28.85546875" style="36" customWidth="1"/>
    <col min="1047" max="1277" width="9.140625" style="36"/>
    <col min="1278" max="1278" width="37.85546875" style="36" customWidth="1"/>
    <col min="1279" max="1288" width="10.28515625" style="36" customWidth="1"/>
    <col min="1289" max="1289" width="10.7109375" style="36" customWidth="1"/>
    <col min="1290" max="1291" width="10.28515625" style="36" customWidth="1"/>
    <col min="1292" max="1292" width="10.85546875" style="36" customWidth="1"/>
    <col min="1293" max="1301" width="10.28515625" style="36" customWidth="1"/>
    <col min="1302" max="1302" width="28.85546875" style="36" customWidth="1"/>
    <col min="1303" max="1533" width="9.140625" style="36"/>
    <col min="1534" max="1534" width="37.85546875" style="36" customWidth="1"/>
    <col min="1535" max="1544" width="10.28515625" style="36" customWidth="1"/>
    <col min="1545" max="1545" width="10.7109375" style="36" customWidth="1"/>
    <col min="1546" max="1547" width="10.28515625" style="36" customWidth="1"/>
    <col min="1548" max="1548" width="10.85546875" style="36" customWidth="1"/>
    <col min="1549" max="1557" width="10.28515625" style="36" customWidth="1"/>
    <col min="1558" max="1558" width="28.85546875" style="36" customWidth="1"/>
    <col min="1559" max="1789" width="9.140625" style="36"/>
    <col min="1790" max="1790" width="37.85546875" style="36" customWidth="1"/>
    <col min="1791" max="1800" width="10.28515625" style="36" customWidth="1"/>
    <col min="1801" max="1801" width="10.7109375" style="36" customWidth="1"/>
    <col min="1802" max="1803" width="10.28515625" style="36" customWidth="1"/>
    <col min="1804" max="1804" width="10.85546875" style="36" customWidth="1"/>
    <col min="1805" max="1813" width="10.28515625" style="36" customWidth="1"/>
    <col min="1814" max="1814" width="28.85546875" style="36" customWidth="1"/>
    <col min="1815" max="2045" width="9.140625" style="36"/>
    <col min="2046" max="2046" width="37.85546875" style="36" customWidth="1"/>
    <col min="2047" max="2056" width="10.28515625" style="36" customWidth="1"/>
    <col min="2057" max="2057" width="10.7109375" style="36" customWidth="1"/>
    <col min="2058" max="2059" width="10.28515625" style="36" customWidth="1"/>
    <col min="2060" max="2060" width="10.85546875" style="36" customWidth="1"/>
    <col min="2061" max="2069" width="10.28515625" style="36" customWidth="1"/>
    <col min="2070" max="2070" width="28.85546875" style="36" customWidth="1"/>
    <col min="2071" max="2301" width="9.140625" style="36"/>
    <col min="2302" max="2302" width="37.85546875" style="36" customWidth="1"/>
    <col min="2303" max="2312" width="10.28515625" style="36" customWidth="1"/>
    <col min="2313" max="2313" width="10.7109375" style="36" customWidth="1"/>
    <col min="2314" max="2315" width="10.28515625" style="36" customWidth="1"/>
    <col min="2316" max="2316" width="10.85546875" style="36" customWidth="1"/>
    <col min="2317" max="2325" width="10.28515625" style="36" customWidth="1"/>
    <col min="2326" max="2326" width="28.85546875" style="36" customWidth="1"/>
    <col min="2327" max="2557" width="9.140625" style="36"/>
    <col min="2558" max="2558" width="37.85546875" style="36" customWidth="1"/>
    <col min="2559" max="2568" width="10.28515625" style="36" customWidth="1"/>
    <col min="2569" max="2569" width="10.7109375" style="36" customWidth="1"/>
    <col min="2570" max="2571" width="10.28515625" style="36" customWidth="1"/>
    <col min="2572" max="2572" width="10.85546875" style="36" customWidth="1"/>
    <col min="2573" max="2581" width="10.28515625" style="36" customWidth="1"/>
    <col min="2582" max="2582" width="28.85546875" style="36" customWidth="1"/>
    <col min="2583" max="2813" width="9.140625" style="36"/>
    <col min="2814" max="2814" width="37.85546875" style="36" customWidth="1"/>
    <col min="2815" max="2824" width="10.28515625" style="36" customWidth="1"/>
    <col min="2825" max="2825" width="10.7109375" style="36" customWidth="1"/>
    <col min="2826" max="2827" width="10.28515625" style="36" customWidth="1"/>
    <col min="2828" max="2828" width="10.85546875" style="36" customWidth="1"/>
    <col min="2829" max="2837" width="10.28515625" style="36" customWidth="1"/>
    <col min="2838" max="2838" width="28.85546875" style="36" customWidth="1"/>
    <col min="2839" max="3069" width="9.140625" style="36"/>
    <col min="3070" max="3070" width="37.85546875" style="36" customWidth="1"/>
    <col min="3071" max="3080" width="10.28515625" style="36" customWidth="1"/>
    <col min="3081" max="3081" width="10.7109375" style="36" customWidth="1"/>
    <col min="3082" max="3083" width="10.28515625" style="36" customWidth="1"/>
    <col min="3084" max="3084" width="10.85546875" style="36" customWidth="1"/>
    <col min="3085" max="3093" width="10.28515625" style="36" customWidth="1"/>
    <col min="3094" max="3094" width="28.85546875" style="36" customWidth="1"/>
    <col min="3095" max="3325" width="9.140625" style="36"/>
    <col min="3326" max="3326" width="37.85546875" style="36" customWidth="1"/>
    <col min="3327" max="3336" width="10.28515625" style="36" customWidth="1"/>
    <col min="3337" max="3337" width="10.7109375" style="36" customWidth="1"/>
    <col min="3338" max="3339" width="10.28515625" style="36" customWidth="1"/>
    <col min="3340" max="3340" width="10.85546875" style="36" customWidth="1"/>
    <col min="3341" max="3349" width="10.28515625" style="36" customWidth="1"/>
    <col min="3350" max="3350" width="28.85546875" style="36" customWidth="1"/>
    <col min="3351" max="3581" width="9.140625" style="36"/>
    <col min="3582" max="3582" width="37.85546875" style="36" customWidth="1"/>
    <col min="3583" max="3592" width="10.28515625" style="36" customWidth="1"/>
    <col min="3593" max="3593" width="10.7109375" style="36" customWidth="1"/>
    <col min="3594" max="3595" width="10.28515625" style="36" customWidth="1"/>
    <col min="3596" max="3596" width="10.85546875" style="36" customWidth="1"/>
    <col min="3597" max="3605" width="10.28515625" style="36" customWidth="1"/>
    <col min="3606" max="3606" width="28.85546875" style="36" customWidth="1"/>
    <col min="3607" max="3837" width="9.140625" style="36"/>
    <col min="3838" max="3838" width="37.85546875" style="36" customWidth="1"/>
    <col min="3839" max="3848" width="10.28515625" style="36" customWidth="1"/>
    <col min="3849" max="3849" width="10.7109375" style="36" customWidth="1"/>
    <col min="3850" max="3851" width="10.28515625" style="36" customWidth="1"/>
    <col min="3852" max="3852" width="10.85546875" style="36" customWidth="1"/>
    <col min="3853" max="3861" width="10.28515625" style="36" customWidth="1"/>
    <col min="3862" max="3862" width="28.85546875" style="36" customWidth="1"/>
    <col min="3863" max="4093" width="9.140625" style="36"/>
    <col min="4094" max="4094" width="37.85546875" style="36" customWidth="1"/>
    <col min="4095" max="4104" width="10.28515625" style="36" customWidth="1"/>
    <col min="4105" max="4105" width="10.7109375" style="36" customWidth="1"/>
    <col min="4106" max="4107" width="10.28515625" style="36" customWidth="1"/>
    <col min="4108" max="4108" width="10.85546875" style="36" customWidth="1"/>
    <col min="4109" max="4117" width="10.28515625" style="36" customWidth="1"/>
    <col min="4118" max="4118" width="28.85546875" style="36" customWidth="1"/>
    <col min="4119" max="4349" width="9.140625" style="36"/>
    <col min="4350" max="4350" width="37.85546875" style="36" customWidth="1"/>
    <col min="4351" max="4360" width="10.28515625" style="36" customWidth="1"/>
    <col min="4361" max="4361" width="10.7109375" style="36" customWidth="1"/>
    <col min="4362" max="4363" width="10.28515625" style="36" customWidth="1"/>
    <col min="4364" max="4364" width="10.85546875" style="36" customWidth="1"/>
    <col min="4365" max="4373" width="10.28515625" style="36" customWidth="1"/>
    <col min="4374" max="4374" width="28.85546875" style="36" customWidth="1"/>
    <col min="4375" max="4605" width="9.140625" style="36"/>
    <col min="4606" max="4606" width="37.85546875" style="36" customWidth="1"/>
    <col min="4607" max="4616" width="10.28515625" style="36" customWidth="1"/>
    <col min="4617" max="4617" width="10.7109375" style="36" customWidth="1"/>
    <col min="4618" max="4619" width="10.28515625" style="36" customWidth="1"/>
    <col min="4620" max="4620" width="10.85546875" style="36" customWidth="1"/>
    <col min="4621" max="4629" width="10.28515625" style="36" customWidth="1"/>
    <col min="4630" max="4630" width="28.85546875" style="36" customWidth="1"/>
    <col min="4631" max="4861" width="9.140625" style="36"/>
    <col min="4862" max="4862" width="37.85546875" style="36" customWidth="1"/>
    <col min="4863" max="4872" width="10.28515625" style="36" customWidth="1"/>
    <col min="4873" max="4873" width="10.7109375" style="36" customWidth="1"/>
    <col min="4874" max="4875" width="10.28515625" style="36" customWidth="1"/>
    <col min="4876" max="4876" width="10.85546875" style="36" customWidth="1"/>
    <col min="4877" max="4885" width="10.28515625" style="36" customWidth="1"/>
    <col min="4886" max="4886" width="28.85546875" style="36" customWidth="1"/>
    <col min="4887" max="5117" width="9.140625" style="36"/>
    <col min="5118" max="5118" width="37.85546875" style="36" customWidth="1"/>
    <col min="5119" max="5128" width="10.28515625" style="36" customWidth="1"/>
    <col min="5129" max="5129" width="10.7109375" style="36" customWidth="1"/>
    <col min="5130" max="5131" width="10.28515625" style="36" customWidth="1"/>
    <col min="5132" max="5132" width="10.85546875" style="36" customWidth="1"/>
    <col min="5133" max="5141" width="10.28515625" style="36" customWidth="1"/>
    <col min="5142" max="5142" width="28.85546875" style="36" customWidth="1"/>
    <col min="5143" max="5373" width="9.140625" style="36"/>
    <col min="5374" max="5374" width="37.85546875" style="36" customWidth="1"/>
    <col min="5375" max="5384" width="10.28515625" style="36" customWidth="1"/>
    <col min="5385" max="5385" width="10.7109375" style="36" customWidth="1"/>
    <col min="5386" max="5387" width="10.28515625" style="36" customWidth="1"/>
    <col min="5388" max="5388" width="10.85546875" style="36" customWidth="1"/>
    <col min="5389" max="5397" width="10.28515625" style="36" customWidth="1"/>
    <col min="5398" max="5398" width="28.85546875" style="36" customWidth="1"/>
    <col min="5399" max="5629" width="9.140625" style="36"/>
    <col min="5630" max="5630" width="37.85546875" style="36" customWidth="1"/>
    <col min="5631" max="5640" width="10.28515625" style="36" customWidth="1"/>
    <col min="5641" max="5641" width="10.7109375" style="36" customWidth="1"/>
    <col min="5642" max="5643" width="10.28515625" style="36" customWidth="1"/>
    <col min="5644" max="5644" width="10.85546875" style="36" customWidth="1"/>
    <col min="5645" max="5653" width="10.28515625" style="36" customWidth="1"/>
    <col min="5654" max="5654" width="28.85546875" style="36" customWidth="1"/>
    <col min="5655" max="5885" width="9.140625" style="36"/>
    <col min="5886" max="5886" width="37.85546875" style="36" customWidth="1"/>
    <col min="5887" max="5896" width="10.28515625" style="36" customWidth="1"/>
    <col min="5897" max="5897" width="10.7109375" style="36" customWidth="1"/>
    <col min="5898" max="5899" width="10.28515625" style="36" customWidth="1"/>
    <col min="5900" max="5900" width="10.85546875" style="36" customWidth="1"/>
    <col min="5901" max="5909" width="10.28515625" style="36" customWidth="1"/>
    <col min="5910" max="5910" width="28.85546875" style="36" customWidth="1"/>
    <col min="5911" max="6141" width="9.140625" style="36"/>
    <col min="6142" max="6142" width="37.85546875" style="36" customWidth="1"/>
    <col min="6143" max="6152" width="10.28515625" style="36" customWidth="1"/>
    <col min="6153" max="6153" width="10.7109375" style="36" customWidth="1"/>
    <col min="6154" max="6155" width="10.28515625" style="36" customWidth="1"/>
    <col min="6156" max="6156" width="10.85546875" style="36" customWidth="1"/>
    <col min="6157" max="6165" width="10.28515625" style="36" customWidth="1"/>
    <col min="6166" max="6166" width="28.85546875" style="36" customWidth="1"/>
    <col min="6167" max="6397" width="9.140625" style="36"/>
    <col min="6398" max="6398" width="37.85546875" style="36" customWidth="1"/>
    <col min="6399" max="6408" width="10.28515625" style="36" customWidth="1"/>
    <col min="6409" max="6409" width="10.7109375" style="36" customWidth="1"/>
    <col min="6410" max="6411" width="10.28515625" style="36" customWidth="1"/>
    <col min="6412" max="6412" width="10.85546875" style="36" customWidth="1"/>
    <col min="6413" max="6421" width="10.28515625" style="36" customWidth="1"/>
    <col min="6422" max="6422" width="28.85546875" style="36" customWidth="1"/>
    <col min="6423" max="6653" width="9.140625" style="36"/>
    <col min="6654" max="6654" width="37.85546875" style="36" customWidth="1"/>
    <col min="6655" max="6664" width="10.28515625" style="36" customWidth="1"/>
    <col min="6665" max="6665" width="10.7109375" style="36" customWidth="1"/>
    <col min="6666" max="6667" width="10.28515625" style="36" customWidth="1"/>
    <col min="6668" max="6668" width="10.85546875" style="36" customWidth="1"/>
    <col min="6669" max="6677" width="10.28515625" style="36" customWidth="1"/>
    <col min="6678" max="6678" width="28.85546875" style="36" customWidth="1"/>
    <col min="6679" max="6909" width="9.140625" style="36"/>
    <col min="6910" max="6910" width="37.85546875" style="36" customWidth="1"/>
    <col min="6911" max="6920" width="10.28515625" style="36" customWidth="1"/>
    <col min="6921" max="6921" width="10.7109375" style="36" customWidth="1"/>
    <col min="6922" max="6923" width="10.28515625" style="36" customWidth="1"/>
    <col min="6924" max="6924" width="10.85546875" style="36" customWidth="1"/>
    <col min="6925" max="6933" width="10.28515625" style="36" customWidth="1"/>
    <col min="6934" max="6934" width="28.85546875" style="36" customWidth="1"/>
    <col min="6935" max="7165" width="9.140625" style="36"/>
    <col min="7166" max="7166" width="37.85546875" style="36" customWidth="1"/>
    <col min="7167" max="7176" width="10.28515625" style="36" customWidth="1"/>
    <col min="7177" max="7177" width="10.7109375" style="36" customWidth="1"/>
    <col min="7178" max="7179" width="10.28515625" style="36" customWidth="1"/>
    <col min="7180" max="7180" width="10.85546875" style="36" customWidth="1"/>
    <col min="7181" max="7189" width="10.28515625" style="36" customWidth="1"/>
    <col min="7190" max="7190" width="28.85546875" style="36" customWidth="1"/>
    <col min="7191" max="7421" width="9.140625" style="36"/>
    <col min="7422" max="7422" width="37.85546875" style="36" customWidth="1"/>
    <col min="7423" max="7432" width="10.28515625" style="36" customWidth="1"/>
    <col min="7433" max="7433" width="10.7109375" style="36" customWidth="1"/>
    <col min="7434" max="7435" width="10.28515625" style="36" customWidth="1"/>
    <col min="7436" max="7436" width="10.85546875" style="36" customWidth="1"/>
    <col min="7437" max="7445" width="10.28515625" style="36" customWidth="1"/>
    <col min="7446" max="7446" width="28.85546875" style="36" customWidth="1"/>
    <col min="7447" max="7677" width="9.140625" style="36"/>
    <col min="7678" max="7678" width="37.85546875" style="36" customWidth="1"/>
    <col min="7679" max="7688" width="10.28515625" style="36" customWidth="1"/>
    <col min="7689" max="7689" width="10.7109375" style="36" customWidth="1"/>
    <col min="7690" max="7691" width="10.28515625" style="36" customWidth="1"/>
    <col min="7692" max="7692" width="10.85546875" style="36" customWidth="1"/>
    <col min="7693" max="7701" width="10.28515625" style="36" customWidth="1"/>
    <col min="7702" max="7702" width="28.85546875" style="36" customWidth="1"/>
    <col min="7703" max="7933" width="9.140625" style="36"/>
    <col min="7934" max="7934" width="37.85546875" style="36" customWidth="1"/>
    <col min="7935" max="7944" width="10.28515625" style="36" customWidth="1"/>
    <col min="7945" max="7945" width="10.7109375" style="36" customWidth="1"/>
    <col min="7946" max="7947" width="10.28515625" style="36" customWidth="1"/>
    <col min="7948" max="7948" width="10.85546875" style="36" customWidth="1"/>
    <col min="7949" max="7957" width="10.28515625" style="36" customWidth="1"/>
    <col min="7958" max="7958" width="28.85546875" style="36" customWidth="1"/>
    <col min="7959" max="8189" width="9.140625" style="36"/>
    <col min="8190" max="8190" width="37.85546875" style="36" customWidth="1"/>
    <col min="8191" max="8200" width="10.28515625" style="36" customWidth="1"/>
    <col min="8201" max="8201" width="10.7109375" style="36" customWidth="1"/>
    <col min="8202" max="8203" width="10.28515625" style="36" customWidth="1"/>
    <col min="8204" max="8204" width="10.85546875" style="36" customWidth="1"/>
    <col min="8205" max="8213" width="10.28515625" style="36" customWidth="1"/>
    <col min="8214" max="8214" width="28.85546875" style="36" customWidth="1"/>
    <col min="8215" max="8445" width="9.140625" style="36"/>
    <col min="8446" max="8446" width="37.85546875" style="36" customWidth="1"/>
    <col min="8447" max="8456" width="10.28515625" style="36" customWidth="1"/>
    <col min="8457" max="8457" width="10.7109375" style="36" customWidth="1"/>
    <col min="8458" max="8459" width="10.28515625" style="36" customWidth="1"/>
    <col min="8460" max="8460" width="10.85546875" style="36" customWidth="1"/>
    <col min="8461" max="8469" width="10.28515625" style="36" customWidth="1"/>
    <col min="8470" max="8470" width="28.85546875" style="36" customWidth="1"/>
    <col min="8471" max="8701" width="9.140625" style="36"/>
    <col min="8702" max="8702" width="37.85546875" style="36" customWidth="1"/>
    <col min="8703" max="8712" width="10.28515625" style="36" customWidth="1"/>
    <col min="8713" max="8713" width="10.7109375" style="36" customWidth="1"/>
    <col min="8714" max="8715" width="10.28515625" style="36" customWidth="1"/>
    <col min="8716" max="8716" width="10.85546875" style="36" customWidth="1"/>
    <col min="8717" max="8725" width="10.28515625" style="36" customWidth="1"/>
    <col min="8726" max="8726" width="28.85546875" style="36" customWidth="1"/>
    <col min="8727" max="8957" width="9.140625" style="36"/>
    <col min="8958" max="8958" width="37.85546875" style="36" customWidth="1"/>
    <col min="8959" max="8968" width="10.28515625" style="36" customWidth="1"/>
    <col min="8969" max="8969" width="10.7109375" style="36" customWidth="1"/>
    <col min="8970" max="8971" width="10.28515625" style="36" customWidth="1"/>
    <col min="8972" max="8972" width="10.85546875" style="36" customWidth="1"/>
    <col min="8973" max="8981" width="10.28515625" style="36" customWidth="1"/>
    <col min="8982" max="8982" width="28.85546875" style="36" customWidth="1"/>
    <col min="8983" max="9213" width="9.140625" style="36"/>
    <col min="9214" max="9214" width="37.85546875" style="36" customWidth="1"/>
    <col min="9215" max="9224" width="10.28515625" style="36" customWidth="1"/>
    <col min="9225" max="9225" width="10.7109375" style="36" customWidth="1"/>
    <col min="9226" max="9227" width="10.28515625" style="36" customWidth="1"/>
    <col min="9228" max="9228" width="10.85546875" style="36" customWidth="1"/>
    <col min="9229" max="9237" width="10.28515625" style="36" customWidth="1"/>
    <col min="9238" max="9238" width="28.85546875" style="36" customWidth="1"/>
    <col min="9239" max="9469" width="9.140625" style="36"/>
    <col min="9470" max="9470" width="37.85546875" style="36" customWidth="1"/>
    <col min="9471" max="9480" width="10.28515625" style="36" customWidth="1"/>
    <col min="9481" max="9481" width="10.7109375" style="36" customWidth="1"/>
    <col min="9482" max="9483" width="10.28515625" style="36" customWidth="1"/>
    <col min="9484" max="9484" width="10.85546875" style="36" customWidth="1"/>
    <col min="9485" max="9493" width="10.28515625" style="36" customWidth="1"/>
    <col min="9494" max="9494" width="28.85546875" style="36" customWidth="1"/>
    <col min="9495" max="9725" width="9.140625" style="36"/>
    <col min="9726" max="9726" width="37.85546875" style="36" customWidth="1"/>
    <col min="9727" max="9736" width="10.28515625" style="36" customWidth="1"/>
    <col min="9737" max="9737" width="10.7109375" style="36" customWidth="1"/>
    <col min="9738" max="9739" width="10.28515625" style="36" customWidth="1"/>
    <col min="9740" max="9740" width="10.85546875" style="36" customWidth="1"/>
    <col min="9741" max="9749" width="10.28515625" style="36" customWidth="1"/>
    <col min="9750" max="9750" width="28.85546875" style="36" customWidth="1"/>
    <col min="9751" max="9981" width="9.140625" style="36"/>
    <col min="9982" max="9982" width="37.85546875" style="36" customWidth="1"/>
    <col min="9983" max="9992" width="10.28515625" style="36" customWidth="1"/>
    <col min="9993" max="9993" width="10.7109375" style="36" customWidth="1"/>
    <col min="9994" max="9995" width="10.28515625" style="36" customWidth="1"/>
    <col min="9996" max="9996" width="10.85546875" style="36" customWidth="1"/>
    <col min="9997" max="10005" width="10.28515625" style="36" customWidth="1"/>
    <col min="10006" max="10006" width="28.85546875" style="36" customWidth="1"/>
    <col min="10007" max="10237" width="9.140625" style="36"/>
    <col min="10238" max="10238" width="37.85546875" style="36" customWidth="1"/>
    <col min="10239" max="10248" width="10.28515625" style="36" customWidth="1"/>
    <col min="10249" max="10249" width="10.7109375" style="36" customWidth="1"/>
    <col min="10250" max="10251" width="10.28515625" style="36" customWidth="1"/>
    <col min="10252" max="10252" width="10.85546875" style="36" customWidth="1"/>
    <col min="10253" max="10261" width="10.28515625" style="36" customWidth="1"/>
    <col min="10262" max="10262" width="28.85546875" style="36" customWidth="1"/>
    <col min="10263" max="10493" width="9.140625" style="36"/>
    <col min="10494" max="10494" width="37.85546875" style="36" customWidth="1"/>
    <col min="10495" max="10504" width="10.28515625" style="36" customWidth="1"/>
    <col min="10505" max="10505" width="10.7109375" style="36" customWidth="1"/>
    <col min="10506" max="10507" width="10.28515625" style="36" customWidth="1"/>
    <col min="10508" max="10508" width="10.85546875" style="36" customWidth="1"/>
    <col min="10509" max="10517" width="10.28515625" style="36" customWidth="1"/>
    <col min="10518" max="10518" width="28.85546875" style="36" customWidth="1"/>
    <col min="10519" max="10749" width="9.140625" style="36"/>
    <col min="10750" max="10750" width="37.85546875" style="36" customWidth="1"/>
    <col min="10751" max="10760" width="10.28515625" style="36" customWidth="1"/>
    <col min="10761" max="10761" width="10.7109375" style="36" customWidth="1"/>
    <col min="10762" max="10763" width="10.28515625" style="36" customWidth="1"/>
    <col min="10764" max="10764" width="10.85546875" style="36" customWidth="1"/>
    <col min="10765" max="10773" width="10.28515625" style="36" customWidth="1"/>
    <col min="10774" max="10774" width="28.85546875" style="36" customWidth="1"/>
    <col min="10775" max="11005" width="9.140625" style="36"/>
    <col min="11006" max="11006" width="37.85546875" style="36" customWidth="1"/>
    <col min="11007" max="11016" width="10.28515625" style="36" customWidth="1"/>
    <col min="11017" max="11017" width="10.7109375" style="36" customWidth="1"/>
    <col min="11018" max="11019" width="10.28515625" style="36" customWidth="1"/>
    <col min="11020" max="11020" width="10.85546875" style="36" customWidth="1"/>
    <col min="11021" max="11029" width="10.28515625" style="36" customWidth="1"/>
    <col min="11030" max="11030" width="28.85546875" style="36" customWidth="1"/>
    <col min="11031" max="11261" width="9.140625" style="36"/>
    <col min="11262" max="11262" width="37.85546875" style="36" customWidth="1"/>
    <col min="11263" max="11272" width="10.28515625" style="36" customWidth="1"/>
    <col min="11273" max="11273" width="10.7109375" style="36" customWidth="1"/>
    <col min="11274" max="11275" width="10.28515625" style="36" customWidth="1"/>
    <col min="11276" max="11276" width="10.85546875" style="36" customWidth="1"/>
    <col min="11277" max="11285" width="10.28515625" style="36" customWidth="1"/>
    <col min="11286" max="11286" width="28.85546875" style="36" customWidth="1"/>
    <col min="11287" max="11517" width="9.140625" style="36"/>
    <col min="11518" max="11518" width="37.85546875" style="36" customWidth="1"/>
    <col min="11519" max="11528" width="10.28515625" style="36" customWidth="1"/>
    <col min="11529" max="11529" width="10.7109375" style="36" customWidth="1"/>
    <col min="11530" max="11531" width="10.28515625" style="36" customWidth="1"/>
    <col min="11532" max="11532" width="10.85546875" style="36" customWidth="1"/>
    <col min="11533" max="11541" width="10.28515625" style="36" customWidth="1"/>
    <col min="11542" max="11542" width="28.85546875" style="36" customWidth="1"/>
    <col min="11543" max="11773" width="9.140625" style="36"/>
    <col min="11774" max="11774" width="37.85546875" style="36" customWidth="1"/>
    <col min="11775" max="11784" width="10.28515625" style="36" customWidth="1"/>
    <col min="11785" max="11785" width="10.7109375" style="36" customWidth="1"/>
    <col min="11786" max="11787" width="10.28515625" style="36" customWidth="1"/>
    <col min="11788" max="11788" width="10.85546875" style="36" customWidth="1"/>
    <col min="11789" max="11797" width="10.28515625" style="36" customWidth="1"/>
    <col min="11798" max="11798" width="28.85546875" style="36" customWidth="1"/>
    <col min="11799" max="12029" width="9.140625" style="36"/>
    <col min="12030" max="12030" width="37.85546875" style="36" customWidth="1"/>
    <col min="12031" max="12040" width="10.28515625" style="36" customWidth="1"/>
    <col min="12041" max="12041" width="10.7109375" style="36" customWidth="1"/>
    <col min="12042" max="12043" width="10.28515625" style="36" customWidth="1"/>
    <col min="12044" max="12044" width="10.85546875" style="36" customWidth="1"/>
    <col min="12045" max="12053" width="10.28515625" style="36" customWidth="1"/>
    <col min="12054" max="12054" width="28.85546875" style="36" customWidth="1"/>
    <col min="12055" max="12285" width="9.140625" style="36"/>
    <col min="12286" max="12286" width="37.85546875" style="36" customWidth="1"/>
    <col min="12287" max="12296" width="10.28515625" style="36" customWidth="1"/>
    <col min="12297" max="12297" width="10.7109375" style="36" customWidth="1"/>
    <col min="12298" max="12299" width="10.28515625" style="36" customWidth="1"/>
    <col min="12300" max="12300" width="10.85546875" style="36" customWidth="1"/>
    <col min="12301" max="12309" width="10.28515625" style="36" customWidth="1"/>
    <col min="12310" max="12310" width="28.85546875" style="36" customWidth="1"/>
    <col min="12311" max="12541" width="9.140625" style="36"/>
    <col min="12542" max="12542" width="37.85546875" style="36" customWidth="1"/>
    <col min="12543" max="12552" width="10.28515625" style="36" customWidth="1"/>
    <col min="12553" max="12553" width="10.7109375" style="36" customWidth="1"/>
    <col min="12554" max="12555" width="10.28515625" style="36" customWidth="1"/>
    <col min="12556" max="12556" width="10.85546875" style="36" customWidth="1"/>
    <col min="12557" max="12565" width="10.28515625" style="36" customWidth="1"/>
    <col min="12566" max="12566" width="28.85546875" style="36" customWidth="1"/>
    <col min="12567" max="12797" width="9.140625" style="36"/>
    <col min="12798" max="12798" width="37.85546875" style="36" customWidth="1"/>
    <col min="12799" max="12808" width="10.28515625" style="36" customWidth="1"/>
    <col min="12809" max="12809" width="10.7109375" style="36" customWidth="1"/>
    <col min="12810" max="12811" width="10.28515625" style="36" customWidth="1"/>
    <col min="12812" max="12812" width="10.85546875" style="36" customWidth="1"/>
    <col min="12813" max="12821" width="10.28515625" style="36" customWidth="1"/>
    <col min="12822" max="12822" width="28.85546875" style="36" customWidth="1"/>
    <col min="12823" max="13053" width="9.140625" style="36"/>
    <col min="13054" max="13054" width="37.85546875" style="36" customWidth="1"/>
    <col min="13055" max="13064" width="10.28515625" style="36" customWidth="1"/>
    <col min="13065" max="13065" width="10.7109375" style="36" customWidth="1"/>
    <col min="13066" max="13067" width="10.28515625" style="36" customWidth="1"/>
    <col min="13068" max="13068" width="10.85546875" style="36" customWidth="1"/>
    <col min="13069" max="13077" width="10.28515625" style="36" customWidth="1"/>
    <col min="13078" max="13078" width="28.85546875" style="36" customWidth="1"/>
    <col min="13079" max="13309" width="9.140625" style="36"/>
    <col min="13310" max="13310" width="37.85546875" style="36" customWidth="1"/>
    <col min="13311" max="13320" width="10.28515625" style="36" customWidth="1"/>
    <col min="13321" max="13321" width="10.7109375" style="36" customWidth="1"/>
    <col min="13322" max="13323" width="10.28515625" style="36" customWidth="1"/>
    <col min="13324" max="13324" width="10.85546875" style="36" customWidth="1"/>
    <col min="13325" max="13333" width="10.28515625" style="36" customWidth="1"/>
    <col min="13334" max="13334" width="28.85546875" style="36" customWidth="1"/>
    <col min="13335" max="13565" width="9.140625" style="36"/>
    <col min="13566" max="13566" width="37.85546875" style="36" customWidth="1"/>
    <col min="13567" max="13576" width="10.28515625" style="36" customWidth="1"/>
    <col min="13577" max="13577" width="10.7109375" style="36" customWidth="1"/>
    <col min="13578" max="13579" width="10.28515625" style="36" customWidth="1"/>
    <col min="13580" max="13580" width="10.85546875" style="36" customWidth="1"/>
    <col min="13581" max="13589" width="10.28515625" style="36" customWidth="1"/>
    <col min="13590" max="13590" width="28.85546875" style="36" customWidth="1"/>
    <col min="13591" max="13821" width="9.140625" style="36"/>
    <col min="13822" max="13822" width="37.85546875" style="36" customWidth="1"/>
    <col min="13823" max="13832" width="10.28515625" style="36" customWidth="1"/>
    <col min="13833" max="13833" width="10.7109375" style="36" customWidth="1"/>
    <col min="13834" max="13835" width="10.28515625" style="36" customWidth="1"/>
    <col min="13836" max="13836" width="10.85546875" style="36" customWidth="1"/>
    <col min="13837" max="13845" width="10.28515625" style="36" customWidth="1"/>
    <col min="13846" max="13846" width="28.85546875" style="36" customWidth="1"/>
    <col min="13847" max="14077" width="9.140625" style="36"/>
    <col min="14078" max="14078" width="37.85546875" style="36" customWidth="1"/>
    <col min="14079" max="14088" width="10.28515625" style="36" customWidth="1"/>
    <col min="14089" max="14089" width="10.7109375" style="36" customWidth="1"/>
    <col min="14090" max="14091" width="10.28515625" style="36" customWidth="1"/>
    <col min="14092" max="14092" width="10.85546875" style="36" customWidth="1"/>
    <col min="14093" max="14101" width="10.28515625" style="36" customWidth="1"/>
    <col min="14102" max="14102" width="28.85546875" style="36" customWidth="1"/>
    <col min="14103" max="14333" width="9.140625" style="36"/>
    <col min="14334" max="14334" width="37.85546875" style="36" customWidth="1"/>
    <col min="14335" max="14344" width="10.28515625" style="36" customWidth="1"/>
    <col min="14345" max="14345" width="10.7109375" style="36" customWidth="1"/>
    <col min="14346" max="14347" width="10.28515625" style="36" customWidth="1"/>
    <col min="14348" max="14348" width="10.85546875" style="36" customWidth="1"/>
    <col min="14349" max="14357" width="10.28515625" style="36" customWidth="1"/>
    <col min="14358" max="14358" width="28.85546875" style="36" customWidth="1"/>
    <col min="14359" max="14589" width="9.140625" style="36"/>
    <col min="14590" max="14590" width="37.85546875" style="36" customWidth="1"/>
    <col min="14591" max="14600" width="10.28515625" style="36" customWidth="1"/>
    <col min="14601" max="14601" width="10.7109375" style="36" customWidth="1"/>
    <col min="14602" max="14603" width="10.28515625" style="36" customWidth="1"/>
    <col min="14604" max="14604" width="10.85546875" style="36" customWidth="1"/>
    <col min="14605" max="14613" width="10.28515625" style="36" customWidth="1"/>
    <col min="14614" max="14614" width="28.85546875" style="36" customWidth="1"/>
    <col min="14615" max="14845" width="9.140625" style="36"/>
    <col min="14846" max="14846" width="37.85546875" style="36" customWidth="1"/>
    <col min="14847" max="14856" width="10.28515625" style="36" customWidth="1"/>
    <col min="14857" max="14857" width="10.7109375" style="36" customWidth="1"/>
    <col min="14858" max="14859" width="10.28515625" style="36" customWidth="1"/>
    <col min="14860" max="14860" width="10.85546875" style="36" customWidth="1"/>
    <col min="14861" max="14869" width="10.28515625" style="36" customWidth="1"/>
    <col min="14870" max="14870" width="28.85546875" style="36" customWidth="1"/>
    <col min="14871" max="15101" width="9.140625" style="36"/>
    <col min="15102" max="15102" width="37.85546875" style="36" customWidth="1"/>
    <col min="15103" max="15112" width="10.28515625" style="36" customWidth="1"/>
    <col min="15113" max="15113" width="10.7109375" style="36" customWidth="1"/>
    <col min="15114" max="15115" width="10.28515625" style="36" customWidth="1"/>
    <col min="15116" max="15116" width="10.85546875" style="36" customWidth="1"/>
    <col min="15117" max="15125" width="10.28515625" style="36" customWidth="1"/>
    <col min="15126" max="15126" width="28.85546875" style="36" customWidth="1"/>
    <col min="15127" max="15357" width="9.140625" style="36"/>
    <col min="15358" max="15358" width="37.85546875" style="36" customWidth="1"/>
    <col min="15359" max="15368" width="10.28515625" style="36" customWidth="1"/>
    <col min="15369" max="15369" width="10.7109375" style="36" customWidth="1"/>
    <col min="15370" max="15371" width="10.28515625" style="36" customWidth="1"/>
    <col min="15372" max="15372" width="10.85546875" style="36" customWidth="1"/>
    <col min="15373" max="15381" width="10.28515625" style="36" customWidth="1"/>
    <col min="15382" max="15382" width="28.85546875" style="36" customWidth="1"/>
    <col min="15383" max="15613" width="9.140625" style="36"/>
    <col min="15614" max="15614" width="37.85546875" style="36" customWidth="1"/>
    <col min="15615" max="15624" width="10.28515625" style="36" customWidth="1"/>
    <col min="15625" max="15625" width="10.7109375" style="36" customWidth="1"/>
    <col min="15626" max="15627" width="10.28515625" style="36" customWidth="1"/>
    <col min="15628" max="15628" width="10.85546875" style="36" customWidth="1"/>
    <col min="15629" max="15637" width="10.28515625" style="36" customWidth="1"/>
    <col min="15638" max="15638" width="28.85546875" style="36" customWidth="1"/>
    <col min="15639" max="15869" width="9.140625" style="36"/>
    <col min="15870" max="15870" width="37.85546875" style="36" customWidth="1"/>
    <col min="15871" max="15880" width="10.28515625" style="36" customWidth="1"/>
    <col min="15881" max="15881" width="10.7109375" style="36" customWidth="1"/>
    <col min="15882" max="15883" width="10.28515625" style="36" customWidth="1"/>
    <col min="15884" max="15884" width="10.85546875" style="36" customWidth="1"/>
    <col min="15885" max="15893" width="10.28515625" style="36" customWidth="1"/>
    <col min="15894" max="15894" width="28.85546875" style="36" customWidth="1"/>
    <col min="15895" max="16125" width="9.140625" style="36"/>
    <col min="16126" max="16126" width="37.85546875" style="36" customWidth="1"/>
    <col min="16127" max="16136" width="10.28515625" style="36" customWidth="1"/>
    <col min="16137" max="16137" width="10.7109375" style="36" customWidth="1"/>
    <col min="16138" max="16139" width="10.28515625" style="36" customWidth="1"/>
    <col min="16140" max="16140" width="10.85546875" style="36" customWidth="1"/>
    <col min="16141" max="16149" width="10.28515625" style="36" customWidth="1"/>
    <col min="16150" max="16150" width="28.85546875" style="36" customWidth="1"/>
    <col min="16151" max="16384" width="9.140625" style="36"/>
  </cols>
  <sheetData>
    <row r="1" spans="1:30" ht="20.45" customHeight="1" thickBot="1" x14ac:dyDescent="0.3">
      <c r="A1" s="888" t="s">
        <v>0</v>
      </c>
      <c r="B1" s="935" t="s">
        <v>811</v>
      </c>
      <c r="C1" s="940" t="s">
        <v>812</v>
      </c>
      <c r="D1" s="940" t="s">
        <v>813</v>
      </c>
      <c r="E1" s="938" t="s">
        <v>812</v>
      </c>
      <c r="F1" s="938" t="s">
        <v>813</v>
      </c>
      <c r="G1" s="938" t="s">
        <v>814</v>
      </c>
      <c r="H1" s="938" t="s">
        <v>815</v>
      </c>
      <c r="I1" s="938" t="s">
        <v>816</v>
      </c>
      <c r="J1" s="938" t="s">
        <v>815</v>
      </c>
      <c r="K1" s="938" t="s">
        <v>817</v>
      </c>
      <c r="L1" s="938" t="s">
        <v>465</v>
      </c>
      <c r="M1" s="938" t="s">
        <v>818</v>
      </c>
      <c r="N1" s="938" t="s">
        <v>817</v>
      </c>
      <c r="O1" s="938" t="s">
        <v>466</v>
      </c>
      <c r="P1" s="942" t="s">
        <v>818</v>
      </c>
      <c r="Q1" s="944" t="s">
        <v>473</v>
      </c>
      <c r="R1" s="944"/>
      <c r="S1" s="945"/>
      <c r="T1" s="956" t="s">
        <v>1156</v>
      </c>
      <c r="U1" s="957"/>
      <c r="V1" s="957"/>
      <c r="W1" s="957"/>
      <c r="X1" s="957"/>
      <c r="Y1" s="957"/>
      <c r="Z1" s="957"/>
      <c r="AA1" s="958"/>
      <c r="AB1" s="948" t="s">
        <v>1163</v>
      </c>
      <c r="AC1" s="949"/>
      <c r="AD1" s="950"/>
    </row>
    <row r="2" spans="1:30" s="78" customFormat="1" ht="70.150000000000006" customHeight="1" thickBot="1" x14ac:dyDescent="0.25">
      <c r="A2" s="934"/>
      <c r="B2" s="936"/>
      <c r="C2" s="941"/>
      <c r="D2" s="941"/>
      <c r="E2" s="939"/>
      <c r="F2" s="939"/>
      <c r="G2" s="939"/>
      <c r="H2" s="939"/>
      <c r="I2" s="939"/>
      <c r="J2" s="939"/>
      <c r="K2" s="939"/>
      <c r="L2" s="939"/>
      <c r="M2" s="939"/>
      <c r="N2" s="939"/>
      <c r="O2" s="939"/>
      <c r="P2" s="943"/>
      <c r="Q2" s="946"/>
      <c r="R2" s="946"/>
      <c r="S2" s="947"/>
      <c r="T2" s="812" t="s">
        <v>817</v>
      </c>
      <c r="U2" s="792" t="s">
        <v>465</v>
      </c>
      <c r="V2" s="792" t="s">
        <v>818</v>
      </c>
      <c r="W2" s="792" t="s">
        <v>505</v>
      </c>
      <c r="X2" s="792" t="s">
        <v>817</v>
      </c>
      <c r="Y2" s="792" t="s">
        <v>466</v>
      </c>
      <c r="Z2" s="793" t="s">
        <v>818</v>
      </c>
      <c r="AA2" s="792" t="s">
        <v>505</v>
      </c>
      <c r="AB2" s="873"/>
      <c r="AC2" s="951"/>
      <c r="AD2" s="952"/>
    </row>
    <row r="3" spans="1:30" s="79" customFormat="1" ht="32.25" thickBot="1" x14ac:dyDescent="0.25">
      <c r="A3" s="889"/>
      <c r="B3" s="937"/>
      <c r="C3" s="961" t="s">
        <v>467</v>
      </c>
      <c r="D3" s="962"/>
      <c r="E3" s="959" t="s">
        <v>468</v>
      </c>
      <c r="F3" s="959"/>
      <c r="G3" s="959" t="s">
        <v>467</v>
      </c>
      <c r="H3" s="959"/>
      <c r="I3" s="959" t="s">
        <v>468</v>
      </c>
      <c r="J3" s="959"/>
      <c r="K3" s="959" t="s">
        <v>467</v>
      </c>
      <c r="L3" s="959"/>
      <c r="M3" s="959"/>
      <c r="N3" s="959" t="s">
        <v>468</v>
      </c>
      <c r="O3" s="959"/>
      <c r="P3" s="960"/>
      <c r="Q3" s="810" t="s">
        <v>467</v>
      </c>
      <c r="R3" s="808" t="s">
        <v>468</v>
      </c>
      <c r="S3" s="809" t="s">
        <v>469</v>
      </c>
      <c r="T3" s="953" t="s">
        <v>467</v>
      </c>
      <c r="U3" s="954"/>
      <c r="V3" s="954"/>
      <c r="W3" s="955"/>
      <c r="X3" s="953" t="s">
        <v>468</v>
      </c>
      <c r="Y3" s="954"/>
      <c r="Z3" s="954"/>
      <c r="AA3" s="955"/>
      <c r="AB3" s="810" t="s">
        <v>467</v>
      </c>
      <c r="AC3" s="808" t="s">
        <v>468</v>
      </c>
      <c r="AD3" s="811" t="s">
        <v>469</v>
      </c>
    </row>
    <row r="4" spans="1:30" s="82" customFormat="1" ht="30" customHeight="1" thickBot="1" x14ac:dyDescent="0.3">
      <c r="A4" s="344" t="s">
        <v>24</v>
      </c>
      <c r="B4" s="323" t="s">
        <v>803</v>
      </c>
      <c r="C4" s="454">
        <f>158-2</f>
        <v>156</v>
      </c>
      <c r="D4" s="454">
        <f>104+15</f>
        <v>119</v>
      </c>
      <c r="E4" s="454">
        <v>0</v>
      </c>
      <c r="F4" s="454">
        <v>0</v>
      </c>
      <c r="G4" s="454">
        <v>0</v>
      </c>
      <c r="H4" s="454">
        <v>0</v>
      </c>
      <c r="I4" s="454">
        <v>0</v>
      </c>
      <c r="J4" s="454">
        <v>0</v>
      </c>
      <c r="K4" s="454">
        <f>C4+D4+G4+H4</f>
        <v>275</v>
      </c>
      <c r="L4" s="454">
        <v>0</v>
      </c>
      <c r="M4" s="454">
        <v>0</v>
      </c>
      <c r="N4" s="454">
        <f>E4+F4+I4+J4</f>
        <v>0</v>
      </c>
      <c r="O4" s="454">
        <v>0</v>
      </c>
      <c r="P4" s="456">
        <v>0</v>
      </c>
      <c r="Q4" s="806">
        <f>K4+L4+M4</f>
        <v>275</v>
      </c>
      <c r="R4" s="454">
        <f>N4+O4+P4</f>
        <v>0</v>
      </c>
      <c r="S4" s="455">
        <f t="shared" ref="S4:S18" si="0">SUM(Q4:R4)</f>
        <v>275</v>
      </c>
      <c r="T4" s="477"/>
      <c r="U4" s="477"/>
      <c r="V4" s="477"/>
      <c r="W4" s="454">
        <f>SUM(T4:V4)</f>
        <v>0</v>
      </c>
      <c r="X4" s="477">
        <v>2</v>
      </c>
      <c r="Y4" s="477"/>
      <c r="Z4" s="477"/>
      <c r="AA4" s="454">
        <f>SUM(X4:Z4)</f>
        <v>2</v>
      </c>
      <c r="AB4" s="807">
        <f>Q4+W4</f>
        <v>275</v>
      </c>
      <c r="AC4" s="454">
        <f>R4+AA4</f>
        <v>2</v>
      </c>
      <c r="AD4" s="456">
        <f>SUM(AB4:AC4)</f>
        <v>277</v>
      </c>
    </row>
    <row r="5" spans="1:30" ht="30" customHeight="1" thickBot="1" x14ac:dyDescent="0.3">
      <c r="A5" s="342"/>
      <c r="B5" s="324" t="s">
        <v>231</v>
      </c>
      <c r="C5" s="457">
        <f>SUM(C6:C18)</f>
        <v>2</v>
      </c>
      <c r="D5" s="457"/>
      <c r="E5" s="454">
        <f t="shared" ref="E5:S5" si="1">SUM(E6:E18)</f>
        <v>0</v>
      </c>
      <c r="F5" s="454">
        <f t="shared" si="1"/>
        <v>0</v>
      </c>
      <c r="G5" s="454">
        <f t="shared" si="1"/>
        <v>135.5</v>
      </c>
      <c r="H5" s="454">
        <f t="shared" si="1"/>
        <v>63</v>
      </c>
      <c r="I5" s="454">
        <f t="shared" si="1"/>
        <v>22</v>
      </c>
      <c r="J5" s="454">
        <f t="shared" si="1"/>
        <v>13.5</v>
      </c>
      <c r="K5" s="454">
        <f t="shared" si="1"/>
        <v>200.5</v>
      </c>
      <c r="L5" s="454">
        <f t="shared" si="1"/>
        <v>0</v>
      </c>
      <c r="M5" s="454">
        <f t="shared" si="1"/>
        <v>0</v>
      </c>
      <c r="N5" s="454">
        <f t="shared" si="1"/>
        <v>35.5</v>
      </c>
      <c r="O5" s="454">
        <f t="shared" si="1"/>
        <v>0</v>
      </c>
      <c r="P5" s="456">
        <f t="shared" si="1"/>
        <v>0</v>
      </c>
      <c r="Q5" s="806">
        <f t="shared" si="1"/>
        <v>200.5</v>
      </c>
      <c r="R5" s="454">
        <f t="shared" si="1"/>
        <v>35.5</v>
      </c>
      <c r="S5" s="454">
        <f t="shared" si="1"/>
        <v>236</v>
      </c>
      <c r="T5" s="454">
        <f t="shared" ref="T5:AD5" si="2">SUM(T6:T18)</f>
        <v>0</v>
      </c>
      <c r="U5" s="454">
        <f t="shared" si="2"/>
        <v>0</v>
      </c>
      <c r="V5" s="454">
        <f t="shared" si="2"/>
        <v>0</v>
      </c>
      <c r="W5" s="454">
        <f t="shared" si="2"/>
        <v>0</v>
      </c>
      <c r="X5" s="454">
        <f t="shared" si="2"/>
        <v>0</v>
      </c>
      <c r="Y5" s="454">
        <f t="shared" si="2"/>
        <v>0</v>
      </c>
      <c r="Z5" s="454">
        <f t="shared" si="2"/>
        <v>0</v>
      </c>
      <c r="AA5" s="454">
        <f t="shared" ref="AA5" si="3">SUM(AA6:AA18)</f>
        <v>0</v>
      </c>
      <c r="AB5" s="807">
        <f t="shared" ref="AB5:AB37" si="4">Q5+W5</f>
        <v>200.5</v>
      </c>
      <c r="AC5" s="454">
        <f t="shared" ref="AC5:AC37" si="5">R5+AA5</f>
        <v>35.5</v>
      </c>
      <c r="AD5" s="456">
        <f t="shared" si="2"/>
        <v>236</v>
      </c>
    </row>
    <row r="6" spans="1:30" s="81" customFormat="1" ht="15" customHeight="1" x14ac:dyDescent="0.25">
      <c r="A6" s="339">
        <v>40101</v>
      </c>
      <c r="B6" s="325" t="s">
        <v>804</v>
      </c>
      <c r="C6" s="458"/>
      <c r="D6" s="458"/>
      <c r="E6" s="459"/>
      <c r="F6" s="459"/>
      <c r="G6" s="459"/>
      <c r="H6" s="459">
        <v>0</v>
      </c>
      <c r="I6" s="459">
        <f>6-1</f>
        <v>5</v>
      </c>
      <c r="J6" s="459">
        <v>6</v>
      </c>
      <c r="K6" s="459">
        <f t="shared" ref="K6:K20" si="6">C6+D6+G6+H6</f>
        <v>0</v>
      </c>
      <c r="L6" s="459"/>
      <c r="M6" s="459"/>
      <c r="N6" s="460">
        <f>E6+F6+I6+J6</f>
        <v>11</v>
      </c>
      <c r="O6" s="459"/>
      <c r="P6" s="486"/>
      <c r="Q6" s="813">
        <f>K6+L6+M6</f>
        <v>0</v>
      </c>
      <c r="R6" s="462">
        <f t="shared" ref="R6:R20" si="7">N6+O6+P6</f>
        <v>11</v>
      </c>
      <c r="S6" s="485">
        <f t="shared" si="0"/>
        <v>11</v>
      </c>
      <c r="T6" s="459"/>
      <c r="U6" s="459"/>
      <c r="V6" s="459"/>
      <c r="W6" s="481">
        <f>SUM(T6:V6)</f>
        <v>0</v>
      </c>
      <c r="X6" s="460"/>
      <c r="Y6" s="459"/>
      <c r="Z6" s="461"/>
      <c r="AA6" s="481">
        <f>SUM(X6:Z6)</f>
        <v>0</v>
      </c>
      <c r="AB6" s="826">
        <f t="shared" si="4"/>
        <v>0</v>
      </c>
      <c r="AC6" s="460">
        <f t="shared" si="5"/>
        <v>11</v>
      </c>
      <c r="AD6" s="482">
        <f>SUM(AB6:AC6)</f>
        <v>11</v>
      </c>
    </row>
    <row r="7" spans="1:30" s="81" customFormat="1" ht="15" customHeight="1" x14ac:dyDescent="0.25">
      <c r="A7" s="336" t="s">
        <v>18</v>
      </c>
      <c r="B7" s="326" t="s">
        <v>66</v>
      </c>
      <c r="C7" s="464"/>
      <c r="D7" s="464"/>
      <c r="E7" s="465"/>
      <c r="F7" s="465"/>
      <c r="G7" s="465">
        <v>3</v>
      </c>
      <c r="H7" s="465">
        <v>18</v>
      </c>
      <c r="I7" s="465"/>
      <c r="J7" s="465"/>
      <c r="K7" s="465">
        <f t="shared" si="6"/>
        <v>21</v>
      </c>
      <c r="L7" s="465"/>
      <c r="M7" s="465"/>
      <c r="N7" s="465"/>
      <c r="O7" s="465"/>
      <c r="P7" s="487"/>
      <c r="Q7" s="814">
        <f>K7+L7+M7</f>
        <v>21</v>
      </c>
      <c r="R7" s="467">
        <f t="shared" si="7"/>
        <v>0</v>
      </c>
      <c r="S7" s="794">
        <f t="shared" si="0"/>
        <v>21</v>
      </c>
      <c r="T7" s="465"/>
      <c r="U7" s="465"/>
      <c r="V7" s="465"/>
      <c r="W7" s="467">
        <f t="shared" ref="W7:W18" si="8">SUM(T7:V7)</f>
        <v>0</v>
      </c>
      <c r="X7" s="465"/>
      <c r="Y7" s="465"/>
      <c r="Z7" s="466"/>
      <c r="AA7" s="467">
        <f t="shared" ref="AA7:AA18" si="9">SUM(X7:Z7)</f>
        <v>0</v>
      </c>
      <c r="AB7" s="805">
        <f t="shared" si="4"/>
        <v>21</v>
      </c>
      <c r="AC7" s="465">
        <f t="shared" si="5"/>
        <v>0</v>
      </c>
      <c r="AD7" s="825">
        <f>SUM(AB7:AC7)</f>
        <v>21</v>
      </c>
    </row>
    <row r="8" spans="1:30" ht="15" customHeight="1" x14ac:dyDescent="0.25">
      <c r="A8" s="336" t="s">
        <v>19</v>
      </c>
      <c r="B8" s="326" t="s">
        <v>67</v>
      </c>
      <c r="C8" s="464"/>
      <c r="D8" s="464"/>
      <c r="E8" s="465"/>
      <c r="F8" s="465"/>
      <c r="G8" s="465">
        <v>14</v>
      </c>
      <c r="H8" s="465"/>
      <c r="I8" s="465"/>
      <c r="J8" s="465"/>
      <c r="K8" s="465">
        <f t="shared" si="6"/>
        <v>14</v>
      </c>
      <c r="L8" s="465"/>
      <c r="M8" s="465"/>
      <c r="N8" s="465"/>
      <c r="O8" s="465"/>
      <c r="P8" s="487"/>
      <c r="Q8" s="814">
        <f t="shared" ref="Q8:Q18" si="10">K8+L8+M8</f>
        <v>14</v>
      </c>
      <c r="R8" s="467">
        <f t="shared" si="7"/>
        <v>0</v>
      </c>
      <c r="S8" s="794">
        <f t="shared" si="0"/>
        <v>14</v>
      </c>
      <c r="T8" s="465"/>
      <c r="U8" s="465"/>
      <c r="V8" s="465"/>
      <c r="W8" s="467">
        <f t="shared" si="8"/>
        <v>0</v>
      </c>
      <c r="X8" s="465"/>
      <c r="Y8" s="465"/>
      <c r="Z8" s="466"/>
      <c r="AA8" s="467">
        <f t="shared" si="9"/>
        <v>0</v>
      </c>
      <c r="AB8" s="805">
        <f t="shared" si="4"/>
        <v>14</v>
      </c>
      <c r="AC8" s="465">
        <f t="shared" si="5"/>
        <v>0</v>
      </c>
      <c r="AD8" s="825">
        <f t="shared" ref="AD8:AD36" si="11">SUM(AB8:AC8)</f>
        <v>14</v>
      </c>
    </row>
    <row r="9" spans="1:30" ht="15" customHeight="1" x14ac:dyDescent="0.25">
      <c r="A9" s="336" t="s">
        <v>20</v>
      </c>
      <c r="B9" s="326" t="s">
        <v>68</v>
      </c>
      <c r="C9" s="464">
        <v>1</v>
      </c>
      <c r="D9" s="464"/>
      <c r="E9" s="465"/>
      <c r="F9" s="465"/>
      <c r="G9" s="465">
        <v>8</v>
      </c>
      <c r="H9" s="465">
        <v>1</v>
      </c>
      <c r="I9" s="465">
        <f>15-2</f>
        <v>13</v>
      </c>
      <c r="J9" s="465">
        <v>2</v>
      </c>
      <c r="K9" s="465">
        <f t="shared" si="6"/>
        <v>10</v>
      </c>
      <c r="L9" s="465"/>
      <c r="M9" s="465"/>
      <c r="N9" s="465">
        <f t="shared" ref="N9:N15" si="12">E9+F9+I9+J9</f>
        <v>15</v>
      </c>
      <c r="O9" s="465"/>
      <c r="P9" s="487"/>
      <c r="Q9" s="814">
        <f t="shared" si="10"/>
        <v>10</v>
      </c>
      <c r="R9" s="467">
        <f t="shared" si="7"/>
        <v>15</v>
      </c>
      <c r="S9" s="794">
        <f t="shared" si="0"/>
        <v>25</v>
      </c>
      <c r="T9" s="465"/>
      <c r="U9" s="465"/>
      <c r="V9" s="465"/>
      <c r="W9" s="467">
        <f t="shared" si="8"/>
        <v>0</v>
      </c>
      <c r="X9" s="465"/>
      <c r="Y9" s="465"/>
      <c r="Z9" s="466"/>
      <c r="AA9" s="467">
        <f t="shared" si="9"/>
        <v>0</v>
      </c>
      <c r="AB9" s="805">
        <f t="shared" si="4"/>
        <v>10</v>
      </c>
      <c r="AC9" s="465">
        <f t="shared" si="5"/>
        <v>15</v>
      </c>
      <c r="AD9" s="825">
        <f t="shared" si="11"/>
        <v>25</v>
      </c>
    </row>
    <row r="10" spans="1:30" ht="15" customHeight="1" x14ac:dyDescent="0.25">
      <c r="A10" s="336">
        <v>40103</v>
      </c>
      <c r="B10" s="326" t="s">
        <v>69</v>
      </c>
      <c r="C10" s="464"/>
      <c r="D10" s="464"/>
      <c r="E10" s="465"/>
      <c r="F10" s="465"/>
      <c r="G10" s="465">
        <v>28</v>
      </c>
      <c r="H10" s="465">
        <v>1</v>
      </c>
      <c r="I10" s="465"/>
      <c r="J10" s="465"/>
      <c r="K10" s="465">
        <f t="shared" si="6"/>
        <v>29</v>
      </c>
      <c r="L10" s="465"/>
      <c r="M10" s="465"/>
      <c r="N10" s="465"/>
      <c r="O10" s="465"/>
      <c r="P10" s="487"/>
      <c r="Q10" s="814">
        <f t="shared" si="10"/>
        <v>29</v>
      </c>
      <c r="R10" s="467">
        <f t="shared" si="7"/>
        <v>0</v>
      </c>
      <c r="S10" s="794">
        <f t="shared" si="0"/>
        <v>29</v>
      </c>
      <c r="T10" s="465"/>
      <c r="U10" s="465"/>
      <c r="V10" s="465"/>
      <c r="W10" s="467">
        <f t="shared" si="8"/>
        <v>0</v>
      </c>
      <c r="X10" s="465"/>
      <c r="Y10" s="465"/>
      <c r="Z10" s="466"/>
      <c r="AA10" s="467">
        <f t="shared" si="9"/>
        <v>0</v>
      </c>
      <c r="AB10" s="805">
        <f t="shared" si="4"/>
        <v>29</v>
      </c>
      <c r="AC10" s="465">
        <f t="shared" si="5"/>
        <v>0</v>
      </c>
      <c r="AD10" s="825">
        <f t="shared" si="11"/>
        <v>29</v>
      </c>
    </row>
    <row r="11" spans="1:30" ht="15" customHeight="1" x14ac:dyDescent="0.25">
      <c r="A11" s="336" t="s">
        <v>21</v>
      </c>
      <c r="B11" s="326" t="s">
        <v>70</v>
      </c>
      <c r="C11" s="464"/>
      <c r="D11" s="464"/>
      <c r="E11" s="465"/>
      <c r="F11" s="465"/>
      <c r="G11" s="465">
        <v>1</v>
      </c>
      <c r="H11" s="465">
        <v>4</v>
      </c>
      <c r="I11" s="465"/>
      <c r="J11" s="465"/>
      <c r="K11" s="465">
        <f t="shared" si="6"/>
        <v>5</v>
      </c>
      <c r="L11" s="465"/>
      <c r="M11" s="465"/>
      <c r="N11" s="465"/>
      <c r="O11" s="465"/>
      <c r="P11" s="487"/>
      <c r="Q11" s="814">
        <f t="shared" si="10"/>
        <v>5</v>
      </c>
      <c r="R11" s="467">
        <f t="shared" si="7"/>
        <v>0</v>
      </c>
      <c r="S11" s="794">
        <f t="shared" si="0"/>
        <v>5</v>
      </c>
      <c r="T11" s="465"/>
      <c r="U11" s="465"/>
      <c r="V11" s="465"/>
      <c r="W11" s="467">
        <f t="shared" si="8"/>
        <v>0</v>
      </c>
      <c r="X11" s="465"/>
      <c r="Y11" s="465"/>
      <c r="Z11" s="466"/>
      <c r="AA11" s="467">
        <f t="shared" si="9"/>
        <v>0</v>
      </c>
      <c r="AB11" s="805">
        <f t="shared" si="4"/>
        <v>5</v>
      </c>
      <c r="AC11" s="465">
        <f t="shared" si="5"/>
        <v>0</v>
      </c>
      <c r="AD11" s="825">
        <f t="shared" si="11"/>
        <v>5</v>
      </c>
    </row>
    <row r="12" spans="1:30" ht="15" customHeight="1" x14ac:dyDescent="0.25">
      <c r="A12" s="336" t="s">
        <v>22</v>
      </c>
      <c r="B12" s="326" t="s">
        <v>805</v>
      </c>
      <c r="C12" s="464"/>
      <c r="D12" s="464"/>
      <c r="E12" s="465"/>
      <c r="F12" s="465"/>
      <c r="G12" s="465">
        <v>26</v>
      </c>
      <c r="H12" s="465">
        <v>3</v>
      </c>
      <c r="I12" s="465"/>
      <c r="J12" s="465">
        <v>5</v>
      </c>
      <c r="K12" s="465">
        <f t="shared" si="6"/>
        <v>29</v>
      </c>
      <c r="L12" s="465"/>
      <c r="M12" s="465"/>
      <c r="N12" s="465">
        <f t="shared" si="12"/>
        <v>5</v>
      </c>
      <c r="O12" s="465"/>
      <c r="P12" s="487"/>
      <c r="Q12" s="814">
        <f t="shared" si="10"/>
        <v>29</v>
      </c>
      <c r="R12" s="467">
        <f t="shared" si="7"/>
        <v>5</v>
      </c>
      <c r="S12" s="794">
        <f t="shared" si="0"/>
        <v>34</v>
      </c>
      <c r="T12" s="465"/>
      <c r="U12" s="465"/>
      <c r="V12" s="465"/>
      <c r="W12" s="467">
        <f t="shared" si="8"/>
        <v>0</v>
      </c>
      <c r="X12" s="465"/>
      <c r="Y12" s="465"/>
      <c r="Z12" s="466"/>
      <c r="AA12" s="467">
        <f t="shared" si="9"/>
        <v>0</v>
      </c>
      <c r="AB12" s="805">
        <f t="shared" si="4"/>
        <v>29</v>
      </c>
      <c r="AC12" s="465">
        <f t="shared" si="5"/>
        <v>5</v>
      </c>
      <c r="AD12" s="825">
        <f t="shared" si="11"/>
        <v>34</v>
      </c>
    </row>
    <row r="13" spans="1:30" ht="15" customHeight="1" x14ac:dyDescent="0.25">
      <c r="A13" s="336">
        <v>40105</v>
      </c>
      <c r="B13" s="326" t="s">
        <v>806</v>
      </c>
      <c r="C13" s="464"/>
      <c r="D13" s="464"/>
      <c r="E13" s="465"/>
      <c r="F13" s="465"/>
      <c r="G13" s="465">
        <v>24</v>
      </c>
      <c r="H13" s="465">
        <v>7</v>
      </c>
      <c r="I13" s="465"/>
      <c r="J13" s="465"/>
      <c r="K13" s="465">
        <f t="shared" si="6"/>
        <v>31</v>
      </c>
      <c r="L13" s="465"/>
      <c r="M13" s="465"/>
      <c r="N13" s="465"/>
      <c r="O13" s="465"/>
      <c r="P13" s="487"/>
      <c r="Q13" s="814">
        <f t="shared" si="10"/>
        <v>31</v>
      </c>
      <c r="R13" s="467">
        <f t="shared" si="7"/>
        <v>0</v>
      </c>
      <c r="S13" s="794">
        <f t="shared" si="0"/>
        <v>31</v>
      </c>
      <c r="T13" s="465"/>
      <c r="U13" s="465"/>
      <c r="V13" s="465"/>
      <c r="W13" s="467">
        <f t="shared" si="8"/>
        <v>0</v>
      </c>
      <c r="X13" s="465"/>
      <c r="Y13" s="465"/>
      <c r="Z13" s="466"/>
      <c r="AA13" s="467">
        <f t="shared" si="9"/>
        <v>0</v>
      </c>
      <c r="AB13" s="805">
        <f t="shared" si="4"/>
        <v>31</v>
      </c>
      <c r="AC13" s="465">
        <f t="shared" si="5"/>
        <v>0</v>
      </c>
      <c r="AD13" s="825">
        <f t="shared" si="11"/>
        <v>31</v>
      </c>
    </row>
    <row r="14" spans="1:30" ht="15" customHeight="1" x14ac:dyDescent="0.25">
      <c r="A14" s="336">
        <v>40106</v>
      </c>
      <c r="B14" s="326" t="s">
        <v>807</v>
      </c>
      <c r="C14" s="464"/>
      <c r="D14" s="464"/>
      <c r="E14" s="465"/>
      <c r="F14" s="465"/>
      <c r="G14" s="465">
        <v>14.5</v>
      </c>
      <c r="H14" s="465">
        <v>3</v>
      </c>
      <c r="I14" s="465"/>
      <c r="J14" s="465"/>
      <c r="K14" s="465">
        <f t="shared" si="6"/>
        <v>17.5</v>
      </c>
      <c r="L14" s="465"/>
      <c r="M14" s="465"/>
      <c r="N14" s="465"/>
      <c r="O14" s="465"/>
      <c r="P14" s="487"/>
      <c r="Q14" s="814">
        <f t="shared" si="10"/>
        <v>17.5</v>
      </c>
      <c r="R14" s="467">
        <f t="shared" si="7"/>
        <v>0</v>
      </c>
      <c r="S14" s="794">
        <f t="shared" si="0"/>
        <v>17.5</v>
      </c>
      <c r="T14" s="465"/>
      <c r="U14" s="465"/>
      <c r="V14" s="465"/>
      <c r="W14" s="467">
        <f t="shared" si="8"/>
        <v>0</v>
      </c>
      <c r="X14" s="465"/>
      <c r="Y14" s="465"/>
      <c r="Z14" s="466"/>
      <c r="AA14" s="467">
        <f t="shared" si="9"/>
        <v>0</v>
      </c>
      <c r="AB14" s="805">
        <f t="shared" si="4"/>
        <v>17.5</v>
      </c>
      <c r="AC14" s="465">
        <f t="shared" si="5"/>
        <v>0</v>
      </c>
      <c r="AD14" s="825">
        <f t="shared" si="11"/>
        <v>17.5</v>
      </c>
    </row>
    <row r="15" spans="1:30" ht="15" customHeight="1" x14ac:dyDescent="0.25">
      <c r="A15" s="336">
        <v>40107</v>
      </c>
      <c r="B15" s="327" t="s">
        <v>223</v>
      </c>
      <c r="C15" s="464"/>
      <c r="D15" s="464"/>
      <c r="E15" s="465"/>
      <c r="F15" s="465"/>
      <c r="G15" s="468">
        <v>0</v>
      </c>
      <c r="H15" s="468"/>
      <c r="I15" s="468">
        <v>4</v>
      </c>
      <c r="J15" s="465">
        <v>0.5</v>
      </c>
      <c r="K15" s="465"/>
      <c r="L15" s="468"/>
      <c r="M15" s="468"/>
      <c r="N15" s="465">
        <f t="shared" si="12"/>
        <v>4.5</v>
      </c>
      <c r="O15" s="465"/>
      <c r="P15" s="487"/>
      <c r="Q15" s="814">
        <f t="shared" si="10"/>
        <v>0</v>
      </c>
      <c r="R15" s="467">
        <f t="shared" si="7"/>
        <v>4.5</v>
      </c>
      <c r="S15" s="794">
        <f t="shared" si="0"/>
        <v>4.5</v>
      </c>
      <c r="T15" s="465"/>
      <c r="U15" s="468"/>
      <c r="V15" s="468"/>
      <c r="W15" s="467">
        <f t="shared" si="8"/>
        <v>0</v>
      </c>
      <c r="X15" s="465"/>
      <c r="Y15" s="465"/>
      <c r="Z15" s="466"/>
      <c r="AA15" s="467">
        <f t="shared" si="9"/>
        <v>0</v>
      </c>
      <c r="AB15" s="805">
        <f t="shared" si="4"/>
        <v>0</v>
      </c>
      <c r="AC15" s="465">
        <f t="shared" si="5"/>
        <v>4.5</v>
      </c>
      <c r="AD15" s="825">
        <f t="shared" si="11"/>
        <v>4.5</v>
      </c>
    </row>
    <row r="16" spans="1:30" ht="15" customHeight="1" x14ac:dyDescent="0.25">
      <c r="A16" s="336">
        <v>40108</v>
      </c>
      <c r="B16" s="327" t="s">
        <v>73</v>
      </c>
      <c r="C16" s="464">
        <v>1</v>
      </c>
      <c r="D16" s="464"/>
      <c r="E16" s="465"/>
      <c r="F16" s="465"/>
      <c r="G16" s="468">
        <v>7</v>
      </c>
      <c r="H16" s="468">
        <v>1</v>
      </c>
      <c r="I16" s="468"/>
      <c r="J16" s="468"/>
      <c r="K16" s="465">
        <f t="shared" si="6"/>
        <v>9</v>
      </c>
      <c r="L16" s="468"/>
      <c r="M16" s="468"/>
      <c r="N16" s="465"/>
      <c r="O16" s="468"/>
      <c r="P16" s="489"/>
      <c r="Q16" s="814">
        <f t="shared" si="10"/>
        <v>9</v>
      </c>
      <c r="R16" s="467">
        <f t="shared" si="7"/>
        <v>0</v>
      </c>
      <c r="S16" s="795">
        <f t="shared" si="0"/>
        <v>9</v>
      </c>
      <c r="T16" s="465"/>
      <c r="U16" s="468"/>
      <c r="V16" s="468"/>
      <c r="W16" s="467">
        <f t="shared" si="8"/>
        <v>0</v>
      </c>
      <c r="X16" s="465"/>
      <c r="Y16" s="468"/>
      <c r="Z16" s="469"/>
      <c r="AA16" s="467">
        <f t="shared" si="9"/>
        <v>0</v>
      </c>
      <c r="AB16" s="805">
        <f t="shared" si="4"/>
        <v>9</v>
      </c>
      <c r="AC16" s="465">
        <f t="shared" si="5"/>
        <v>0</v>
      </c>
      <c r="AD16" s="825">
        <f t="shared" si="11"/>
        <v>9</v>
      </c>
    </row>
    <row r="17" spans="1:30" ht="15" customHeight="1" x14ac:dyDescent="0.25">
      <c r="A17" s="336">
        <v>40109</v>
      </c>
      <c r="B17" s="327" t="s">
        <v>219</v>
      </c>
      <c r="C17" s="470"/>
      <c r="D17" s="470"/>
      <c r="E17" s="471"/>
      <c r="F17" s="471"/>
      <c r="G17" s="468"/>
      <c r="H17" s="468">
        <v>25</v>
      </c>
      <c r="I17" s="468"/>
      <c r="J17" s="468"/>
      <c r="K17" s="465">
        <f t="shared" si="6"/>
        <v>25</v>
      </c>
      <c r="L17" s="468"/>
      <c r="M17" s="468"/>
      <c r="N17" s="465"/>
      <c r="O17" s="468"/>
      <c r="P17" s="489"/>
      <c r="Q17" s="814">
        <f t="shared" si="10"/>
        <v>25</v>
      </c>
      <c r="R17" s="467">
        <f t="shared" si="7"/>
        <v>0</v>
      </c>
      <c r="S17" s="795">
        <f t="shared" si="0"/>
        <v>25</v>
      </c>
      <c r="T17" s="465"/>
      <c r="U17" s="468"/>
      <c r="V17" s="468"/>
      <c r="W17" s="467">
        <f t="shared" si="8"/>
        <v>0</v>
      </c>
      <c r="X17" s="465"/>
      <c r="Y17" s="468"/>
      <c r="Z17" s="469"/>
      <c r="AA17" s="467">
        <f t="shared" si="9"/>
        <v>0</v>
      </c>
      <c r="AB17" s="805">
        <f t="shared" si="4"/>
        <v>25</v>
      </c>
      <c r="AC17" s="465">
        <f t="shared" si="5"/>
        <v>0</v>
      </c>
      <c r="AD17" s="825">
        <f t="shared" si="11"/>
        <v>25</v>
      </c>
    </row>
    <row r="18" spans="1:30" ht="15" customHeight="1" thickBot="1" x14ac:dyDescent="0.3">
      <c r="A18" s="336">
        <v>40110</v>
      </c>
      <c r="B18" s="328" t="s">
        <v>463</v>
      </c>
      <c r="C18" s="472"/>
      <c r="D18" s="472"/>
      <c r="E18" s="473"/>
      <c r="F18" s="473"/>
      <c r="G18" s="473">
        <v>10</v>
      </c>
      <c r="H18" s="473"/>
      <c r="I18" s="473"/>
      <c r="J18" s="473"/>
      <c r="K18" s="474">
        <f t="shared" si="6"/>
        <v>10</v>
      </c>
      <c r="L18" s="473"/>
      <c r="M18" s="473"/>
      <c r="N18" s="459"/>
      <c r="O18" s="473"/>
      <c r="P18" s="821"/>
      <c r="Q18" s="814">
        <f t="shared" si="10"/>
        <v>10</v>
      </c>
      <c r="R18" s="476">
        <f t="shared" si="7"/>
        <v>0</v>
      </c>
      <c r="S18" s="795">
        <f t="shared" si="0"/>
        <v>10</v>
      </c>
      <c r="T18" s="474"/>
      <c r="U18" s="473"/>
      <c r="V18" s="473"/>
      <c r="W18" s="800">
        <f t="shared" si="8"/>
        <v>0</v>
      </c>
      <c r="X18" s="459"/>
      <c r="Y18" s="473"/>
      <c r="Z18" s="475"/>
      <c r="AA18" s="800">
        <f t="shared" si="9"/>
        <v>0</v>
      </c>
      <c r="AB18" s="828">
        <f t="shared" si="4"/>
        <v>10</v>
      </c>
      <c r="AC18" s="471">
        <f t="shared" si="5"/>
        <v>0</v>
      </c>
      <c r="AD18" s="829">
        <f t="shared" si="11"/>
        <v>10</v>
      </c>
    </row>
    <row r="19" spans="1:30" ht="30" customHeight="1" thickBot="1" x14ac:dyDescent="0.3">
      <c r="A19" s="338">
        <v>50100</v>
      </c>
      <c r="B19" s="329" t="s">
        <v>77</v>
      </c>
      <c r="C19" s="477"/>
      <c r="D19" s="477"/>
      <c r="E19" s="477"/>
      <c r="F19" s="477"/>
      <c r="G19" s="477">
        <v>227</v>
      </c>
      <c r="H19" s="477">
        <v>75</v>
      </c>
      <c r="I19" s="477"/>
      <c r="J19" s="477"/>
      <c r="K19" s="454">
        <f t="shared" si="6"/>
        <v>302</v>
      </c>
      <c r="L19" s="477"/>
      <c r="M19" s="477"/>
      <c r="N19" s="477"/>
      <c r="O19" s="477"/>
      <c r="P19" s="802"/>
      <c r="Q19" s="806">
        <f>K19+L19+M19</f>
        <v>302</v>
      </c>
      <c r="R19" s="454">
        <f t="shared" si="7"/>
        <v>0</v>
      </c>
      <c r="S19" s="455">
        <f>SUM(Q19:R19)</f>
        <v>302</v>
      </c>
      <c r="T19" s="477"/>
      <c r="U19" s="477"/>
      <c r="V19" s="477"/>
      <c r="W19" s="454">
        <f>SUM(T19:V19)</f>
        <v>0</v>
      </c>
      <c r="X19" s="477"/>
      <c r="Y19" s="477"/>
      <c r="Z19" s="478"/>
      <c r="AA19" s="454">
        <f>SUM(X19:Z19)</f>
        <v>0</v>
      </c>
      <c r="AB19" s="807">
        <f t="shared" si="4"/>
        <v>302</v>
      </c>
      <c r="AC19" s="454">
        <f t="shared" si="5"/>
        <v>0</v>
      </c>
      <c r="AD19" s="834">
        <f t="shared" si="11"/>
        <v>302</v>
      </c>
    </row>
    <row r="20" spans="1:30" ht="30" customHeight="1" thickBot="1" x14ac:dyDescent="0.3">
      <c r="A20" s="342" t="s">
        <v>23</v>
      </c>
      <c r="B20" s="329" t="s">
        <v>217</v>
      </c>
      <c r="C20" s="477">
        <v>31</v>
      </c>
      <c r="D20" s="477"/>
      <c r="E20" s="477">
        <f>4</f>
        <v>4</v>
      </c>
      <c r="F20" s="477"/>
      <c r="G20" s="477">
        <f>108</f>
        <v>108</v>
      </c>
      <c r="H20" s="477">
        <v>42</v>
      </c>
      <c r="I20" s="477">
        <v>2</v>
      </c>
      <c r="J20" s="477"/>
      <c r="K20" s="454">
        <f t="shared" si="6"/>
        <v>181</v>
      </c>
      <c r="L20" s="477"/>
      <c r="M20" s="477"/>
      <c r="N20" s="454">
        <f>E20+F20+I20+J20</f>
        <v>6</v>
      </c>
      <c r="O20" s="477"/>
      <c r="P20" s="802"/>
      <c r="Q20" s="806">
        <f>K20+L20+M20</f>
        <v>181</v>
      </c>
      <c r="R20" s="454">
        <f t="shared" si="7"/>
        <v>6</v>
      </c>
      <c r="S20" s="455">
        <f>SUM(Q20:R20)</f>
        <v>187</v>
      </c>
      <c r="T20" s="477">
        <v>9</v>
      </c>
      <c r="U20" s="477"/>
      <c r="V20" s="477"/>
      <c r="W20" s="454">
        <f>SUM(T20:V20)</f>
        <v>9</v>
      </c>
      <c r="X20" s="477">
        <v>1</v>
      </c>
      <c r="Y20" s="477"/>
      <c r="Z20" s="478"/>
      <c r="AA20" s="454">
        <f>SUM(X20:Z20)</f>
        <v>1</v>
      </c>
      <c r="AB20" s="807">
        <f t="shared" si="4"/>
        <v>190</v>
      </c>
      <c r="AC20" s="454">
        <f t="shared" si="5"/>
        <v>7</v>
      </c>
      <c r="AD20" s="834">
        <f t="shared" si="11"/>
        <v>197</v>
      </c>
    </row>
    <row r="21" spans="1:30" ht="30" customHeight="1" thickBot="1" x14ac:dyDescent="0.3">
      <c r="A21" s="342">
        <v>12000</v>
      </c>
      <c r="B21" s="329" t="s">
        <v>808</v>
      </c>
      <c r="C21" s="454">
        <f>SUM(C22:C23)</f>
        <v>0</v>
      </c>
      <c r="D21" s="454">
        <f>SUM(D22:D23)</f>
        <v>0</v>
      </c>
      <c r="E21" s="454">
        <f>SUM(E22:E23)</f>
        <v>0</v>
      </c>
      <c r="F21" s="454">
        <f t="shared" ref="F21:S21" si="13">SUM(F22:F23)</f>
        <v>0</v>
      </c>
      <c r="G21" s="454">
        <f t="shared" si="13"/>
        <v>0</v>
      </c>
      <c r="H21" s="454">
        <f t="shared" si="13"/>
        <v>0</v>
      </c>
      <c r="I21" s="454">
        <f t="shared" si="13"/>
        <v>0</v>
      </c>
      <c r="J21" s="454">
        <f t="shared" si="13"/>
        <v>0</v>
      </c>
      <c r="K21" s="454">
        <f t="shared" si="13"/>
        <v>0</v>
      </c>
      <c r="L21" s="454">
        <f t="shared" si="13"/>
        <v>246</v>
      </c>
      <c r="M21" s="454">
        <f t="shared" si="13"/>
        <v>29</v>
      </c>
      <c r="N21" s="454">
        <f t="shared" si="13"/>
        <v>0</v>
      </c>
      <c r="O21" s="454">
        <f t="shared" si="13"/>
        <v>0</v>
      </c>
      <c r="P21" s="456">
        <f t="shared" si="13"/>
        <v>0</v>
      </c>
      <c r="Q21" s="806">
        <f t="shared" si="13"/>
        <v>275</v>
      </c>
      <c r="R21" s="454">
        <f t="shared" si="13"/>
        <v>0</v>
      </c>
      <c r="S21" s="455">
        <f t="shared" si="13"/>
        <v>275</v>
      </c>
      <c r="T21" s="454">
        <f t="shared" ref="T21:Z21" si="14">SUM(T22:T23)</f>
        <v>0</v>
      </c>
      <c r="U21" s="454">
        <f t="shared" si="14"/>
        <v>0</v>
      </c>
      <c r="V21" s="455">
        <f t="shared" si="14"/>
        <v>0</v>
      </c>
      <c r="W21" s="455">
        <f t="shared" si="14"/>
        <v>0</v>
      </c>
      <c r="X21" s="454">
        <f t="shared" si="14"/>
        <v>0</v>
      </c>
      <c r="Y21" s="454">
        <f t="shared" si="14"/>
        <v>0</v>
      </c>
      <c r="Z21" s="455">
        <f t="shared" si="14"/>
        <v>0</v>
      </c>
      <c r="AA21" s="455">
        <f t="shared" ref="AA21" si="15">SUM(AA22:AA23)</f>
        <v>0</v>
      </c>
      <c r="AB21" s="835">
        <f t="shared" si="4"/>
        <v>275</v>
      </c>
      <c r="AC21" s="454">
        <f t="shared" si="5"/>
        <v>0</v>
      </c>
      <c r="AD21" s="834">
        <f t="shared" si="11"/>
        <v>275</v>
      </c>
    </row>
    <row r="22" spans="1:30" s="83" customFormat="1" ht="15" customHeight="1" x14ac:dyDescent="0.25">
      <c r="A22" s="343">
        <v>12202</v>
      </c>
      <c r="B22" s="330" t="s">
        <v>822</v>
      </c>
      <c r="C22" s="479"/>
      <c r="D22" s="479"/>
      <c r="E22" s="479"/>
      <c r="F22" s="479"/>
      <c r="G22" s="479"/>
      <c r="H22" s="479"/>
      <c r="I22" s="479"/>
      <c r="J22" s="479"/>
      <c r="K22" s="479"/>
      <c r="L22" s="479">
        <f>147+39</f>
        <v>186</v>
      </c>
      <c r="M22" s="479">
        <f>20+2</f>
        <v>22</v>
      </c>
      <c r="N22" s="479"/>
      <c r="O22" s="479"/>
      <c r="P22" s="804"/>
      <c r="Q22" s="815">
        <f>M22+L22+K22+H22+G22+D22+C22</f>
        <v>208</v>
      </c>
      <c r="R22" s="481">
        <f>P22+O22+N22+J22+I22+F22+E22</f>
        <v>0</v>
      </c>
      <c r="S22" s="796">
        <f>SUM(Q22:R22)</f>
        <v>208</v>
      </c>
      <c r="T22" s="479"/>
      <c r="U22" s="479"/>
      <c r="V22" s="479"/>
      <c r="W22" s="481">
        <f>SUM(T22:V22)</f>
        <v>0</v>
      </c>
      <c r="X22" s="479"/>
      <c r="Y22" s="479"/>
      <c r="Z22" s="480"/>
      <c r="AA22" s="481">
        <f>SUM(X22:Z22)</f>
        <v>0</v>
      </c>
      <c r="AB22" s="826">
        <f t="shared" si="4"/>
        <v>208</v>
      </c>
      <c r="AC22" s="460">
        <f t="shared" si="5"/>
        <v>0</v>
      </c>
      <c r="AD22" s="831">
        <f t="shared" si="11"/>
        <v>208</v>
      </c>
    </row>
    <row r="23" spans="1:30" s="83" customFormat="1" ht="15" customHeight="1" thickBot="1" x14ac:dyDescent="0.3">
      <c r="A23" s="346">
        <v>12203</v>
      </c>
      <c r="B23" s="331" t="s">
        <v>237</v>
      </c>
      <c r="C23" s="473"/>
      <c r="D23" s="473"/>
      <c r="E23" s="473"/>
      <c r="F23" s="473"/>
      <c r="G23" s="473"/>
      <c r="H23" s="473"/>
      <c r="I23" s="473"/>
      <c r="J23" s="473"/>
      <c r="K23" s="473"/>
      <c r="L23" s="473">
        <v>60</v>
      </c>
      <c r="M23" s="473">
        <v>7</v>
      </c>
      <c r="N23" s="473"/>
      <c r="O23" s="473"/>
      <c r="P23" s="821"/>
      <c r="Q23" s="816">
        <f>M23+L23+K23+H23+G23+D23+C23</f>
        <v>67</v>
      </c>
      <c r="R23" s="483">
        <f>P23+O23+N23+J23+I23+F23+E23</f>
        <v>0</v>
      </c>
      <c r="S23" s="797">
        <f>SUM(Q23:R23)</f>
        <v>67</v>
      </c>
      <c r="T23" s="473"/>
      <c r="U23" s="473"/>
      <c r="V23" s="473"/>
      <c r="W23" s="483">
        <f>SUM(T23:V23)</f>
        <v>0</v>
      </c>
      <c r="X23" s="473"/>
      <c r="Y23" s="473"/>
      <c r="Z23" s="475"/>
      <c r="AA23" s="483">
        <f>SUM(X23:Z23)</f>
        <v>0</v>
      </c>
      <c r="AB23" s="832">
        <f t="shared" si="4"/>
        <v>67</v>
      </c>
      <c r="AC23" s="473">
        <f t="shared" si="5"/>
        <v>0</v>
      </c>
      <c r="AD23" s="833">
        <f t="shared" si="11"/>
        <v>67</v>
      </c>
    </row>
    <row r="24" spans="1:30" s="39" customFormat="1" ht="30" customHeight="1" thickBot="1" x14ac:dyDescent="0.3">
      <c r="A24" s="342"/>
      <c r="B24" s="332" t="s">
        <v>380</v>
      </c>
      <c r="C24" s="457">
        <f>C4+C5+C19+C20+C21</f>
        <v>189</v>
      </c>
      <c r="D24" s="457">
        <f t="shared" ref="D24:S24" si="16">D4+D5+D19+D20+D21</f>
        <v>119</v>
      </c>
      <c r="E24" s="454">
        <f t="shared" si="16"/>
        <v>4</v>
      </c>
      <c r="F24" s="454">
        <f t="shared" si="16"/>
        <v>0</v>
      </c>
      <c r="G24" s="454">
        <f t="shared" si="16"/>
        <v>470.5</v>
      </c>
      <c r="H24" s="454">
        <f t="shared" si="16"/>
        <v>180</v>
      </c>
      <c r="I24" s="454">
        <f t="shared" si="16"/>
        <v>24</v>
      </c>
      <c r="J24" s="454">
        <f t="shared" si="16"/>
        <v>13.5</v>
      </c>
      <c r="K24" s="454">
        <f t="shared" si="16"/>
        <v>958.5</v>
      </c>
      <c r="L24" s="454">
        <f t="shared" si="16"/>
        <v>246</v>
      </c>
      <c r="M24" s="454">
        <f t="shared" si="16"/>
        <v>29</v>
      </c>
      <c r="N24" s="454">
        <f t="shared" si="16"/>
        <v>41.5</v>
      </c>
      <c r="O24" s="454">
        <f t="shared" si="16"/>
        <v>0</v>
      </c>
      <c r="P24" s="456">
        <f t="shared" si="16"/>
        <v>0</v>
      </c>
      <c r="Q24" s="806">
        <f t="shared" si="16"/>
        <v>1233.5</v>
      </c>
      <c r="R24" s="454">
        <f t="shared" si="16"/>
        <v>41.5</v>
      </c>
      <c r="S24" s="455">
        <f t="shared" si="16"/>
        <v>1275</v>
      </c>
      <c r="T24" s="454">
        <f t="shared" ref="T24:Z24" si="17">T4+T5+T19+T20+T21</f>
        <v>9</v>
      </c>
      <c r="U24" s="454">
        <f t="shared" si="17"/>
        <v>0</v>
      </c>
      <c r="V24" s="454">
        <f t="shared" si="17"/>
        <v>0</v>
      </c>
      <c r="W24" s="454">
        <f t="shared" si="17"/>
        <v>9</v>
      </c>
      <c r="X24" s="454">
        <f t="shared" si="17"/>
        <v>3</v>
      </c>
      <c r="Y24" s="454">
        <f t="shared" si="17"/>
        <v>0</v>
      </c>
      <c r="Z24" s="455">
        <f t="shared" si="17"/>
        <v>0</v>
      </c>
      <c r="AA24" s="454">
        <f t="shared" ref="AA24" si="18">AA4+AA5+AA19+AA20+AA21</f>
        <v>3</v>
      </c>
      <c r="AB24" s="836">
        <f t="shared" si="4"/>
        <v>1242.5</v>
      </c>
      <c r="AC24" s="476">
        <f t="shared" si="5"/>
        <v>44.5</v>
      </c>
      <c r="AD24" s="834">
        <f t="shared" si="11"/>
        <v>1287</v>
      </c>
    </row>
    <row r="25" spans="1:30" s="39" customFormat="1" ht="19.899999999999999" customHeight="1" thickBot="1" x14ac:dyDescent="0.3">
      <c r="A25" s="342">
        <v>11101</v>
      </c>
      <c r="B25" s="332" t="s">
        <v>809</v>
      </c>
      <c r="C25" s="457"/>
      <c r="D25" s="457"/>
      <c r="E25" s="454"/>
      <c r="F25" s="454"/>
      <c r="G25" s="454"/>
      <c r="H25" s="454"/>
      <c r="I25" s="454"/>
      <c r="J25" s="454"/>
      <c r="K25" s="454"/>
      <c r="L25" s="454"/>
      <c r="M25" s="454"/>
      <c r="N25" s="454"/>
      <c r="O25" s="454"/>
      <c r="P25" s="456"/>
      <c r="Q25" s="806">
        <v>3</v>
      </c>
      <c r="R25" s="454"/>
      <c r="S25" s="455">
        <f>SUM(Q25:R25)</f>
        <v>3</v>
      </c>
      <c r="T25" s="454"/>
      <c r="U25" s="454"/>
      <c r="V25" s="454"/>
      <c r="W25" s="454"/>
      <c r="X25" s="454"/>
      <c r="Y25" s="454"/>
      <c r="Z25" s="455"/>
      <c r="AA25" s="454"/>
      <c r="AB25" s="807">
        <f t="shared" si="4"/>
        <v>3</v>
      </c>
      <c r="AC25" s="454">
        <f t="shared" si="5"/>
        <v>0</v>
      </c>
      <c r="AD25" s="834">
        <f t="shared" si="11"/>
        <v>3</v>
      </c>
    </row>
    <row r="26" spans="1:30" s="39" customFormat="1" ht="19.899999999999999" customHeight="1" x14ac:dyDescent="0.25">
      <c r="A26" s="339"/>
      <c r="B26" s="333" t="s">
        <v>470</v>
      </c>
      <c r="C26" s="484"/>
      <c r="D26" s="484"/>
      <c r="E26" s="462"/>
      <c r="F26" s="462"/>
      <c r="G26" s="462"/>
      <c r="H26" s="462"/>
      <c r="I26" s="462"/>
      <c r="J26" s="462"/>
      <c r="K26" s="462"/>
      <c r="L26" s="462"/>
      <c r="M26" s="462"/>
      <c r="N26" s="462"/>
      <c r="O26" s="462"/>
      <c r="P26" s="463"/>
      <c r="Q26" s="813">
        <f>SUM(Q28:Q34)</f>
        <v>143</v>
      </c>
      <c r="R26" s="462"/>
      <c r="S26" s="485">
        <f>SUM(S28:S34)</f>
        <v>143</v>
      </c>
      <c r="T26" s="462"/>
      <c r="U26" s="462"/>
      <c r="V26" s="462"/>
      <c r="W26" s="462"/>
      <c r="X26" s="462"/>
      <c r="Y26" s="462"/>
      <c r="Z26" s="485"/>
      <c r="AA26" s="462"/>
      <c r="AB26" s="837">
        <f t="shared" si="4"/>
        <v>143</v>
      </c>
      <c r="AC26" s="824">
        <f t="shared" si="5"/>
        <v>0</v>
      </c>
      <c r="AD26" s="838">
        <f t="shared" si="11"/>
        <v>143</v>
      </c>
    </row>
    <row r="27" spans="1:30" s="39" customFormat="1" ht="15" customHeight="1" x14ac:dyDescent="0.25">
      <c r="A27" s="337"/>
      <c r="B27" s="333" t="s">
        <v>555</v>
      </c>
      <c r="C27" s="484"/>
      <c r="D27" s="484"/>
      <c r="E27" s="462"/>
      <c r="F27" s="462"/>
      <c r="G27" s="462"/>
      <c r="H27" s="462"/>
      <c r="I27" s="462"/>
      <c r="J27" s="462"/>
      <c r="K27" s="462"/>
      <c r="L27" s="462"/>
      <c r="M27" s="462"/>
      <c r="N27" s="462"/>
      <c r="O27" s="462"/>
      <c r="P27" s="463"/>
      <c r="Q27" s="813"/>
      <c r="R27" s="462"/>
      <c r="S27" s="485"/>
      <c r="T27" s="462"/>
      <c r="U27" s="462"/>
      <c r="V27" s="462"/>
      <c r="W27" s="462"/>
      <c r="X27" s="462"/>
      <c r="Y27" s="462"/>
      <c r="Z27" s="485"/>
      <c r="AA27" s="462"/>
      <c r="AB27" s="805">
        <f t="shared" si="4"/>
        <v>0</v>
      </c>
      <c r="AC27" s="465">
        <f t="shared" si="5"/>
        <v>0</v>
      </c>
      <c r="AD27" s="825">
        <f t="shared" si="11"/>
        <v>0</v>
      </c>
    </row>
    <row r="28" spans="1:30" ht="15" customHeight="1" x14ac:dyDescent="0.25">
      <c r="A28" s="336"/>
      <c r="B28" s="325" t="s">
        <v>177</v>
      </c>
      <c r="C28" s="458"/>
      <c r="D28" s="458"/>
      <c r="E28" s="459"/>
      <c r="F28" s="459"/>
      <c r="G28" s="459"/>
      <c r="H28" s="459"/>
      <c r="I28" s="459"/>
      <c r="J28" s="459"/>
      <c r="K28" s="459"/>
      <c r="L28" s="459"/>
      <c r="M28" s="459"/>
      <c r="N28" s="459"/>
      <c r="O28" s="459"/>
      <c r="P28" s="486"/>
      <c r="Q28" s="817">
        <v>26</v>
      </c>
      <c r="R28" s="459"/>
      <c r="S28" s="461">
        <f>SUM(Q28:R28)</f>
        <v>26</v>
      </c>
      <c r="T28" s="459"/>
      <c r="U28" s="459"/>
      <c r="V28" s="459"/>
      <c r="W28" s="462"/>
      <c r="X28" s="459"/>
      <c r="Y28" s="459"/>
      <c r="Z28" s="461"/>
      <c r="AA28" s="462"/>
      <c r="AB28" s="805">
        <f t="shared" si="4"/>
        <v>26</v>
      </c>
      <c r="AC28" s="465">
        <f t="shared" si="5"/>
        <v>0</v>
      </c>
      <c r="AD28" s="825">
        <f t="shared" si="11"/>
        <v>26</v>
      </c>
    </row>
    <row r="29" spans="1:30" s="39" customFormat="1" ht="15" customHeight="1" x14ac:dyDescent="0.25">
      <c r="A29" s="337"/>
      <c r="B29" s="325" t="s">
        <v>217</v>
      </c>
      <c r="C29" s="484"/>
      <c r="D29" s="484"/>
      <c r="E29" s="462"/>
      <c r="F29" s="462"/>
      <c r="G29" s="462"/>
      <c r="H29" s="462"/>
      <c r="I29" s="462"/>
      <c r="J29" s="462"/>
      <c r="K29" s="462"/>
      <c r="L29" s="462"/>
      <c r="M29" s="462"/>
      <c r="N29" s="462"/>
      <c r="O29" s="462"/>
      <c r="P29" s="463"/>
      <c r="Q29" s="817">
        <v>7</v>
      </c>
      <c r="R29" s="462"/>
      <c r="S29" s="461">
        <f t="shared" ref="S29:S34" si="19">SUM(Q29:R29)</f>
        <v>7</v>
      </c>
      <c r="T29" s="462"/>
      <c r="U29" s="462"/>
      <c r="V29" s="462"/>
      <c r="W29" s="462"/>
      <c r="X29" s="462"/>
      <c r="Y29" s="462"/>
      <c r="Z29" s="485"/>
      <c r="AA29" s="462"/>
      <c r="AB29" s="805">
        <f t="shared" si="4"/>
        <v>7</v>
      </c>
      <c r="AC29" s="465">
        <f t="shared" si="5"/>
        <v>0</v>
      </c>
      <c r="AD29" s="825">
        <f t="shared" si="11"/>
        <v>7</v>
      </c>
    </row>
    <row r="30" spans="1:30" s="39" customFormat="1" ht="15" customHeight="1" x14ac:dyDescent="0.25">
      <c r="A30" s="337"/>
      <c r="B30" s="325" t="s">
        <v>214</v>
      </c>
      <c r="C30" s="484"/>
      <c r="D30" s="484"/>
      <c r="E30" s="462"/>
      <c r="F30" s="462"/>
      <c r="G30" s="462"/>
      <c r="H30" s="462"/>
      <c r="I30" s="462"/>
      <c r="J30" s="462"/>
      <c r="K30" s="462"/>
      <c r="L30" s="462"/>
      <c r="M30" s="462"/>
      <c r="N30" s="462"/>
      <c r="O30" s="462"/>
      <c r="P30" s="463"/>
      <c r="Q30" s="817">
        <v>0</v>
      </c>
      <c r="R30" s="462"/>
      <c r="S30" s="461">
        <f t="shared" si="19"/>
        <v>0</v>
      </c>
      <c r="T30" s="462"/>
      <c r="U30" s="462"/>
      <c r="V30" s="462"/>
      <c r="W30" s="462"/>
      <c r="X30" s="462"/>
      <c r="Y30" s="462"/>
      <c r="Z30" s="485"/>
      <c r="AA30" s="462"/>
      <c r="AB30" s="805">
        <f t="shared" si="4"/>
        <v>0</v>
      </c>
      <c r="AC30" s="465">
        <f t="shared" si="5"/>
        <v>0</v>
      </c>
      <c r="AD30" s="825">
        <f t="shared" si="11"/>
        <v>0</v>
      </c>
    </row>
    <row r="31" spans="1:30" s="39" customFormat="1" ht="30" customHeight="1" x14ac:dyDescent="0.25">
      <c r="A31" s="337"/>
      <c r="B31" s="325" t="s">
        <v>819</v>
      </c>
      <c r="C31" s="484"/>
      <c r="D31" s="484"/>
      <c r="E31" s="462"/>
      <c r="F31" s="462"/>
      <c r="G31" s="462"/>
      <c r="H31" s="462"/>
      <c r="I31" s="462"/>
      <c r="J31" s="462"/>
      <c r="K31" s="462"/>
      <c r="L31" s="462"/>
      <c r="M31" s="462"/>
      <c r="N31" s="462"/>
      <c r="O31" s="462"/>
      <c r="P31" s="463"/>
      <c r="Q31" s="817">
        <v>13</v>
      </c>
      <c r="R31" s="462"/>
      <c r="S31" s="461">
        <f t="shared" si="19"/>
        <v>13</v>
      </c>
      <c r="T31" s="462"/>
      <c r="U31" s="462"/>
      <c r="V31" s="462"/>
      <c r="W31" s="462"/>
      <c r="X31" s="462"/>
      <c r="Y31" s="462"/>
      <c r="Z31" s="485"/>
      <c r="AA31" s="462"/>
      <c r="AB31" s="805">
        <f t="shared" si="4"/>
        <v>13</v>
      </c>
      <c r="AC31" s="465">
        <f t="shared" si="5"/>
        <v>0</v>
      </c>
      <c r="AD31" s="825">
        <f t="shared" si="11"/>
        <v>13</v>
      </c>
    </row>
    <row r="32" spans="1:30" ht="15" customHeight="1" x14ac:dyDescent="0.25">
      <c r="A32" s="336"/>
      <c r="B32" s="345" t="s">
        <v>820</v>
      </c>
      <c r="C32" s="464"/>
      <c r="D32" s="464"/>
      <c r="E32" s="465"/>
      <c r="F32" s="465"/>
      <c r="G32" s="465"/>
      <c r="H32" s="465"/>
      <c r="I32" s="465"/>
      <c r="J32" s="465"/>
      <c r="K32" s="465"/>
      <c r="L32" s="465"/>
      <c r="M32" s="465"/>
      <c r="N32" s="465"/>
      <c r="O32" s="465"/>
      <c r="P32" s="487"/>
      <c r="Q32" s="818"/>
      <c r="R32" s="465"/>
      <c r="S32" s="461">
        <f t="shared" si="19"/>
        <v>0</v>
      </c>
      <c r="T32" s="465"/>
      <c r="U32" s="465"/>
      <c r="V32" s="465"/>
      <c r="W32" s="467"/>
      <c r="X32" s="465"/>
      <c r="Y32" s="465"/>
      <c r="Z32" s="466"/>
      <c r="AA32" s="467"/>
      <c r="AB32" s="805">
        <f t="shared" si="4"/>
        <v>0</v>
      </c>
      <c r="AC32" s="465">
        <f t="shared" si="5"/>
        <v>0</v>
      </c>
      <c r="AD32" s="825">
        <f t="shared" si="11"/>
        <v>0</v>
      </c>
    </row>
    <row r="33" spans="1:51" ht="15" customHeight="1" x14ac:dyDescent="0.25">
      <c r="A33" s="336"/>
      <c r="B33" s="326" t="s">
        <v>821</v>
      </c>
      <c r="C33" s="464"/>
      <c r="D33" s="464"/>
      <c r="E33" s="465"/>
      <c r="F33" s="465"/>
      <c r="G33" s="465"/>
      <c r="H33" s="465"/>
      <c r="I33" s="465"/>
      <c r="J33" s="465"/>
      <c r="K33" s="465"/>
      <c r="L33" s="465"/>
      <c r="M33" s="465"/>
      <c r="N33" s="465"/>
      <c r="O33" s="465"/>
      <c r="P33" s="487"/>
      <c r="Q33" s="818">
        <v>25</v>
      </c>
      <c r="R33" s="465"/>
      <c r="S33" s="461">
        <f t="shared" si="19"/>
        <v>25</v>
      </c>
      <c r="T33" s="465"/>
      <c r="U33" s="465"/>
      <c r="V33" s="465"/>
      <c r="W33" s="467"/>
      <c r="X33" s="465"/>
      <c r="Y33" s="465"/>
      <c r="Z33" s="466"/>
      <c r="AA33" s="467"/>
      <c r="AB33" s="805">
        <f t="shared" si="4"/>
        <v>25</v>
      </c>
      <c r="AC33" s="465">
        <f t="shared" si="5"/>
        <v>0</v>
      </c>
      <c r="AD33" s="825">
        <f t="shared" si="11"/>
        <v>25</v>
      </c>
    </row>
    <row r="34" spans="1:51" ht="15" customHeight="1" thickBot="1" x14ac:dyDescent="0.3">
      <c r="A34" s="336"/>
      <c r="B34" s="327" t="s">
        <v>57</v>
      </c>
      <c r="C34" s="488"/>
      <c r="D34" s="488"/>
      <c r="E34" s="468"/>
      <c r="F34" s="468"/>
      <c r="G34" s="468"/>
      <c r="H34" s="468"/>
      <c r="I34" s="468"/>
      <c r="J34" s="468"/>
      <c r="K34" s="468"/>
      <c r="L34" s="468"/>
      <c r="M34" s="468"/>
      <c r="N34" s="468"/>
      <c r="O34" s="468"/>
      <c r="P34" s="489"/>
      <c r="Q34" s="819">
        <v>72</v>
      </c>
      <c r="R34" s="468"/>
      <c r="S34" s="461">
        <f t="shared" si="19"/>
        <v>72</v>
      </c>
      <c r="T34" s="468"/>
      <c r="U34" s="468"/>
      <c r="V34" s="468"/>
      <c r="W34" s="827"/>
      <c r="X34" s="468"/>
      <c r="Y34" s="468"/>
      <c r="Z34" s="469"/>
      <c r="AA34" s="827"/>
      <c r="AB34" s="803">
        <f t="shared" si="4"/>
        <v>72</v>
      </c>
      <c r="AC34" s="474">
        <f t="shared" si="5"/>
        <v>0</v>
      </c>
      <c r="AD34" s="829">
        <f t="shared" si="11"/>
        <v>72</v>
      </c>
    </row>
    <row r="35" spans="1:51" s="39" customFormat="1" ht="30" customHeight="1" thickBot="1" x14ac:dyDescent="0.25">
      <c r="A35" s="341"/>
      <c r="B35" s="332" t="s">
        <v>471</v>
      </c>
      <c r="C35" s="457"/>
      <c r="D35" s="457"/>
      <c r="E35" s="454"/>
      <c r="F35" s="454"/>
      <c r="G35" s="454"/>
      <c r="H35" s="454"/>
      <c r="I35" s="454"/>
      <c r="J35" s="454"/>
      <c r="K35" s="454"/>
      <c r="L35" s="454"/>
      <c r="M35" s="454"/>
      <c r="N35" s="454"/>
      <c r="O35" s="454"/>
      <c r="P35" s="456"/>
      <c r="Q35" s="806">
        <v>1</v>
      </c>
      <c r="R35" s="454"/>
      <c r="S35" s="455">
        <f>SUM(Q35:R35)</f>
        <v>1</v>
      </c>
      <c r="T35" s="454"/>
      <c r="U35" s="454">
        <v>-1</v>
      </c>
      <c r="V35" s="454"/>
      <c r="W35" s="454">
        <f>SUM(T35:V35)</f>
        <v>-1</v>
      </c>
      <c r="X35" s="454"/>
      <c r="Y35" s="454"/>
      <c r="Z35" s="455"/>
      <c r="AA35" s="454">
        <f>SUM(X35:Z35)</f>
        <v>0</v>
      </c>
      <c r="AB35" s="807">
        <f t="shared" si="4"/>
        <v>0</v>
      </c>
      <c r="AC35" s="454">
        <f t="shared" si="5"/>
        <v>0</v>
      </c>
      <c r="AD35" s="834">
        <f t="shared" si="11"/>
        <v>0</v>
      </c>
    </row>
    <row r="36" spans="1:51" ht="30" customHeight="1" thickBot="1" x14ac:dyDescent="0.3">
      <c r="A36" s="339"/>
      <c r="B36" s="334" t="s">
        <v>810</v>
      </c>
      <c r="C36" s="470"/>
      <c r="D36" s="470"/>
      <c r="E36" s="471"/>
      <c r="F36" s="471"/>
      <c r="G36" s="471"/>
      <c r="H36" s="471"/>
      <c r="I36" s="471"/>
      <c r="J36" s="471"/>
      <c r="K36" s="471"/>
      <c r="L36" s="471"/>
      <c r="M36" s="471"/>
      <c r="N36" s="471"/>
      <c r="O36" s="471"/>
      <c r="P36" s="822"/>
      <c r="Q36" s="820">
        <v>1</v>
      </c>
      <c r="R36" s="471"/>
      <c r="S36" s="798">
        <f>SUM(Q36:R36)</f>
        <v>1</v>
      </c>
      <c r="T36" s="471"/>
      <c r="U36" s="471"/>
      <c r="V36" s="471"/>
      <c r="W36" s="800">
        <f>SUM(T36:V36)</f>
        <v>0</v>
      </c>
      <c r="X36" s="471"/>
      <c r="Y36" s="471"/>
      <c r="Z36" s="490"/>
      <c r="AA36" s="800">
        <f>SUM(X36:Z36)</f>
        <v>0</v>
      </c>
      <c r="AB36" s="801">
        <f t="shared" si="4"/>
        <v>1</v>
      </c>
      <c r="AC36" s="477">
        <f t="shared" si="5"/>
        <v>0</v>
      </c>
      <c r="AD36" s="830">
        <f t="shared" si="11"/>
        <v>1</v>
      </c>
    </row>
    <row r="37" spans="1:51" s="46" customFormat="1" ht="30" customHeight="1" thickBot="1" x14ac:dyDescent="0.3">
      <c r="A37" s="340"/>
      <c r="B37" s="335" t="s">
        <v>472</v>
      </c>
      <c r="C37" s="491"/>
      <c r="D37" s="491"/>
      <c r="E37" s="492"/>
      <c r="F37" s="492"/>
      <c r="G37" s="492"/>
      <c r="H37" s="492"/>
      <c r="I37" s="492"/>
      <c r="J37" s="492"/>
      <c r="K37" s="492"/>
      <c r="L37" s="492"/>
      <c r="M37" s="492"/>
      <c r="N37" s="492"/>
      <c r="O37" s="492"/>
      <c r="P37" s="823"/>
      <c r="Q37" s="806">
        <f t="shared" ref="Q37:V37" si="20">Q24+Q25+Q35+Q26</f>
        <v>1380.5</v>
      </c>
      <c r="R37" s="454">
        <f t="shared" si="20"/>
        <v>41.5</v>
      </c>
      <c r="S37" s="454">
        <f>SUM(Q37:R37)</f>
        <v>1422</v>
      </c>
      <c r="T37" s="806">
        <f t="shared" si="20"/>
        <v>9</v>
      </c>
      <c r="U37" s="454">
        <f t="shared" si="20"/>
        <v>-1</v>
      </c>
      <c r="V37" s="454">
        <f t="shared" si="20"/>
        <v>0</v>
      </c>
      <c r="W37" s="454">
        <f>SUM(T37:V37)</f>
        <v>8</v>
      </c>
      <c r="X37" s="806">
        <f t="shared" ref="X37:Z37" si="21">X24+X25+X35+X26</f>
        <v>3</v>
      </c>
      <c r="Y37" s="454">
        <f t="shared" si="21"/>
        <v>0</v>
      </c>
      <c r="Z37" s="454">
        <f t="shared" si="21"/>
        <v>0</v>
      </c>
      <c r="AA37" s="454">
        <f>SUM(X37:Z37)</f>
        <v>3</v>
      </c>
      <c r="AB37" s="799">
        <f t="shared" si="4"/>
        <v>1388.5</v>
      </c>
      <c r="AC37" s="477">
        <f t="shared" si="5"/>
        <v>44.5</v>
      </c>
      <c r="AD37" s="456">
        <f>SUM(AB37:AC37)</f>
        <v>1433</v>
      </c>
    </row>
    <row r="38" spans="1:51" x14ac:dyDescent="0.25">
      <c r="E38" s="84"/>
      <c r="F38" s="84"/>
      <c r="G38" s="84"/>
      <c r="H38" s="84"/>
      <c r="I38" s="84"/>
      <c r="J38" s="84"/>
      <c r="K38" s="84"/>
      <c r="L38" s="84"/>
      <c r="M38" s="84"/>
      <c r="N38" s="84"/>
      <c r="O38" s="84"/>
      <c r="P38" s="84"/>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row>
    <row r="39" spans="1:51" x14ac:dyDescent="0.25">
      <c r="E39" s="84"/>
      <c r="F39" s="84"/>
      <c r="G39" s="84"/>
      <c r="H39" s="84"/>
      <c r="I39" s="84"/>
      <c r="J39" s="84"/>
      <c r="K39" s="84"/>
      <c r="L39" s="84"/>
      <c r="M39" s="84"/>
      <c r="N39" s="84"/>
      <c r="O39" s="84"/>
      <c r="P39" s="84"/>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row>
    <row r="40" spans="1:51" x14ac:dyDescent="0.25">
      <c r="E40" s="84"/>
      <c r="F40" s="84"/>
      <c r="G40" s="84"/>
      <c r="H40" s="84"/>
      <c r="I40" s="84"/>
      <c r="J40" s="84"/>
      <c r="K40" s="84"/>
      <c r="L40" s="84"/>
      <c r="M40" s="84"/>
      <c r="N40" s="84"/>
      <c r="O40" s="84"/>
      <c r="P40" s="84"/>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row>
    <row r="41" spans="1:51" x14ac:dyDescent="0.25">
      <c r="E41" s="84"/>
      <c r="F41" s="84"/>
      <c r="G41" s="84"/>
      <c r="H41" s="84"/>
      <c r="I41" s="84"/>
      <c r="J41" s="84"/>
      <c r="K41" s="84"/>
      <c r="L41" s="84"/>
      <c r="M41" s="84"/>
      <c r="N41" s="84"/>
      <c r="O41" s="84"/>
      <c r="P41" s="84"/>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row>
    <row r="42" spans="1:51" x14ac:dyDescent="0.25">
      <c r="E42" s="84"/>
      <c r="F42" s="84"/>
      <c r="G42" s="84"/>
      <c r="H42" s="84"/>
      <c r="I42" s="84"/>
      <c r="J42" s="84"/>
      <c r="K42" s="84"/>
      <c r="L42" s="84"/>
      <c r="M42" s="84"/>
      <c r="N42" s="84"/>
      <c r="O42" s="84"/>
      <c r="P42" s="84"/>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row>
    <row r="43" spans="1:51" x14ac:dyDescent="0.25">
      <c r="E43" s="84"/>
      <c r="F43" s="84"/>
      <c r="G43" s="84"/>
      <c r="H43" s="84"/>
      <c r="I43" s="84"/>
      <c r="J43" s="84"/>
      <c r="K43" s="84"/>
      <c r="L43" s="84"/>
      <c r="M43" s="84"/>
      <c r="N43" s="84"/>
      <c r="O43" s="84"/>
      <c r="P43" s="84"/>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row>
    <row r="44" spans="1:51" x14ac:dyDescent="0.25">
      <c r="E44" s="84"/>
      <c r="F44" s="84"/>
      <c r="G44" s="84"/>
      <c r="H44" s="84"/>
      <c r="I44" s="84"/>
      <c r="J44" s="84"/>
      <c r="K44" s="84"/>
      <c r="L44" s="84"/>
      <c r="M44" s="84"/>
      <c r="N44" s="84"/>
      <c r="O44" s="84"/>
      <c r="P44" s="84"/>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row>
    <row r="45" spans="1:51" x14ac:dyDescent="0.25">
      <c r="E45" s="84"/>
      <c r="F45" s="84"/>
      <c r="G45" s="84"/>
      <c r="H45" s="84"/>
      <c r="I45" s="84"/>
      <c r="J45" s="84"/>
      <c r="K45" s="84"/>
      <c r="L45" s="84"/>
      <c r="M45" s="84"/>
      <c r="N45" s="84"/>
      <c r="O45" s="84"/>
      <c r="P45" s="84"/>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row>
    <row r="46" spans="1:51" x14ac:dyDescent="0.25">
      <c r="E46" s="84"/>
      <c r="F46" s="84"/>
      <c r="G46" s="84"/>
      <c r="H46" s="84"/>
      <c r="I46" s="84"/>
      <c r="J46" s="84"/>
      <c r="K46" s="84"/>
      <c r="L46" s="84"/>
      <c r="M46" s="84"/>
      <c r="N46" s="84"/>
      <c r="O46" s="84"/>
      <c r="P46" s="84"/>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row>
    <row r="47" spans="1:51" x14ac:dyDescent="0.25">
      <c r="B47" s="36"/>
      <c r="C47" s="36"/>
      <c r="D47" s="36"/>
      <c r="E47" s="84"/>
      <c r="F47" s="84"/>
      <c r="G47" s="84"/>
      <c r="H47" s="84"/>
      <c r="I47" s="84"/>
      <c r="J47" s="84"/>
      <c r="K47" s="84"/>
      <c r="L47" s="84"/>
      <c r="M47" s="84"/>
      <c r="N47" s="84"/>
      <c r="O47" s="84"/>
      <c r="P47" s="84"/>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row>
    <row r="48" spans="1:51" x14ac:dyDescent="0.25">
      <c r="B48" s="36"/>
      <c r="C48" s="36"/>
      <c r="D48" s="36"/>
      <c r="E48" s="84"/>
      <c r="F48" s="84"/>
      <c r="G48" s="84"/>
      <c r="H48" s="84"/>
      <c r="I48" s="84"/>
      <c r="J48" s="84"/>
      <c r="K48" s="84"/>
      <c r="L48" s="84"/>
      <c r="M48" s="84"/>
      <c r="N48" s="84"/>
      <c r="O48" s="84"/>
      <c r="P48" s="84"/>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row>
    <row r="49" spans="2:51" x14ac:dyDescent="0.25">
      <c r="B49" s="36"/>
      <c r="C49" s="36"/>
      <c r="D49" s="36"/>
      <c r="E49" s="84"/>
      <c r="F49" s="84"/>
      <c r="G49" s="84"/>
      <c r="H49" s="84"/>
      <c r="I49" s="84"/>
      <c r="J49" s="84"/>
      <c r="K49" s="84"/>
      <c r="L49" s="84"/>
      <c r="M49" s="84"/>
      <c r="N49" s="84"/>
      <c r="O49" s="84"/>
      <c r="P49" s="84"/>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row>
    <row r="50" spans="2:51" x14ac:dyDescent="0.25">
      <c r="B50" s="36"/>
      <c r="C50" s="36"/>
      <c r="D50" s="36"/>
      <c r="E50" s="84"/>
      <c r="F50" s="84"/>
      <c r="G50" s="84"/>
      <c r="H50" s="84"/>
      <c r="I50" s="84"/>
      <c r="J50" s="84"/>
      <c r="K50" s="84"/>
      <c r="L50" s="84"/>
      <c r="M50" s="84"/>
      <c r="N50" s="84"/>
      <c r="O50" s="84"/>
      <c r="P50" s="84"/>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row>
    <row r="51" spans="2:51" x14ac:dyDescent="0.25">
      <c r="B51" s="36"/>
      <c r="C51" s="36"/>
      <c r="D51" s="36"/>
      <c r="E51" s="84"/>
      <c r="F51" s="84"/>
      <c r="G51" s="84"/>
      <c r="H51" s="84"/>
      <c r="I51" s="84"/>
      <c r="J51" s="84"/>
      <c r="K51" s="84"/>
      <c r="L51" s="84"/>
      <c r="M51" s="84"/>
      <c r="N51" s="84"/>
      <c r="O51" s="84"/>
      <c r="P51" s="84"/>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row>
    <row r="52" spans="2:51" x14ac:dyDescent="0.25">
      <c r="B52" s="36"/>
      <c r="C52" s="36"/>
      <c r="D52" s="36"/>
      <c r="E52" s="84"/>
      <c r="F52" s="84"/>
      <c r="G52" s="84"/>
      <c r="H52" s="84"/>
      <c r="I52" s="84"/>
      <c r="J52" s="84"/>
      <c r="K52" s="84"/>
      <c r="L52" s="84"/>
      <c r="M52" s="84"/>
      <c r="N52" s="84"/>
      <c r="O52" s="84"/>
      <c r="P52" s="84"/>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row>
    <row r="53" spans="2:51" x14ac:dyDescent="0.25">
      <c r="B53" s="36"/>
      <c r="C53" s="36"/>
      <c r="D53" s="36"/>
      <c r="E53" s="84"/>
      <c r="F53" s="84"/>
      <c r="G53" s="84"/>
      <c r="H53" s="84"/>
      <c r="I53" s="84"/>
      <c r="J53" s="84"/>
      <c r="K53" s="84"/>
      <c r="L53" s="84"/>
      <c r="M53" s="84"/>
      <c r="N53" s="84"/>
      <c r="O53" s="84"/>
      <c r="P53" s="84"/>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row>
    <row r="54" spans="2:51" x14ac:dyDescent="0.25">
      <c r="B54" s="36"/>
      <c r="C54" s="36"/>
      <c r="D54" s="36"/>
      <c r="E54" s="84"/>
      <c r="F54" s="84"/>
      <c r="G54" s="84"/>
      <c r="H54" s="84"/>
      <c r="I54" s="84"/>
      <c r="J54" s="84"/>
      <c r="K54" s="84"/>
      <c r="L54" s="84"/>
      <c r="M54" s="84"/>
      <c r="N54" s="84"/>
      <c r="O54" s="84"/>
      <c r="P54" s="84"/>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row>
    <row r="55" spans="2:51" x14ac:dyDescent="0.25">
      <c r="B55" s="36"/>
      <c r="C55" s="36"/>
      <c r="D55" s="36"/>
      <c r="E55" s="84"/>
      <c r="F55" s="84"/>
      <c r="G55" s="84"/>
      <c r="H55" s="84"/>
      <c r="I55" s="84"/>
      <c r="J55" s="84"/>
      <c r="K55" s="84"/>
      <c r="L55" s="84"/>
      <c r="M55" s="84"/>
      <c r="N55" s="84"/>
      <c r="O55" s="84"/>
      <c r="P55" s="84"/>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row>
    <row r="56" spans="2:51" x14ac:dyDescent="0.25">
      <c r="B56" s="36"/>
      <c r="C56" s="36"/>
      <c r="D56" s="36"/>
      <c r="E56" s="84"/>
      <c r="F56" s="84"/>
      <c r="G56" s="84"/>
      <c r="H56" s="84"/>
      <c r="I56" s="84"/>
      <c r="J56" s="84"/>
      <c r="K56" s="84"/>
      <c r="L56" s="84"/>
      <c r="M56" s="84"/>
      <c r="N56" s="84"/>
      <c r="O56" s="84"/>
      <c r="P56" s="84"/>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row>
    <row r="57" spans="2:51" x14ac:dyDescent="0.25">
      <c r="B57" s="36"/>
      <c r="C57" s="36"/>
      <c r="D57" s="36"/>
      <c r="E57" s="84"/>
      <c r="F57" s="84"/>
      <c r="G57" s="84"/>
      <c r="H57" s="84"/>
      <c r="I57" s="84"/>
      <c r="J57" s="84"/>
      <c r="K57" s="84"/>
      <c r="L57" s="84"/>
      <c r="M57" s="84"/>
      <c r="N57" s="84"/>
      <c r="O57" s="84"/>
      <c r="P57" s="84"/>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row>
    <row r="58" spans="2:51" x14ac:dyDescent="0.25">
      <c r="B58" s="36"/>
      <c r="C58" s="36"/>
      <c r="D58" s="36"/>
      <c r="E58" s="84"/>
      <c r="F58" s="84"/>
      <c r="G58" s="84"/>
      <c r="H58" s="84"/>
      <c r="I58" s="84"/>
      <c r="J58" s="84"/>
      <c r="K58" s="84"/>
      <c r="L58" s="84"/>
      <c r="M58" s="84"/>
      <c r="N58" s="84"/>
      <c r="O58" s="84"/>
      <c r="P58" s="84"/>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row>
    <row r="59" spans="2:51" x14ac:dyDescent="0.25">
      <c r="B59" s="36"/>
      <c r="C59" s="36"/>
      <c r="D59" s="36"/>
      <c r="E59" s="84"/>
      <c r="F59" s="84"/>
      <c r="G59" s="84"/>
      <c r="H59" s="84"/>
      <c r="I59" s="84"/>
      <c r="J59" s="84"/>
      <c r="K59" s="84"/>
      <c r="L59" s="84"/>
      <c r="M59" s="84"/>
      <c r="N59" s="84"/>
      <c r="O59" s="84"/>
      <c r="P59" s="84"/>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row>
    <row r="60" spans="2:51" x14ac:dyDescent="0.25">
      <c r="B60" s="36"/>
      <c r="C60" s="36"/>
      <c r="D60" s="36"/>
      <c r="E60" s="84"/>
      <c r="F60" s="84"/>
      <c r="G60" s="84"/>
      <c r="H60" s="84"/>
      <c r="I60" s="84"/>
      <c r="J60" s="84"/>
      <c r="K60" s="84"/>
      <c r="L60" s="84"/>
      <c r="M60" s="84"/>
      <c r="N60" s="84"/>
      <c r="O60" s="84"/>
      <c r="P60" s="84"/>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row>
    <row r="61" spans="2:51" x14ac:dyDescent="0.25">
      <c r="B61" s="36"/>
      <c r="C61" s="36"/>
      <c r="D61" s="36"/>
      <c r="E61" s="84"/>
      <c r="F61" s="84"/>
      <c r="G61" s="84"/>
      <c r="H61" s="84"/>
      <c r="I61" s="84"/>
      <c r="J61" s="84"/>
      <c r="K61" s="84"/>
      <c r="L61" s="84"/>
      <c r="M61" s="84"/>
      <c r="N61" s="84"/>
      <c r="O61" s="84"/>
      <c r="P61" s="84"/>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row>
    <row r="62" spans="2:51" x14ac:dyDescent="0.25">
      <c r="B62" s="36"/>
      <c r="C62" s="36"/>
      <c r="D62" s="36"/>
      <c r="E62" s="84"/>
      <c r="F62" s="84"/>
      <c r="G62" s="84"/>
      <c r="H62" s="84"/>
      <c r="I62" s="84"/>
      <c r="J62" s="84"/>
      <c r="K62" s="84"/>
      <c r="L62" s="84"/>
      <c r="M62" s="84"/>
      <c r="N62" s="84"/>
      <c r="O62" s="84"/>
      <c r="P62" s="84"/>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row>
    <row r="63" spans="2:51" x14ac:dyDescent="0.25">
      <c r="B63" s="36"/>
      <c r="C63" s="36"/>
      <c r="D63" s="36"/>
      <c r="E63" s="84"/>
      <c r="F63" s="84"/>
      <c r="G63" s="84"/>
      <c r="H63" s="84"/>
      <c r="I63" s="84"/>
      <c r="J63" s="84"/>
      <c r="K63" s="84"/>
      <c r="L63" s="84"/>
      <c r="M63" s="84"/>
      <c r="N63" s="84"/>
      <c r="O63" s="84"/>
      <c r="P63" s="84"/>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row>
    <row r="64" spans="2:51" x14ac:dyDescent="0.25">
      <c r="B64" s="36"/>
      <c r="C64" s="36"/>
      <c r="D64" s="36"/>
      <c r="E64" s="84"/>
      <c r="F64" s="84"/>
      <c r="G64" s="84"/>
      <c r="H64" s="84"/>
      <c r="I64" s="84"/>
      <c r="J64" s="84"/>
      <c r="K64" s="84"/>
      <c r="L64" s="84"/>
      <c r="M64" s="84"/>
      <c r="N64" s="84"/>
      <c r="O64" s="84"/>
      <c r="P64" s="84"/>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row>
    <row r="65" spans="2:51" x14ac:dyDescent="0.25">
      <c r="B65" s="36"/>
      <c r="C65" s="36"/>
      <c r="D65" s="36"/>
      <c r="E65" s="84"/>
      <c r="F65" s="84"/>
      <c r="G65" s="84"/>
      <c r="H65" s="84"/>
      <c r="I65" s="84"/>
      <c r="J65" s="84"/>
      <c r="K65" s="84"/>
      <c r="L65" s="84"/>
      <c r="M65" s="84"/>
      <c r="N65" s="84"/>
      <c r="O65" s="84"/>
      <c r="P65" s="84"/>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row>
    <row r="66" spans="2:51" x14ac:dyDescent="0.25">
      <c r="B66" s="36"/>
      <c r="C66" s="36"/>
      <c r="D66" s="36"/>
      <c r="E66" s="84"/>
      <c r="F66" s="84"/>
      <c r="G66" s="84"/>
      <c r="H66" s="84"/>
      <c r="I66" s="84"/>
      <c r="J66" s="84"/>
      <c r="K66" s="84"/>
      <c r="L66" s="84"/>
      <c r="M66" s="84"/>
      <c r="N66" s="84"/>
      <c r="O66" s="84"/>
      <c r="P66" s="84"/>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row>
    <row r="67" spans="2:51" x14ac:dyDescent="0.25">
      <c r="B67" s="36"/>
      <c r="C67" s="36"/>
      <c r="D67" s="36"/>
      <c r="E67" s="84"/>
      <c r="F67" s="84"/>
      <c r="G67" s="84"/>
      <c r="H67" s="84"/>
      <c r="I67" s="84"/>
      <c r="J67" s="84"/>
      <c r="K67" s="84"/>
      <c r="L67" s="84"/>
      <c r="M67" s="84"/>
      <c r="N67" s="84"/>
      <c r="O67" s="84"/>
      <c r="P67" s="84"/>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row>
    <row r="68" spans="2:51" x14ac:dyDescent="0.25">
      <c r="B68" s="36"/>
      <c r="C68" s="36"/>
      <c r="D68" s="36"/>
      <c r="E68" s="84"/>
      <c r="F68" s="84"/>
      <c r="G68" s="84"/>
      <c r="H68" s="84"/>
      <c r="I68" s="84"/>
      <c r="J68" s="84"/>
      <c r="K68" s="84"/>
      <c r="L68" s="84"/>
      <c r="M68" s="84"/>
      <c r="N68" s="84"/>
      <c r="O68" s="84"/>
      <c r="P68" s="84"/>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row>
    <row r="69" spans="2:51" x14ac:dyDescent="0.25">
      <c r="B69" s="36"/>
      <c r="C69" s="36"/>
      <c r="D69" s="36"/>
      <c r="E69" s="84"/>
      <c r="F69" s="84"/>
      <c r="G69" s="84"/>
      <c r="H69" s="84"/>
      <c r="I69" s="84"/>
      <c r="J69" s="84"/>
      <c r="K69" s="84"/>
      <c r="L69" s="84"/>
      <c r="M69" s="84"/>
      <c r="N69" s="84"/>
      <c r="O69" s="84"/>
      <c r="P69" s="84"/>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row>
    <row r="70" spans="2:51" x14ac:dyDescent="0.25">
      <c r="B70" s="36"/>
      <c r="C70" s="36"/>
      <c r="D70" s="36"/>
      <c r="E70" s="84"/>
      <c r="F70" s="84"/>
      <c r="G70" s="84"/>
      <c r="H70" s="84"/>
      <c r="I70" s="84"/>
      <c r="J70" s="84"/>
      <c r="K70" s="84"/>
      <c r="L70" s="84"/>
      <c r="M70" s="84"/>
      <c r="N70" s="84"/>
      <c r="O70" s="84"/>
      <c r="P70" s="84"/>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row>
    <row r="71" spans="2:51" x14ac:dyDescent="0.25">
      <c r="B71" s="36"/>
      <c r="C71" s="36"/>
      <c r="D71" s="36"/>
      <c r="E71" s="84"/>
      <c r="F71" s="84"/>
      <c r="G71" s="84"/>
      <c r="H71" s="84"/>
      <c r="I71" s="84"/>
      <c r="J71" s="84"/>
      <c r="K71" s="84"/>
      <c r="L71" s="84"/>
      <c r="M71" s="84"/>
      <c r="N71" s="84"/>
      <c r="O71" s="84"/>
      <c r="P71" s="84"/>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row>
    <row r="72" spans="2:51" x14ac:dyDescent="0.25">
      <c r="B72" s="36"/>
      <c r="C72" s="36"/>
      <c r="D72" s="36"/>
      <c r="E72" s="84"/>
      <c r="F72" s="84"/>
      <c r="G72" s="84"/>
      <c r="H72" s="84"/>
      <c r="I72" s="84"/>
      <c r="J72" s="84"/>
      <c r="K72" s="84"/>
      <c r="L72" s="84"/>
      <c r="M72" s="84"/>
      <c r="N72" s="84"/>
      <c r="O72" s="84"/>
      <c r="P72" s="84"/>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row>
    <row r="73" spans="2:51" x14ac:dyDescent="0.25">
      <c r="B73" s="36"/>
      <c r="C73" s="36"/>
      <c r="D73" s="36"/>
      <c r="E73" s="84"/>
      <c r="F73" s="84"/>
      <c r="G73" s="84"/>
      <c r="H73" s="84"/>
      <c r="I73" s="84"/>
      <c r="J73" s="84"/>
      <c r="K73" s="84"/>
      <c r="L73" s="84"/>
      <c r="M73" s="84"/>
      <c r="N73" s="84"/>
      <c r="O73" s="84"/>
      <c r="P73" s="84"/>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row>
    <row r="74" spans="2:51" x14ac:dyDescent="0.25">
      <c r="B74" s="36"/>
      <c r="C74" s="36"/>
      <c r="D74" s="36"/>
      <c r="E74" s="84"/>
      <c r="F74" s="84"/>
      <c r="G74" s="84"/>
      <c r="H74" s="84"/>
      <c r="I74" s="84"/>
      <c r="J74" s="84"/>
      <c r="K74" s="84"/>
      <c r="L74" s="84"/>
      <c r="M74" s="84"/>
      <c r="N74" s="84"/>
      <c r="O74" s="84"/>
      <c r="P74" s="84"/>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row>
    <row r="75" spans="2:51" x14ac:dyDescent="0.25">
      <c r="B75" s="36"/>
      <c r="C75" s="36"/>
      <c r="D75" s="36"/>
      <c r="E75" s="84"/>
      <c r="F75" s="84"/>
      <c r="G75" s="84"/>
      <c r="H75" s="84"/>
      <c r="I75" s="84"/>
      <c r="J75" s="84"/>
      <c r="K75" s="84"/>
      <c r="L75" s="84"/>
      <c r="M75" s="84"/>
      <c r="N75" s="84"/>
      <c r="O75" s="84"/>
      <c r="P75" s="84"/>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row>
    <row r="76" spans="2:51" x14ac:dyDescent="0.25">
      <c r="B76" s="36"/>
      <c r="C76" s="36"/>
      <c r="D76" s="36"/>
      <c r="E76" s="84"/>
      <c r="F76" s="84"/>
      <c r="G76" s="84"/>
      <c r="H76" s="84"/>
      <c r="I76" s="84"/>
      <c r="J76" s="84"/>
      <c r="K76" s="84"/>
      <c r="L76" s="84"/>
      <c r="M76" s="84"/>
      <c r="N76" s="84"/>
      <c r="O76" s="84"/>
      <c r="P76" s="84"/>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row>
    <row r="77" spans="2:51" x14ac:dyDescent="0.25">
      <c r="B77" s="36"/>
      <c r="C77" s="36"/>
      <c r="D77" s="36"/>
      <c r="E77" s="84"/>
      <c r="F77" s="84"/>
      <c r="G77" s="84"/>
      <c r="H77" s="84"/>
      <c r="I77" s="84"/>
      <c r="J77" s="84"/>
      <c r="K77" s="84"/>
      <c r="L77" s="84"/>
      <c r="M77" s="84"/>
      <c r="N77" s="84"/>
      <c r="O77" s="84"/>
      <c r="P77" s="84"/>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row>
    <row r="78" spans="2:51" x14ac:dyDescent="0.25">
      <c r="B78" s="36"/>
      <c r="C78" s="36"/>
      <c r="D78" s="36"/>
      <c r="E78" s="84"/>
      <c r="F78" s="84"/>
      <c r="G78" s="84"/>
      <c r="H78" s="84"/>
      <c r="I78" s="84"/>
      <c r="J78" s="84"/>
      <c r="K78" s="84"/>
      <c r="L78" s="84"/>
      <c r="M78" s="84"/>
      <c r="N78" s="84"/>
      <c r="O78" s="84"/>
      <c r="P78" s="84"/>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row>
    <row r="79" spans="2:51" x14ac:dyDescent="0.25">
      <c r="B79" s="36"/>
      <c r="C79" s="36"/>
      <c r="D79" s="36"/>
      <c r="E79" s="84"/>
      <c r="F79" s="84"/>
      <c r="G79" s="84"/>
      <c r="H79" s="84"/>
      <c r="I79" s="84"/>
      <c r="J79" s="84"/>
      <c r="K79" s="84"/>
      <c r="L79" s="84"/>
      <c r="M79" s="84"/>
      <c r="N79" s="84"/>
      <c r="O79" s="84"/>
      <c r="P79" s="84"/>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row>
    <row r="80" spans="2:51" x14ac:dyDescent="0.25">
      <c r="B80" s="36"/>
      <c r="C80" s="36"/>
      <c r="D80" s="36"/>
      <c r="E80" s="84"/>
      <c r="F80" s="84"/>
      <c r="G80" s="84"/>
      <c r="H80" s="84"/>
      <c r="I80" s="84"/>
      <c r="J80" s="84"/>
      <c r="K80" s="84"/>
      <c r="L80" s="84"/>
      <c r="M80" s="84"/>
      <c r="N80" s="84"/>
      <c r="O80" s="84"/>
      <c r="P80" s="84"/>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row>
    <row r="81" spans="2:51" x14ac:dyDescent="0.25">
      <c r="B81" s="36"/>
      <c r="C81" s="36"/>
      <c r="D81" s="36"/>
      <c r="E81" s="84"/>
      <c r="F81" s="84"/>
      <c r="G81" s="84"/>
      <c r="H81" s="84"/>
      <c r="I81" s="84"/>
      <c r="J81" s="84"/>
      <c r="K81" s="84"/>
      <c r="L81" s="84"/>
      <c r="M81" s="84"/>
      <c r="N81" s="84"/>
      <c r="O81" s="84"/>
      <c r="P81" s="84"/>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row>
    <row r="82" spans="2:51" x14ac:dyDescent="0.25">
      <c r="B82" s="36"/>
      <c r="C82" s="36"/>
      <c r="D82" s="36"/>
      <c r="E82" s="84"/>
      <c r="F82" s="84"/>
      <c r="G82" s="84"/>
      <c r="H82" s="84"/>
      <c r="I82" s="84"/>
      <c r="J82" s="84"/>
      <c r="K82" s="84"/>
      <c r="L82" s="84"/>
      <c r="M82" s="84"/>
      <c r="N82" s="84"/>
      <c r="O82" s="84"/>
      <c r="P82" s="84"/>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row>
    <row r="83" spans="2:51" x14ac:dyDescent="0.25">
      <c r="B83" s="36"/>
      <c r="C83" s="36"/>
      <c r="D83" s="36"/>
      <c r="E83" s="84"/>
      <c r="F83" s="84"/>
      <c r="G83" s="84"/>
      <c r="H83" s="84"/>
      <c r="I83" s="84"/>
      <c r="J83" s="84"/>
      <c r="K83" s="84"/>
      <c r="L83" s="84"/>
      <c r="M83" s="84"/>
      <c r="N83" s="84"/>
      <c r="O83" s="84"/>
      <c r="P83" s="84"/>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row>
    <row r="84" spans="2:51" x14ac:dyDescent="0.25">
      <c r="B84" s="36"/>
      <c r="C84" s="36"/>
      <c r="D84" s="36"/>
      <c r="E84" s="84"/>
      <c r="F84" s="84"/>
      <c r="G84" s="84"/>
      <c r="H84" s="84"/>
      <c r="I84" s="84"/>
      <c r="J84" s="84"/>
      <c r="K84" s="84"/>
      <c r="L84" s="84"/>
      <c r="M84" s="84"/>
      <c r="N84" s="84"/>
      <c r="O84" s="84"/>
      <c r="P84" s="84"/>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row>
    <row r="85" spans="2:51" x14ac:dyDescent="0.25">
      <c r="B85" s="36"/>
      <c r="C85" s="36"/>
      <c r="D85" s="36"/>
      <c r="E85" s="84"/>
      <c r="F85" s="84"/>
      <c r="G85" s="84"/>
      <c r="H85" s="84"/>
      <c r="I85" s="84"/>
      <c r="J85" s="84"/>
      <c r="K85" s="84"/>
      <c r="L85" s="84"/>
      <c r="M85" s="84"/>
      <c r="N85" s="84"/>
      <c r="O85" s="84"/>
      <c r="P85" s="84"/>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row>
    <row r="86" spans="2:51" x14ac:dyDescent="0.25">
      <c r="B86" s="36"/>
      <c r="C86" s="36"/>
      <c r="D86" s="36"/>
      <c r="E86" s="84"/>
      <c r="F86" s="84"/>
      <c r="G86" s="84"/>
      <c r="H86" s="84"/>
      <c r="I86" s="84"/>
      <c r="J86" s="84"/>
      <c r="K86" s="84"/>
      <c r="L86" s="84"/>
      <c r="M86" s="84"/>
      <c r="N86" s="84"/>
      <c r="O86" s="84"/>
      <c r="P86" s="84"/>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row>
    <row r="87" spans="2:51" x14ac:dyDescent="0.25">
      <c r="B87" s="36"/>
      <c r="C87" s="36"/>
      <c r="D87" s="36"/>
      <c r="E87" s="84"/>
      <c r="F87" s="84"/>
      <c r="G87" s="84"/>
      <c r="H87" s="84"/>
      <c r="I87" s="84"/>
      <c r="J87" s="84"/>
      <c r="K87" s="84"/>
      <c r="L87" s="84"/>
      <c r="M87" s="84"/>
      <c r="N87" s="84"/>
      <c r="O87" s="84"/>
      <c r="P87" s="84"/>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row>
    <row r="88" spans="2:51" x14ac:dyDescent="0.25">
      <c r="B88" s="36"/>
      <c r="C88" s="36"/>
      <c r="D88" s="36"/>
      <c r="E88" s="84"/>
      <c r="F88" s="84"/>
      <c r="G88" s="84"/>
      <c r="H88" s="84"/>
      <c r="I88" s="84"/>
      <c r="J88" s="84"/>
      <c r="K88" s="84"/>
      <c r="L88" s="84"/>
      <c r="M88" s="84"/>
      <c r="N88" s="84"/>
      <c r="O88" s="84"/>
      <c r="P88" s="84"/>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row>
    <row r="89" spans="2:51" x14ac:dyDescent="0.25">
      <c r="B89" s="36"/>
      <c r="C89" s="36"/>
      <c r="D89" s="36"/>
      <c r="E89" s="84"/>
      <c r="F89" s="84"/>
      <c r="G89" s="84"/>
      <c r="H89" s="84"/>
      <c r="I89" s="84"/>
      <c r="J89" s="84"/>
      <c r="K89" s="84"/>
      <c r="L89" s="84"/>
      <c r="M89" s="84"/>
      <c r="N89" s="84"/>
      <c r="O89" s="84"/>
      <c r="P89" s="84"/>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row>
    <row r="90" spans="2:51" x14ac:dyDescent="0.25">
      <c r="B90" s="36"/>
      <c r="C90" s="36"/>
      <c r="D90" s="36"/>
      <c r="E90" s="84"/>
      <c r="F90" s="84"/>
      <c r="G90" s="84"/>
      <c r="H90" s="84"/>
      <c r="I90" s="84"/>
      <c r="J90" s="84"/>
      <c r="K90" s="84"/>
      <c r="L90" s="84"/>
      <c r="M90" s="84"/>
      <c r="N90" s="84"/>
      <c r="O90" s="84"/>
      <c r="P90" s="84"/>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row>
    <row r="91" spans="2:51" x14ac:dyDescent="0.25">
      <c r="B91" s="36"/>
      <c r="C91" s="36"/>
      <c r="D91" s="36"/>
      <c r="E91" s="84"/>
      <c r="F91" s="84"/>
      <c r="G91" s="84"/>
      <c r="H91" s="84"/>
      <c r="I91" s="84"/>
      <c r="J91" s="84"/>
      <c r="K91" s="84"/>
      <c r="L91" s="84"/>
      <c r="M91" s="84"/>
      <c r="N91" s="84"/>
      <c r="O91" s="84"/>
      <c r="P91" s="84"/>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row>
    <row r="92" spans="2:51" x14ac:dyDescent="0.25">
      <c r="B92" s="36"/>
      <c r="C92" s="36"/>
      <c r="D92" s="36"/>
      <c r="E92" s="84"/>
      <c r="F92" s="84"/>
      <c r="G92" s="84"/>
      <c r="H92" s="84"/>
      <c r="I92" s="84"/>
      <c r="J92" s="84"/>
      <c r="K92" s="84"/>
      <c r="L92" s="84"/>
      <c r="M92" s="84"/>
      <c r="N92" s="84"/>
      <c r="O92" s="84"/>
      <c r="P92" s="84"/>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row>
    <row r="93" spans="2:51" x14ac:dyDescent="0.25">
      <c r="B93" s="36"/>
      <c r="C93" s="36"/>
      <c r="D93" s="36"/>
      <c r="E93" s="84"/>
      <c r="F93" s="84"/>
      <c r="G93" s="84"/>
      <c r="H93" s="84"/>
      <c r="I93" s="84"/>
      <c r="J93" s="84"/>
      <c r="K93" s="84"/>
      <c r="L93" s="84"/>
      <c r="M93" s="84"/>
      <c r="N93" s="84"/>
      <c r="O93" s="84"/>
      <c r="P93" s="84"/>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row>
    <row r="94" spans="2:51" x14ac:dyDescent="0.25">
      <c r="B94" s="36"/>
      <c r="C94" s="36"/>
      <c r="D94" s="36"/>
      <c r="E94" s="84"/>
      <c r="F94" s="84"/>
      <c r="G94" s="84"/>
      <c r="H94" s="84"/>
      <c r="I94" s="84"/>
      <c r="J94" s="84"/>
      <c r="K94" s="84"/>
      <c r="L94" s="84"/>
      <c r="M94" s="84"/>
      <c r="N94" s="84"/>
      <c r="O94" s="84"/>
      <c r="P94" s="84"/>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row>
    <row r="95" spans="2:51" x14ac:dyDescent="0.25">
      <c r="B95" s="36"/>
      <c r="C95" s="36"/>
      <c r="D95" s="36"/>
      <c r="E95" s="84"/>
      <c r="F95" s="84"/>
      <c r="G95" s="84"/>
      <c r="H95" s="84"/>
      <c r="I95" s="84"/>
      <c r="J95" s="84"/>
      <c r="K95" s="84"/>
      <c r="L95" s="84"/>
      <c r="M95" s="84"/>
      <c r="N95" s="84"/>
      <c r="O95" s="84"/>
      <c r="P95" s="84"/>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row>
    <row r="96" spans="2:51" x14ac:dyDescent="0.25">
      <c r="B96" s="36"/>
      <c r="C96" s="36"/>
      <c r="D96" s="36"/>
      <c r="E96" s="84"/>
      <c r="F96" s="84"/>
      <c r="G96" s="84"/>
      <c r="H96" s="84"/>
      <c r="I96" s="84"/>
      <c r="J96" s="84"/>
      <c r="K96" s="84"/>
      <c r="L96" s="84"/>
      <c r="M96" s="84"/>
      <c r="N96" s="84"/>
      <c r="O96" s="84"/>
      <c r="P96" s="84"/>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row>
    <row r="97" spans="2:51" x14ac:dyDescent="0.25">
      <c r="B97" s="36"/>
      <c r="C97" s="36"/>
      <c r="D97" s="36"/>
      <c r="E97" s="84"/>
      <c r="F97" s="84"/>
      <c r="G97" s="84"/>
      <c r="H97" s="84"/>
      <c r="I97" s="84"/>
      <c r="J97" s="84"/>
      <c r="K97" s="84"/>
      <c r="L97" s="84"/>
      <c r="M97" s="84"/>
      <c r="N97" s="84"/>
      <c r="O97" s="84"/>
      <c r="P97" s="84"/>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row>
    <row r="98" spans="2:51" x14ac:dyDescent="0.25">
      <c r="B98" s="36"/>
      <c r="C98" s="36"/>
      <c r="D98" s="36"/>
      <c r="E98" s="84"/>
      <c r="F98" s="84"/>
      <c r="G98" s="84"/>
      <c r="H98" s="84"/>
      <c r="I98" s="84"/>
      <c r="J98" s="84"/>
      <c r="K98" s="84"/>
      <c r="L98" s="84"/>
      <c r="M98" s="84"/>
      <c r="N98" s="84"/>
      <c r="O98" s="84"/>
      <c r="P98" s="84"/>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row>
    <row r="99" spans="2:51" x14ac:dyDescent="0.25">
      <c r="B99" s="36"/>
      <c r="C99" s="36"/>
      <c r="D99" s="36"/>
      <c r="E99" s="84"/>
      <c r="F99" s="84"/>
      <c r="G99" s="84"/>
      <c r="H99" s="84"/>
      <c r="I99" s="84"/>
      <c r="J99" s="84"/>
      <c r="K99" s="84"/>
      <c r="L99" s="84"/>
      <c r="M99" s="84"/>
      <c r="N99" s="84"/>
      <c r="O99" s="84"/>
      <c r="P99" s="84"/>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row>
    <row r="100" spans="2:51" x14ac:dyDescent="0.25">
      <c r="B100" s="36"/>
      <c r="C100" s="36"/>
      <c r="D100" s="36"/>
      <c r="E100" s="84"/>
      <c r="F100" s="84"/>
      <c r="G100" s="84"/>
      <c r="H100" s="84"/>
      <c r="I100" s="84"/>
      <c r="J100" s="84"/>
      <c r="K100" s="84"/>
      <c r="L100" s="84"/>
      <c r="M100" s="84"/>
      <c r="N100" s="84"/>
      <c r="O100" s="84"/>
      <c r="P100" s="84"/>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row>
    <row r="101" spans="2:51" x14ac:dyDescent="0.25">
      <c r="B101" s="36"/>
      <c r="C101" s="36"/>
      <c r="D101" s="36"/>
      <c r="E101" s="84"/>
      <c r="F101" s="84"/>
      <c r="G101" s="84"/>
      <c r="H101" s="84"/>
      <c r="I101" s="84"/>
      <c r="J101" s="84"/>
      <c r="K101" s="84"/>
      <c r="L101" s="84"/>
      <c r="M101" s="84"/>
      <c r="N101" s="84"/>
      <c r="O101" s="84"/>
      <c r="P101" s="84"/>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row>
    <row r="102" spans="2:51" x14ac:dyDescent="0.25">
      <c r="B102" s="36"/>
      <c r="C102" s="36"/>
      <c r="D102" s="36"/>
      <c r="E102" s="84"/>
      <c r="F102" s="84"/>
      <c r="G102" s="84"/>
      <c r="H102" s="84"/>
      <c r="I102" s="84"/>
      <c r="J102" s="84"/>
      <c r="K102" s="84"/>
      <c r="L102" s="84"/>
      <c r="M102" s="84"/>
      <c r="N102" s="84"/>
      <c r="O102" s="84"/>
      <c r="P102" s="84"/>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row>
    <row r="103" spans="2:51" x14ac:dyDescent="0.25">
      <c r="B103" s="36"/>
      <c r="C103" s="36"/>
      <c r="D103" s="36"/>
      <c r="E103" s="84"/>
      <c r="F103" s="84"/>
      <c r="G103" s="84"/>
      <c r="H103" s="84"/>
      <c r="I103" s="84"/>
      <c r="J103" s="84"/>
      <c r="K103" s="84"/>
      <c r="L103" s="84"/>
      <c r="M103" s="84"/>
      <c r="N103" s="84"/>
      <c r="O103" s="84"/>
      <c r="P103" s="84"/>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row>
    <row r="104" spans="2:51" x14ac:dyDescent="0.25">
      <c r="B104" s="36"/>
      <c r="C104" s="36"/>
      <c r="D104" s="36"/>
      <c r="E104" s="84"/>
      <c r="F104" s="84"/>
      <c r="G104" s="84"/>
      <c r="H104" s="84"/>
      <c r="I104" s="84"/>
      <c r="J104" s="84"/>
      <c r="K104" s="84"/>
      <c r="L104" s="84"/>
      <c r="M104" s="84"/>
      <c r="N104" s="84"/>
      <c r="O104" s="84"/>
      <c r="P104" s="84"/>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row>
    <row r="105" spans="2:51" x14ac:dyDescent="0.25">
      <c r="B105" s="36"/>
      <c r="C105" s="36"/>
      <c r="D105" s="36"/>
      <c r="E105" s="84"/>
      <c r="F105" s="84"/>
      <c r="G105" s="84"/>
      <c r="H105" s="84"/>
      <c r="I105" s="84"/>
      <c r="J105" s="84"/>
      <c r="K105" s="84"/>
      <c r="L105" s="84"/>
      <c r="M105" s="84"/>
      <c r="N105" s="84"/>
      <c r="O105" s="84"/>
      <c r="P105" s="84"/>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row>
    <row r="106" spans="2:51" x14ac:dyDescent="0.25">
      <c r="B106" s="36"/>
      <c r="C106" s="36"/>
      <c r="D106" s="36"/>
      <c r="E106" s="84"/>
      <c r="F106" s="84"/>
      <c r="G106" s="84"/>
      <c r="H106" s="84"/>
      <c r="I106" s="84"/>
      <c r="J106" s="84"/>
      <c r="K106" s="84"/>
      <c r="L106" s="84"/>
      <c r="M106" s="84"/>
      <c r="N106" s="84"/>
      <c r="O106" s="84"/>
      <c r="P106" s="84"/>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row>
    <row r="107" spans="2:51" x14ac:dyDescent="0.25">
      <c r="B107" s="36"/>
      <c r="C107" s="36"/>
      <c r="D107" s="36"/>
      <c r="E107" s="84"/>
      <c r="F107" s="84"/>
      <c r="G107" s="84"/>
      <c r="H107" s="84"/>
      <c r="I107" s="84"/>
      <c r="J107" s="84"/>
      <c r="K107" s="84"/>
      <c r="L107" s="84"/>
      <c r="M107" s="84"/>
      <c r="N107" s="84"/>
      <c r="O107" s="84"/>
      <c r="P107" s="84"/>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row>
    <row r="108" spans="2:51" x14ac:dyDescent="0.25">
      <c r="B108" s="36"/>
      <c r="C108" s="36"/>
      <c r="D108" s="36"/>
      <c r="E108" s="84"/>
      <c r="F108" s="84"/>
      <c r="G108" s="84"/>
      <c r="H108" s="84"/>
      <c r="I108" s="84"/>
      <c r="J108" s="84"/>
      <c r="K108" s="84"/>
      <c r="L108" s="84"/>
      <c r="M108" s="84"/>
      <c r="N108" s="84"/>
      <c r="O108" s="84"/>
      <c r="P108" s="84"/>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row>
    <row r="109" spans="2:51" x14ac:dyDescent="0.25">
      <c r="B109" s="36"/>
      <c r="C109" s="36"/>
      <c r="D109" s="36"/>
      <c r="E109" s="84"/>
      <c r="F109" s="84"/>
      <c r="G109" s="84"/>
      <c r="H109" s="84"/>
      <c r="I109" s="84"/>
      <c r="J109" s="84"/>
      <c r="K109" s="84"/>
      <c r="L109" s="84"/>
      <c r="M109" s="84"/>
      <c r="N109" s="84"/>
      <c r="O109" s="84"/>
      <c r="P109" s="84"/>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row>
    <row r="110" spans="2:51" x14ac:dyDescent="0.25">
      <c r="B110" s="36"/>
      <c r="C110" s="36"/>
      <c r="D110" s="36"/>
      <c r="E110" s="84"/>
      <c r="F110" s="84"/>
      <c r="G110" s="84"/>
      <c r="H110" s="84"/>
      <c r="I110" s="84"/>
      <c r="J110" s="84"/>
      <c r="K110" s="84"/>
      <c r="L110" s="84"/>
      <c r="M110" s="84"/>
      <c r="N110" s="84"/>
      <c r="O110" s="84"/>
      <c r="P110" s="84"/>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row>
    <row r="111" spans="2:51" x14ac:dyDescent="0.25">
      <c r="B111" s="36"/>
      <c r="C111" s="36"/>
      <c r="D111" s="36"/>
      <c r="E111" s="84"/>
      <c r="F111" s="84"/>
      <c r="G111" s="84"/>
      <c r="H111" s="84"/>
      <c r="I111" s="84"/>
      <c r="J111" s="84"/>
      <c r="K111" s="84"/>
      <c r="L111" s="84"/>
      <c r="M111" s="84"/>
      <c r="N111" s="84"/>
      <c r="O111" s="84"/>
      <c r="P111" s="84"/>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row>
    <row r="112" spans="2:51" x14ac:dyDescent="0.25">
      <c r="B112" s="36"/>
      <c r="C112" s="36"/>
      <c r="D112" s="36"/>
      <c r="E112" s="84"/>
      <c r="F112" s="84"/>
      <c r="G112" s="84"/>
      <c r="H112" s="84"/>
      <c r="I112" s="84"/>
      <c r="J112" s="84"/>
      <c r="K112" s="84"/>
      <c r="L112" s="84"/>
      <c r="M112" s="84"/>
      <c r="N112" s="84"/>
      <c r="O112" s="84"/>
      <c r="P112" s="84"/>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row>
    <row r="113" spans="2:51" x14ac:dyDescent="0.25">
      <c r="B113" s="36"/>
      <c r="C113" s="36"/>
      <c r="D113" s="36"/>
      <c r="E113" s="84"/>
      <c r="F113" s="84"/>
      <c r="G113" s="84"/>
      <c r="H113" s="84"/>
      <c r="I113" s="84"/>
      <c r="J113" s="84"/>
      <c r="K113" s="84"/>
      <c r="L113" s="84"/>
      <c r="M113" s="84"/>
      <c r="N113" s="84"/>
      <c r="O113" s="84"/>
      <c r="P113" s="84"/>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row>
    <row r="114" spans="2:51" x14ac:dyDescent="0.25">
      <c r="B114" s="36"/>
      <c r="C114" s="36"/>
      <c r="D114" s="36"/>
      <c r="E114" s="84"/>
      <c r="F114" s="84"/>
      <c r="G114" s="84"/>
      <c r="H114" s="84"/>
      <c r="I114" s="84"/>
      <c r="J114" s="84"/>
      <c r="K114" s="84"/>
      <c r="L114" s="84"/>
      <c r="M114" s="84"/>
      <c r="N114" s="84"/>
      <c r="O114" s="84"/>
      <c r="P114" s="84"/>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row>
    <row r="115" spans="2:51" x14ac:dyDescent="0.25">
      <c r="B115" s="36"/>
      <c r="C115" s="36"/>
      <c r="D115" s="36"/>
      <c r="E115" s="84"/>
      <c r="F115" s="84"/>
      <c r="G115" s="84"/>
      <c r="H115" s="84"/>
      <c r="I115" s="84"/>
      <c r="J115" s="84"/>
      <c r="K115" s="84"/>
      <c r="L115" s="84"/>
      <c r="M115" s="84"/>
      <c r="N115" s="84"/>
      <c r="O115" s="84"/>
      <c r="P115" s="84"/>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row>
    <row r="116" spans="2:51" x14ac:dyDescent="0.25">
      <c r="B116" s="36"/>
      <c r="C116" s="36"/>
      <c r="D116" s="36"/>
      <c r="E116" s="84"/>
      <c r="F116" s="84"/>
      <c r="G116" s="84"/>
      <c r="H116" s="84"/>
      <c r="I116" s="84"/>
      <c r="J116" s="84"/>
      <c r="K116" s="84"/>
      <c r="L116" s="84"/>
      <c r="M116" s="84"/>
      <c r="N116" s="84"/>
      <c r="O116" s="84"/>
      <c r="P116" s="84"/>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row>
    <row r="117" spans="2:51" x14ac:dyDescent="0.25">
      <c r="B117" s="36"/>
      <c r="C117" s="36"/>
      <c r="D117" s="36"/>
      <c r="E117" s="84"/>
      <c r="F117" s="84"/>
      <c r="G117" s="84"/>
      <c r="H117" s="84"/>
      <c r="I117" s="84"/>
      <c r="J117" s="84"/>
      <c r="K117" s="84"/>
      <c r="L117" s="84"/>
      <c r="M117" s="84"/>
      <c r="N117" s="84"/>
      <c r="O117" s="84"/>
      <c r="P117" s="84"/>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row>
    <row r="118" spans="2:51" x14ac:dyDescent="0.25">
      <c r="B118" s="36"/>
      <c r="C118" s="36"/>
      <c r="D118" s="36"/>
      <c r="E118" s="84"/>
      <c r="F118" s="84"/>
      <c r="G118" s="84"/>
      <c r="H118" s="84"/>
      <c r="I118" s="84"/>
      <c r="J118" s="84"/>
      <c r="K118" s="84"/>
      <c r="L118" s="84"/>
      <c r="M118" s="84"/>
      <c r="N118" s="84"/>
      <c r="O118" s="84"/>
      <c r="P118" s="84"/>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row>
    <row r="119" spans="2:51" x14ac:dyDescent="0.25">
      <c r="B119" s="36"/>
      <c r="C119" s="36"/>
      <c r="D119" s="36"/>
      <c r="E119" s="84"/>
      <c r="F119" s="84"/>
      <c r="G119" s="84"/>
      <c r="H119" s="84"/>
      <c r="I119" s="84"/>
      <c r="J119" s="84"/>
      <c r="K119" s="84"/>
      <c r="L119" s="84"/>
      <c r="M119" s="84"/>
      <c r="N119" s="84"/>
      <c r="O119" s="84"/>
      <c r="P119" s="84"/>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row>
    <row r="120" spans="2:51" x14ac:dyDescent="0.25">
      <c r="B120" s="36"/>
      <c r="C120" s="36"/>
      <c r="D120" s="36"/>
      <c r="E120" s="84"/>
      <c r="F120" s="84"/>
      <c r="G120" s="84"/>
      <c r="H120" s="84"/>
      <c r="I120" s="84"/>
      <c r="J120" s="84"/>
      <c r="K120" s="84"/>
      <c r="L120" s="84"/>
      <c r="M120" s="84"/>
      <c r="N120" s="84"/>
      <c r="O120" s="84"/>
      <c r="P120" s="84"/>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row>
    <row r="121" spans="2:51" x14ac:dyDescent="0.25">
      <c r="B121" s="36"/>
      <c r="C121" s="36"/>
      <c r="D121" s="36"/>
      <c r="E121" s="84"/>
      <c r="F121" s="84"/>
      <c r="G121" s="84"/>
      <c r="H121" s="84"/>
      <c r="I121" s="84"/>
      <c r="J121" s="84"/>
      <c r="K121" s="84"/>
      <c r="L121" s="84"/>
      <c r="M121" s="84"/>
      <c r="N121" s="84"/>
      <c r="O121" s="84"/>
      <c r="P121" s="84"/>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row>
    <row r="122" spans="2:51" x14ac:dyDescent="0.25">
      <c r="B122" s="36"/>
      <c r="C122" s="36"/>
      <c r="D122" s="36"/>
      <c r="E122" s="84"/>
      <c r="F122" s="84"/>
      <c r="G122" s="84"/>
      <c r="H122" s="84"/>
      <c r="I122" s="84"/>
      <c r="J122" s="84"/>
      <c r="K122" s="84"/>
      <c r="L122" s="84"/>
      <c r="M122" s="84"/>
      <c r="N122" s="84"/>
      <c r="O122" s="84"/>
      <c r="P122" s="84"/>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row>
    <row r="123" spans="2:51" x14ac:dyDescent="0.25">
      <c r="B123" s="36"/>
      <c r="C123" s="36"/>
      <c r="D123" s="36"/>
      <c r="E123" s="84"/>
      <c r="F123" s="84"/>
      <c r="G123" s="84"/>
      <c r="H123" s="84"/>
      <c r="I123" s="84"/>
      <c r="J123" s="84"/>
      <c r="K123" s="84"/>
      <c r="L123" s="84"/>
      <c r="M123" s="84"/>
      <c r="N123" s="84"/>
      <c r="O123" s="84"/>
      <c r="P123" s="84"/>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row>
    <row r="124" spans="2:51" x14ac:dyDescent="0.25">
      <c r="B124" s="36"/>
      <c r="C124" s="36"/>
      <c r="D124" s="36"/>
      <c r="E124" s="84"/>
      <c r="F124" s="84"/>
      <c r="G124" s="84"/>
      <c r="H124" s="84"/>
      <c r="I124" s="84"/>
      <c r="J124" s="84"/>
      <c r="K124" s="84"/>
      <c r="L124" s="84"/>
      <c r="M124" s="84"/>
      <c r="N124" s="84"/>
      <c r="O124" s="84"/>
      <c r="P124" s="84"/>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row>
    <row r="125" spans="2:51" x14ac:dyDescent="0.25">
      <c r="B125" s="36"/>
      <c r="C125" s="36"/>
      <c r="D125" s="36"/>
      <c r="E125" s="84"/>
      <c r="F125" s="84"/>
      <c r="G125" s="84"/>
      <c r="H125" s="84"/>
      <c r="I125" s="84"/>
      <c r="J125" s="84"/>
      <c r="K125" s="84"/>
      <c r="L125" s="84"/>
      <c r="M125" s="84"/>
      <c r="N125" s="84"/>
      <c r="O125" s="84"/>
      <c r="P125" s="84"/>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row>
    <row r="126" spans="2:51" x14ac:dyDescent="0.25">
      <c r="B126" s="36"/>
      <c r="C126" s="36"/>
      <c r="D126" s="36"/>
      <c r="E126" s="84"/>
      <c r="F126" s="84"/>
      <c r="G126" s="84"/>
      <c r="H126" s="84"/>
      <c r="I126" s="84"/>
      <c r="J126" s="84"/>
      <c r="K126" s="84"/>
      <c r="L126" s="84"/>
      <c r="M126" s="84"/>
      <c r="N126" s="84"/>
      <c r="O126" s="84"/>
      <c r="P126" s="84"/>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row>
    <row r="127" spans="2:51" x14ac:dyDescent="0.25">
      <c r="B127" s="36"/>
      <c r="C127" s="36"/>
      <c r="D127" s="36"/>
      <c r="E127" s="84"/>
      <c r="F127" s="84"/>
      <c r="G127" s="84"/>
      <c r="H127" s="84"/>
      <c r="I127" s="84"/>
      <c r="J127" s="84"/>
      <c r="K127" s="84"/>
      <c r="L127" s="84"/>
      <c r="M127" s="84"/>
      <c r="N127" s="84"/>
      <c r="O127" s="84"/>
      <c r="P127" s="84"/>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row>
    <row r="128" spans="2:51" x14ac:dyDescent="0.25">
      <c r="B128" s="36"/>
      <c r="C128" s="36"/>
      <c r="D128" s="36"/>
      <c r="E128" s="84"/>
      <c r="F128" s="84"/>
      <c r="G128" s="84"/>
      <c r="H128" s="84"/>
      <c r="I128" s="84"/>
      <c r="J128" s="84"/>
      <c r="K128" s="84"/>
      <c r="L128" s="84"/>
      <c r="M128" s="84"/>
      <c r="N128" s="84"/>
      <c r="O128" s="84"/>
      <c r="P128" s="84"/>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row>
    <row r="129" spans="2:51" x14ac:dyDescent="0.25">
      <c r="B129" s="36"/>
      <c r="C129" s="36"/>
      <c r="D129" s="36"/>
      <c r="E129" s="84"/>
      <c r="F129" s="84"/>
      <c r="G129" s="84"/>
      <c r="H129" s="84"/>
      <c r="I129" s="84"/>
      <c r="J129" s="84"/>
      <c r="K129" s="84"/>
      <c r="L129" s="84"/>
      <c r="M129" s="84"/>
      <c r="N129" s="84"/>
      <c r="O129" s="84"/>
      <c r="P129" s="84"/>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row>
    <row r="130" spans="2:51" x14ac:dyDescent="0.25">
      <c r="B130" s="36"/>
      <c r="C130" s="36"/>
      <c r="D130" s="36"/>
      <c r="E130" s="84"/>
      <c r="F130" s="84"/>
      <c r="G130" s="84"/>
      <c r="H130" s="84"/>
      <c r="I130" s="84"/>
      <c r="J130" s="84"/>
      <c r="K130" s="84"/>
      <c r="L130" s="84"/>
      <c r="M130" s="84"/>
      <c r="N130" s="84"/>
      <c r="O130" s="84"/>
      <c r="P130" s="84"/>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row>
    <row r="131" spans="2:51" x14ac:dyDescent="0.25">
      <c r="B131" s="36"/>
      <c r="C131" s="36"/>
      <c r="D131" s="36"/>
      <c r="E131" s="84"/>
      <c r="F131" s="84"/>
      <c r="G131" s="84"/>
      <c r="H131" s="84"/>
      <c r="I131" s="84"/>
      <c r="J131" s="84"/>
      <c r="K131" s="84"/>
      <c r="L131" s="84"/>
      <c r="M131" s="84"/>
      <c r="N131" s="84"/>
      <c r="O131" s="84"/>
      <c r="P131" s="84"/>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row>
    <row r="132" spans="2:51" x14ac:dyDescent="0.25">
      <c r="B132" s="36"/>
      <c r="C132" s="36"/>
      <c r="D132" s="36"/>
      <c r="E132" s="84"/>
      <c r="F132" s="84"/>
      <c r="G132" s="84"/>
      <c r="H132" s="84"/>
      <c r="I132" s="84"/>
      <c r="J132" s="84"/>
      <c r="K132" s="84"/>
      <c r="L132" s="84"/>
      <c r="M132" s="84"/>
      <c r="N132" s="84"/>
      <c r="O132" s="84"/>
      <c r="P132" s="84"/>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row>
    <row r="133" spans="2:51" x14ac:dyDescent="0.25">
      <c r="B133" s="36"/>
      <c r="C133" s="36"/>
      <c r="D133" s="36"/>
      <c r="E133" s="84"/>
      <c r="F133" s="84"/>
      <c r="G133" s="84"/>
      <c r="H133" s="84"/>
      <c r="I133" s="84"/>
      <c r="J133" s="84"/>
      <c r="K133" s="84"/>
      <c r="L133" s="84"/>
      <c r="M133" s="84"/>
      <c r="N133" s="84"/>
      <c r="O133" s="84"/>
      <c r="P133" s="84"/>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row>
    <row r="134" spans="2:51" x14ac:dyDescent="0.25">
      <c r="B134" s="36"/>
      <c r="C134" s="36"/>
      <c r="D134" s="36"/>
      <c r="E134" s="84"/>
      <c r="F134" s="84"/>
      <c r="G134" s="84"/>
      <c r="H134" s="84"/>
      <c r="I134" s="84"/>
      <c r="J134" s="84"/>
      <c r="K134" s="84"/>
      <c r="L134" s="84"/>
      <c r="M134" s="84"/>
      <c r="N134" s="84"/>
      <c r="O134" s="84"/>
      <c r="P134" s="84"/>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row>
    <row r="135" spans="2:51" x14ac:dyDescent="0.25">
      <c r="B135" s="36"/>
      <c r="C135" s="36"/>
      <c r="D135" s="36"/>
      <c r="E135" s="84"/>
      <c r="F135" s="84"/>
      <c r="G135" s="84"/>
      <c r="H135" s="84"/>
      <c r="I135" s="84"/>
      <c r="J135" s="84"/>
      <c r="K135" s="84"/>
      <c r="L135" s="84"/>
      <c r="M135" s="84"/>
      <c r="N135" s="84"/>
      <c r="O135" s="84"/>
      <c r="P135" s="84"/>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row>
    <row r="136" spans="2:51" x14ac:dyDescent="0.25">
      <c r="B136" s="36"/>
      <c r="C136" s="36"/>
      <c r="D136" s="36"/>
      <c r="E136" s="84"/>
      <c r="F136" s="84"/>
      <c r="G136" s="84"/>
      <c r="H136" s="84"/>
      <c r="I136" s="84"/>
      <c r="J136" s="84"/>
      <c r="K136" s="84"/>
      <c r="L136" s="84"/>
      <c r="M136" s="84"/>
      <c r="N136" s="84"/>
      <c r="O136" s="84"/>
      <c r="P136" s="84"/>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row>
    <row r="137" spans="2:51" x14ac:dyDescent="0.25">
      <c r="B137" s="36"/>
      <c r="C137" s="36"/>
      <c r="D137" s="36"/>
      <c r="E137" s="84"/>
      <c r="F137" s="84"/>
      <c r="G137" s="84"/>
      <c r="H137" s="84"/>
      <c r="I137" s="84"/>
      <c r="J137" s="84"/>
      <c r="K137" s="84"/>
      <c r="L137" s="84"/>
      <c r="M137" s="84"/>
      <c r="N137" s="84"/>
      <c r="O137" s="84"/>
      <c r="P137" s="84"/>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row>
    <row r="138" spans="2:51" x14ac:dyDescent="0.25">
      <c r="B138" s="36"/>
      <c r="C138" s="36"/>
      <c r="D138" s="36"/>
      <c r="E138" s="84"/>
      <c r="F138" s="84"/>
      <c r="G138" s="84"/>
      <c r="H138" s="84"/>
      <c r="I138" s="84"/>
      <c r="J138" s="84"/>
      <c r="K138" s="84"/>
      <c r="L138" s="84"/>
      <c r="M138" s="84"/>
      <c r="N138" s="84"/>
      <c r="O138" s="84"/>
      <c r="P138" s="84"/>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row>
    <row r="139" spans="2:51" x14ac:dyDescent="0.25">
      <c r="B139" s="36"/>
      <c r="C139" s="36"/>
      <c r="D139" s="36"/>
      <c r="E139" s="84"/>
      <c r="F139" s="84"/>
      <c r="G139" s="84"/>
      <c r="H139" s="84"/>
      <c r="I139" s="84"/>
      <c r="J139" s="84"/>
      <c r="K139" s="84"/>
      <c r="L139" s="84"/>
      <c r="M139" s="84"/>
      <c r="N139" s="84"/>
      <c r="O139" s="84"/>
      <c r="P139" s="84"/>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row>
    <row r="140" spans="2:51" x14ac:dyDescent="0.25">
      <c r="B140" s="36"/>
      <c r="C140" s="36"/>
      <c r="D140" s="36"/>
      <c r="E140" s="84"/>
      <c r="F140" s="84"/>
      <c r="G140" s="84"/>
      <c r="H140" s="84"/>
      <c r="I140" s="84"/>
      <c r="J140" s="84"/>
      <c r="K140" s="84"/>
      <c r="L140" s="84"/>
      <c r="M140" s="84"/>
      <c r="N140" s="84"/>
      <c r="O140" s="84"/>
      <c r="P140" s="84"/>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row>
    <row r="141" spans="2:51" x14ac:dyDescent="0.25">
      <c r="B141" s="36"/>
      <c r="C141" s="36"/>
      <c r="D141" s="36"/>
      <c r="E141" s="84"/>
      <c r="F141" s="84"/>
      <c r="G141" s="84"/>
      <c r="H141" s="84"/>
      <c r="I141" s="84"/>
      <c r="J141" s="84"/>
      <c r="K141" s="84"/>
      <c r="L141" s="84"/>
      <c r="M141" s="84"/>
      <c r="N141" s="84"/>
      <c r="O141" s="84"/>
      <c r="P141" s="84"/>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row>
    <row r="142" spans="2:51" x14ac:dyDescent="0.25">
      <c r="B142" s="36"/>
      <c r="C142" s="36"/>
      <c r="D142" s="36"/>
      <c r="E142" s="84"/>
      <c r="F142" s="84"/>
      <c r="G142" s="84"/>
      <c r="H142" s="84"/>
      <c r="I142" s="84"/>
      <c r="J142" s="84"/>
      <c r="K142" s="84"/>
      <c r="L142" s="84"/>
      <c r="M142" s="84"/>
      <c r="N142" s="84"/>
      <c r="O142" s="84"/>
      <c r="P142" s="84"/>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row>
    <row r="143" spans="2:51" x14ac:dyDescent="0.25">
      <c r="B143" s="36"/>
      <c r="C143" s="36"/>
      <c r="D143" s="36"/>
      <c r="E143" s="84"/>
      <c r="F143" s="84"/>
      <c r="G143" s="84"/>
      <c r="H143" s="84"/>
      <c r="I143" s="84"/>
      <c r="J143" s="84"/>
      <c r="K143" s="84"/>
      <c r="L143" s="84"/>
      <c r="M143" s="84"/>
      <c r="N143" s="84"/>
      <c r="O143" s="84"/>
      <c r="P143" s="84"/>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row>
    <row r="144" spans="2:51" x14ac:dyDescent="0.25">
      <c r="B144" s="36"/>
      <c r="C144" s="36"/>
      <c r="D144" s="36"/>
      <c r="E144" s="84"/>
      <c r="F144" s="84"/>
      <c r="G144" s="84"/>
      <c r="H144" s="84"/>
      <c r="I144" s="84"/>
      <c r="J144" s="84"/>
      <c r="K144" s="84"/>
      <c r="L144" s="84"/>
      <c r="M144" s="84"/>
      <c r="N144" s="84"/>
      <c r="O144" s="84"/>
      <c r="P144" s="84"/>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row>
    <row r="145" spans="2:51" x14ac:dyDescent="0.25">
      <c r="B145" s="36"/>
      <c r="C145" s="36"/>
      <c r="D145" s="36"/>
      <c r="E145" s="84"/>
      <c r="F145" s="84"/>
      <c r="G145" s="84"/>
      <c r="H145" s="84"/>
      <c r="I145" s="84"/>
      <c r="J145" s="84"/>
      <c r="K145" s="84"/>
      <c r="L145" s="84"/>
      <c r="M145" s="84"/>
      <c r="N145" s="84"/>
      <c r="O145" s="84"/>
      <c r="P145" s="84"/>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row>
    <row r="146" spans="2:51" x14ac:dyDescent="0.25">
      <c r="B146" s="36"/>
      <c r="C146" s="36"/>
      <c r="D146" s="36"/>
      <c r="E146" s="84"/>
      <c r="F146" s="84"/>
      <c r="G146" s="84"/>
      <c r="H146" s="84"/>
      <c r="I146" s="84"/>
      <c r="J146" s="84"/>
      <c r="K146" s="84"/>
      <c r="L146" s="84"/>
      <c r="M146" s="84"/>
      <c r="N146" s="84"/>
      <c r="O146" s="84"/>
      <c r="P146" s="84"/>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row>
    <row r="147" spans="2:51" x14ac:dyDescent="0.25">
      <c r="B147" s="36"/>
      <c r="C147" s="36"/>
      <c r="D147" s="36"/>
      <c r="E147" s="84"/>
      <c r="F147" s="84"/>
      <c r="G147" s="84"/>
      <c r="H147" s="84"/>
      <c r="I147" s="84"/>
      <c r="J147" s="84"/>
      <c r="K147" s="84"/>
      <c r="L147" s="84"/>
      <c r="M147" s="84"/>
      <c r="N147" s="84"/>
      <c r="O147" s="84"/>
      <c r="P147" s="84"/>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row>
    <row r="148" spans="2:51" x14ac:dyDescent="0.25">
      <c r="B148" s="36"/>
      <c r="C148" s="36"/>
      <c r="D148" s="36"/>
      <c r="E148" s="84"/>
      <c r="F148" s="84"/>
      <c r="G148" s="84"/>
      <c r="H148" s="84"/>
      <c r="I148" s="84"/>
      <c r="J148" s="84"/>
      <c r="K148" s="84"/>
      <c r="L148" s="84"/>
      <c r="M148" s="84"/>
      <c r="N148" s="84"/>
      <c r="O148" s="84"/>
      <c r="P148" s="84"/>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row>
    <row r="149" spans="2:51" x14ac:dyDescent="0.25">
      <c r="B149" s="36"/>
      <c r="C149" s="36"/>
      <c r="D149" s="36"/>
      <c r="E149" s="84"/>
      <c r="F149" s="84"/>
      <c r="G149" s="84"/>
      <c r="H149" s="84"/>
      <c r="I149" s="84"/>
      <c r="J149" s="84"/>
      <c r="K149" s="84"/>
      <c r="L149" s="84"/>
      <c r="M149" s="84"/>
      <c r="N149" s="84"/>
      <c r="O149" s="84"/>
      <c r="P149" s="84"/>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row>
    <row r="150" spans="2:51" x14ac:dyDescent="0.25">
      <c r="B150" s="36"/>
      <c r="C150" s="36"/>
      <c r="D150" s="36"/>
      <c r="E150" s="84"/>
      <c r="F150" s="84"/>
      <c r="G150" s="84"/>
      <c r="H150" s="84"/>
      <c r="I150" s="84"/>
      <c r="J150" s="84"/>
      <c r="K150" s="84"/>
      <c r="L150" s="84"/>
      <c r="M150" s="84"/>
      <c r="N150" s="84"/>
      <c r="O150" s="84"/>
      <c r="P150" s="84"/>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row>
    <row r="151" spans="2:51" x14ac:dyDescent="0.25">
      <c r="B151" s="36"/>
      <c r="C151" s="36"/>
      <c r="D151" s="36"/>
      <c r="E151" s="84"/>
      <c r="F151" s="84"/>
      <c r="G151" s="84"/>
      <c r="H151" s="84"/>
      <c r="I151" s="84"/>
      <c r="J151" s="84"/>
      <c r="K151" s="84"/>
      <c r="L151" s="84"/>
      <c r="M151" s="84"/>
      <c r="N151" s="84"/>
      <c r="O151" s="84"/>
      <c r="P151" s="84"/>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row>
    <row r="152" spans="2:51" x14ac:dyDescent="0.25">
      <c r="B152" s="36"/>
      <c r="C152" s="36"/>
      <c r="D152" s="36"/>
      <c r="E152" s="84"/>
      <c r="F152" s="84"/>
      <c r="G152" s="84"/>
      <c r="H152" s="84"/>
      <c r="I152" s="84"/>
      <c r="J152" s="84"/>
      <c r="K152" s="84"/>
      <c r="L152" s="84"/>
      <c r="M152" s="84"/>
      <c r="N152" s="84"/>
      <c r="O152" s="84"/>
      <c r="P152" s="84"/>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row>
    <row r="153" spans="2:51" x14ac:dyDescent="0.25">
      <c r="B153" s="36"/>
      <c r="C153" s="36"/>
      <c r="D153" s="36"/>
      <c r="E153" s="84"/>
      <c r="F153" s="84"/>
      <c r="G153" s="84"/>
      <c r="H153" s="84"/>
      <c r="I153" s="84"/>
      <c r="J153" s="84"/>
      <c r="K153" s="84"/>
      <c r="L153" s="84"/>
      <c r="M153" s="84"/>
      <c r="N153" s="84"/>
      <c r="O153" s="84"/>
      <c r="P153" s="84"/>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row>
    <row r="154" spans="2:51" x14ac:dyDescent="0.25">
      <c r="B154" s="36"/>
      <c r="C154" s="36"/>
      <c r="D154" s="36"/>
      <c r="E154" s="84"/>
      <c r="F154" s="84"/>
      <c r="G154" s="84"/>
      <c r="H154" s="84"/>
      <c r="I154" s="84"/>
      <c r="J154" s="84"/>
      <c r="K154" s="84"/>
      <c r="L154" s="84"/>
      <c r="M154" s="84"/>
      <c r="N154" s="84"/>
      <c r="O154" s="84"/>
      <c r="P154" s="84"/>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row>
    <row r="155" spans="2:51" x14ac:dyDescent="0.25">
      <c r="B155" s="36"/>
      <c r="C155" s="36"/>
      <c r="D155" s="36"/>
      <c r="E155" s="84"/>
      <c r="F155" s="84"/>
      <c r="G155" s="84"/>
      <c r="H155" s="84"/>
      <c r="I155" s="84"/>
      <c r="J155" s="84"/>
      <c r="K155" s="84"/>
      <c r="L155" s="84"/>
      <c r="M155" s="84"/>
      <c r="N155" s="84"/>
      <c r="O155" s="84"/>
      <c r="P155" s="84"/>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row>
    <row r="156" spans="2:51" x14ac:dyDescent="0.25">
      <c r="B156" s="36"/>
      <c r="C156" s="36"/>
      <c r="D156" s="36"/>
      <c r="E156" s="84"/>
      <c r="F156" s="84"/>
      <c r="G156" s="84"/>
      <c r="H156" s="84"/>
      <c r="I156" s="84"/>
      <c r="J156" s="84"/>
      <c r="K156" s="84"/>
      <c r="L156" s="84"/>
      <c r="M156" s="84"/>
      <c r="N156" s="84"/>
      <c r="O156" s="84"/>
      <c r="P156" s="84"/>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row>
    <row r="157" spans="2:51" x14ac:dyDescent="0.25">
      <c r="B157" s="36"/>
      <c r="C157" s="36"/>
      <c r="D157" s="36"/>
      <c r="E157" s="84"/>
      <c r="F157" s="84"/>
      <c r="G157" s="84"/>
      <c r="H157" s="84"/>
      <c r="I157" s="84"/>
      <c r="J157" s="84"/>
      <c r="K157" s="84"/>
      <c r="L157" s="84"/>
      <c r="M157" s="84"/>
      <c r="N157" s="84"/>
      <c r="O157" s="84"/>
      <c r="P157" s="84"/>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row>
    <row r="158" spans="2:51" x14ac:dyDescent="0.25">
      <c r="B158" s="36"/>
      <c r="C158" s="36"/>
      <c r="D158" s="36"/>
      <c r="E158" s="84"/>
      <c r="F158" s="84"/>
      <c r="G158" s="84"/>
      <c r="H158" s="84"/>
      <c r="I158" s="84"/>
      <c r="J158" s="84"/>
      <c r="K158" s="84"/>
      <c r="L158" s="84"/>
      <c r="M158" s="84"/>
      <c r="N158" s="84"/>
      <c r="O158" s="84"/>
      <c r="P158" s="84"/>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row>
    <row r="159" spans="2:51" x14ac:dyDescent="0.25">
      <c r="B159" s="36"/>
      <c r="C159" s="36"/>
      <c r="D159" s="36"/>
      <c r="E159" s="84"/>
      <c r="F159" s="84"/>
      <c r="G159" s="84"/>
      <c r="H159" s="84"/>
      <c r="I159" s="84"/>
      <c r="J159" s="84"/>
      <c r="K159" s="84"/>
      <c r="L159" s="84"/>
      <c r="M159" s="84"/>
      <c r="N159" s="84"/>
      <c r="O159" s="84"/>
      <c r="P159" s="84"/>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row>
    <row r="160" spans="2:51" x14ac:dyDescent="0.25">
      <c r="B160" s="36"/>
      <c r="C160" s="36"/>
      <c r="D160" s="36"/>
      <c r="E160" s="84"/>
      <c r="F160" s="84"/>
      <c r="G160" s="84"/>
      <c r="H160" s="84"/>
      <c r="I160" s="84"/>
      <c r="J160" s="84"/>
      <c r="K160" s="84"/>
      <c r="L160" s="84"/>
      <c r="M160" s="84"/>
      <c r="N160" s="84"/>
      <c r="O160" s="84"/>
      <c r="P160" s="84"/>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row>
    <row r="161" spans="2:51" x14ac:dyDescent="0.25">
      <c r="B161" s="36"/>
      <c r="C161" s="36"/>
      <c r="D161" s="36"/>
      <c r="E161" s="84"/>
      <c r="F161" s="84"/>
      <c r="G161" s="84"/>
      <c r="H161" s="84"/>
      <c r="I161" s="84"/>
      <c r="J161" s="84"/>
      <c r="K161" s="84"/>
      <c r="L161" s="84"/>
      <c r="M161" s="84"/>
      <c r="N161" s="84"/>
      <c r="O161" s="84"/>
      <c r="P161" s="84"/>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row>
    <row r="162" spans="2:51" x14ac:dyDescent="0.25">
      <c r="B162" s="36"/>
      <c r="C162" s="36"/>
      <c r="D162" s="36"/>
      <c r="E162" s="84"/>
      <c r="F162" s="84"/>
      <c r="G162" s="84"/>
      <c r="H162" s="84"/>
      <c r="I162" s="84"/>
      <c r="J162" s="84"/>
      <c r="K162" s="84"/>
      <c r="L162" s="84"/>
      <c r="M162" s="84"/>
      <c r="N162" s="84"/>
      <c r="O162" s="84"/>
      <c r="P162" s="84"/>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row>
    <row r="163" spans="2:51" x14ac:dyDescent="0.25">
      <c r="B163" s="36"/>
      <c r="C163" s="36"/>
      <c r="D163" s="36"/>
      <c r="E163" s="84"/>
      <c r="F163" s="84"/>
      <c r="G163" s="84"/>
      <c r="H163" s="84"/>
      <c r="I163" s="84"/>
      <c r="J163" s="84"/>
      <c r="K163" s="84"/>
      <c r="L163" s="84"/>
      <c r="M163" s="84"/>
      <c r="N163" s="84"/>
      <c r="O163" s="84"/>
      <c r="P163" s="84"/>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row>
    <row r="164" spans="2:51" x14ac:dyDescent="0.25">
      <c r="B164" s="36"/>
      <c r="C164" s="36"/>
      <c r="D164" s="36"/>
      <c r="E164" s="84"/>
      <c r="F164" s="84"/>
      <c r="G164" s="84"/>
      <c r="H164" s="84"/>
      <c r="I164" s="84"/>
      <c r="J164" s="84"/>
      <c r="K164" s="84"/>
      <c r="L164" s="84"/>
      <c r="M164" s="84"/>
      <c r="N164" s="84"/>
      <c r="O164" s="84"/>
      <c r="P164" s="84"/>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row>
    <row r="165" spans="2:51" x14ac:dyDescent="0.25">
      <c r="B165" s="36"/>
      <c r="C165" s="36"/>
      <c r="D165" s="36"/>
      <c r="E165" s="84"/>
      <c r="F165" s="84"/>
      <c r="G165" s="84"/>
      <c r="H165" s="84"/>
      <c r="I165" s="84"/>
      <c r="J165" s="84"/>
      <c r="K165" s="84"/>
      <c r="L165" s="84"/>
      <c r="M165" s="84"/>
      <c r="N165" s="84"/>
      <c r="O165" s="84"/>
      <c r="P165" s="84"/>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row>
    <row r="166" spans="2:51" x14ac:dyDescent="0.25">
      <c r="B166" s="36"/>
      <c r="C166" s="36"/>
      <c r="D166" s="36"/>
      <c r="E166" s="84"/>
      <c r="F166" s="84"/>
      <c r="G166" s="84"/>
      <c r="H166" s="84"/>
      <c r="I166" s="84"/>
      <c r="J166" s="84"/>
      <c r="K166" s="84"/>
      <c r="L166" s="84"/>
      <c r="M166" s="84"/>
      <c r="N166" s="84"/>
      <c r="O166" s="84"/>
      <c r="P166" s="84"/>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row>
    <row r="167" spans="2:51" x14ac:dyDescent="0.25">
      <c r="B167" s="36"/>
      <c r="C167" s="36"/>
      <c r="D167" s="36"/>
      <c r="E167" s="84"/>
      <c r="F167" s="84"/>
      <c r="G167" s="84"/>
      <c r="H167" s="84"/>
      <c r="I167" s="84"/>
      <c r="J167" s="84"/>
      <c r="K167" s="84"/>
      <c r="L167" s="84"/>
      <c r="M167" s="84"/>
      <c r="N167" s="84"/>
      <c r="O167" s="84"/>
      <c r="P167" s="84"/>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row>
    <row r="168" spans="2:51" x14ac:dyDescent="0.25">
      <c r="B168" s="36"/>
      <c r="C168" s="36"/>
      <c r="D168" s="36"/>
      <c r="E168" s="84"/>
      <c r="F168" s="84"/>
      <c r="G168" s="84"/>
      <c r="H168" s="84"/>
      <c r="I168" s="84"/>
      <c r="J168" s="84"/>
      <c r="K168" s="84"/>
      <c r="L168" s="84"/>
      <c r="M168" s="84"/>
      <c r="N168" s="84"/>
      <c r="O168" s="84"/>
      <c r="P168" s="84"/>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row>
    <row r="169" spans="2:51" x14ac:dyDescent="0.25">
      <c r="B169" s="36"/>
      <c r="C169" s="36"/>
      <c r="D169" s="36"/>
      <c r="E169" s="84"/>
      <c r="F169" s="84"/>
      <c r="G169" s="84"/>
      <c r="H169" s="84"/>
      <c r="I169" s="84"/>
      <c r="J169" s="84"/>
      <c r="K169" s="84"/>
      <c r="L169" s="84"/>
      <c r="M169" s="84"/>
      <c r="N169" s="84"/>
      <c r="O169" s="84"/>
      <c r="P169" s="84"/>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row>
    <row r="170" spans="2:51" x14ac:dyDescent="0.25">
      <c r="B170" s="36"/>
      <c r="C170" s="36"/>
      <c r="D170" s="36"/>
      <c r="E170" s="84"/>
      <c r="F170" s="84"/>
      <c r="G170" s="84"/>
      <c r="H170" s="84"/>
      <c r="I170" s="84"/>
      <c r="J170" s="84"/>
      <c r="K170" s="84"/>
      <c r="L170" s="84"/>
      <c r="M170" s="84"/>
      <c r="N170" s="84"/>
      <c r="O170" s="84"/>
      <c r="P170" s="84"/>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row>
    <row r="171" spans="2:51" x14ac:dyDescent="0.25">
      <c r="B171" s="36"/>
      <c r="C171" s="36"/>
      <c r="D171" s="36"/>
      <c r="E171" s="84"/>
      <c r="F171" s="84"/>
      <c r="G171" s="84"/>
      <c r="H171" s="84"/>
      <c r="I171" s="84"/>
      <c r="J171" s="84"/>
      <c r="K171" s="84"/>
      <c r="L171" s="84"/>
      <c r="M171" s="84"/>
      <c r="N171" s="84"/>
      <c r="O171" s="84"/>
      <c r="P171" s="84"/>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row>
    <row r="172" spans="2:51" x14ac:dyDescent="0.25">
      <c r="B172" s="36"/>
      <c r="C172" s="36"/>
      <c r="D172" s="36"/>
      <c r="E172" s="84"/>
      <c r="F172" s="84"/>
      <c r="G172" s="84"/>
      <c r="H172" s="84"/>
      <c r="I172" s="84"/>
      <c r="J172" s="84"/>
      <c r="K172" s="84"/>
      <c r="L172" s="84"/>
      <c r="M172" s="84"/>
      <c r="N172" s="84"/>
      <c r="O172" s="84"/>
      <c r="P172" s="84"/>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row>
    <row r="173" spans="2:51" x14ac:dyDescent="0.25">
      <c r="B173" s="36"/>
      <c r="C173" s="36"/>
      <c r="D173" s="36"/>
      <c r="E173" s="84"/>
      <c r="F173" s="84"/>
      <c r="G173" s="84"/>
      <c r="H173" s="84"/>
      <c r="I173" s="84"/>
      <c r="J173" s="84"/>
      <c r="K173" s="84"/>
      <c r="L173" s="84"/>
      <c r="M173" s="84"/>
      <c r="N173" s="84"/>
      <c r="O173" s="84"/>
      <c r="P173" s="84"/>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row>
    <row r="174" spans="2:51" x14ac:dyDescent="0.25">
      <c r="B174" s="36"/>
      <c r="C174" s="36"/>
      <c r="D174" s="36"/>
      <c r="E174" s="84"/>
      <c r="F174" s="84"/>
      <c r="G174" s="84"/>
      <c r="H174" s="84"/>
      <c r="I174" s="84"/>
      <c r="J174" s="84"/>
      <c r="K174" s="84"/>
      <c r="L174" s="84"/>
      <c r="M174" s="84"/>
      <c r="N174" s="84"/>
      <c r="O174" s="84"/>
      <c r="P174" s="84"/>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row>
    <row r="175" spans="2:51" x14ac:dyDescent="0.25">
      <c r="B175" s="36"/>
      <c r="C175" s="36"/>
      <c r="D175" s="36"/>
      <c r="E175" s="84"/>
      <c r="F175" s="84"/>
      <c r="G175" s="84"/>
      <c r="H175" s="84"/>
      <c r="I175" s="84"/>
      <c r="J175" s="84"/>
      <c r="K175" s="84"/>
      <c r="L175" s="84"/>
      <c r="M175" s="84"/>
      <c r="N175" s="84"/>
      <c r="O175" s="84"/>
      <c r="P175" s="84"/>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row>
    <row r="176" spans="2:51" x14ac:dyDescent="0.25">
      <c r="B176" s="36"/>
      <c r="C176" s="36"/>
      <c r="D176" s="36"/>
      <c r="E176" s="84"/>
      <c r="F176" s="84"/>
      <c r="G176" s="84"/>
      <c r="H176" s="84"/>
      <c r="I176" s="84"/>
      <c r="J176" s="84"/>
      <c r="K176" s="84"/>
      <c r="L176" s="84"/>
      <c r="M176" s="84"/>
      <c r="N176" s="84"/>
      <c r="O176" s="84"/>
      <c r="P176" s="84"/>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row>
    <row r="177" spans="2:51" x14ac:dyDescent="0.25">
      <c r="B177" s="36"/>
      <c r="C177" s="36"/>
      <c r="D177" s="36"/>
      <c r="E177" s="84"/>
      <c r="F177" s="84"/>
      <c r="G177" s="84"/>
      <c r="H177" s="84"/>
      <c r="I177" s="84"/>
      <c r="J177" s="84"/>
      <c r="K177" s="84"/>
      <c r="L177" s="84"/>
      <c r="M177" s="84"/>
      <c r="N177" s="84"/>
      <c r="O177" s="84"/>
      <c r="P177" s="84"/>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row>
    <row r="178" spans="2:51" x14ac:dyDescent="0.25">
      <c r="B178" s="36"/>
      <c r="C178" s="36"/>
      <c r="D178" s="36"/>
      <c r="E178" s="84"/>
      <c r="F178" s="84"/>
      <c r="G178" s="84"/>
      <c r="H178" s="84"/>
      <c r="I178" s="84"/>
      <c r="J178" s="84"/>
      <c r="K178" s="84"/>
      <c r="L178" s="84"/>
      <c r="M178" s="84"/>
      <c r="N178" s="84"/>
      <c r="O178" s="84"/>
      <c r="P178" s="84"/>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row>
    <row r="179" spans="2:51" x14ac:dyDescent="0.25">
      <c r="B179" s="36"/>
      <c r="C179" s="36"/>
      <c r="D179" s="36"/>
      <c r="E179" s="84"/>
      <c r="F179" s="84"/>
      <c r="G179" s="84"/>
      <c r="H179" s="84"/>
      <c r="I179" s="84"/>
      <c r="J179" s="84"/>
      <c r="K179" s="84"/>
      <c r="L179" s="84"/>
      <c r="M179" s="84"/>
      <c r="N179" s="84"/>
      <c r="O179" s="84"/>
      <c r="P179" s="84"/>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row>
    <row r="180" spans="2:51" x14ac:dyDescent="0.25">
      <c r="B180" s="36"/>
      <c r="C180" s="36"/>
      <c r="D180" s="36"/>
      <c r="E180" s="84"/>
      <c r="F180" s="84"/>
      <c r="G180" s="84"/>
      <c r="H180" s="84"/>
      <c r="I180" s="84"/>
      <c r="J180" s="84"/>
      <c r="K180" s="84"/>
      <c r="L180" s="84"/>
      <c r="M180" s="84"/>
      <c r="N180" s="84"/>
      <c r="O180" s="84"/>
      <c r="P180" s="84"/>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row>
    <row r="181" spans="2:51" x14ac:dyDescent="0.25">
      <c r="B181" s="36"/>
      <c r="C181" s="36"/>
      <c r="D181" s="36"/>
      <c r="E181" s="84"/>
      <c r="F181" s="84"/>
      <c r="G181" s="84"/>
      <c r="H181" s="84"/>
      <c r="I181" s="84"/>
      <c r="J181" s="84"/>
      <c r="K181" s="84"/>
      <c r="L181" s="84"/>
      <c r="M181" s="84"/>
      <c r="N181" s="84"/>
      <c r="O181" s="84"/>
      <c r="P181" s="84"/>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row>
    <row r="182" spans="2:51" x14ac:dyDescent="0.25">
      <c r="B182" s="36"/>
      <c r="C182" s="36"/>
      <c r="D182" s="36"/>
      <c r="E182" s="84"/>
      <c r="F182" s="84"/>
      <c r="G182" s="84"/>
      <c r="H182" s="84"/>
      <c r="I182" s="84"/>
      <c r="J182" s="84"/>
      <c r="K182" s="84"/>
      <c r="L182" s="84"/>
      <c r="M182" s="84"/>
      <c r="N182" s="84"/>
      <c r="O182" s="84"/>
      <c r="P182" s="84"/>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row>
    <row r="183" spans="2:51" x14ac:dyDescent="0.25">
      <c r="B183" s="36"/>
      <c r="C183" s="36"/>
      <c r="D183" s="36"/>
      <c r="E183" s="84"/>
      <c r="F183" s="84"/>
      <c r="G183" s="84"/>
      <c r="H183" s="84"/>
      <c r="I183" s="84"/>
      <c r="J183" s="84"/>
      <c r="K183" s="84"/>
      <c r="L183" s="84"/>
      <c r="M183" s="84"/>
      <c r="N183" s="84"/>
      <c r="O183" s="84"/>
      <c r="P183" s="84"/>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row>
    <row r="184" spans="2:51" x14ac:dyDescent="0.25">
      <c r="B184" s="36"/>
      <c r="C184" s="36"/>
      <c r="D184" s="36"/>
      <c r="E184" s="84"/>
      <c r="F184" s="84"/>
      <c r="G184" s="84"/>
      <c r="H184" s="84"/>
      <c r="I184" s="84"/>
      <c r="J184" s="84"/>
      <c r="K184" s="84"/>
      <c r="L184" s="84"/>
      <c r="M184" s="84"/>
      <c r="N184" s="84"/>
      <c r="O184" s="84"/>
      <c r="P184" s="84"/>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row>
    <row r="185" spans="2:51" x14ac:dyDescent="0.25">
      <c r="B185" s="36"/>
      <c r="C185" s="36"/>
      <c r="D185" s="36"/>
      <c r="E185" s="84"/>
      <c r="F185" s="84"/>
      <c r="G185" s="84"/>
      <c r="H185" s="84"/>
      <c r="I185" s="84"/>
      <c r="J185" s="84"/>
      <c r="K185" s="84"/>
      <c r="L185" s="84"/>
      <c r="M185" s="84"/>
      <c r="N185" s="84"/>
      <c r="O185" s="84"/>
      <c r="P185" s="84"/>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row>
    <row r="186" spans="2:51" x14ac:dyDescent="0.25">
      <c r="B186" s="36"/>
      <c r="C186" s="36"/>
      <c r="D186" s="36"/>
      <c r="E186" s="84"/>
      <c r="F186" s="84"/>
      <c r="G186" s="84"/>
      <c r="H186" s="84"/>
      <c r="I186" s="84"/>
      <c r="J186" s="84"/>
      <c r="K186" s="84"/>
      <c r="L186" s="84"/>
      <c r="M186" s="84"/>
      <c r="N186" s="84"/>
      <c r="O186" s="84"/>
      <c r="P186" s="84"/>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row>
    <row r="187" spans="2:51" x14ac:dyDescent="0.25">
      <c r="B187" s="36"/>
      <c r="C187" s="36"/>
      <c r="D187" s="36"/>
      <c r="E187" s="84"/>
      <c r="F187" s="84"/>
      <c r="G187" s="84"/>
      <c r="H187" s="84"/>
      <c r="I187" s="84"/>
      <c r="J187" s="84"/>
      <c r="K187" s="84"/>
      <c r="L187" s="84"/>
      <c r="M187" s="84"/>
      <c r="N187" s="84"/>
      <c r="O187" s="84"/>
      <c r="P187" s="84"/>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row>
    <row r="188" spans="2:51" x14ac:dyDescent="0.25">
      <c r="B188" s="36"/>
      <c r="C188" s="36"/>
      <c r="D188" s="36"/>
      <c r="E188" s="84"/>
      <c r="F188" s="84"/>
      <c r="G188" s="84"/>
      <c r="H188" s="84"/>
      <c r="I188" s="84"/>
      <c r="J188" s="84"/>
      <c r="K188" s="84"/>
      <c r="L188" s="84"/>
      <c r="M188" s="84"/>
      <c r="N188" s="84"/>
      <c r="O188" s="84"/>
      <c r="P188" s="84"/>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row>
    <row r="189" spans="2:51" x14ac:dyDescent="0.25">
      <c r="B189" s="36"/>
      <c r="C189" s="36"/>
      <c r="D189" s="36"/>
      <c r="E189" s="84"/>
      <c r="F189" s="84"/>
      <c r="G189" s="84"/>
      <c r="H189" s="84"/>
      <c r="I189" s="84"/>
      <c r="J189" s="84"/>
      <c r="K189" s="84"/>
      <c r="L189" s="84"/>
      <c r="M189" s="84"/>
      <c r="N189" s="84"/>
      <c r="O189" s="84"/>
      <c r="P189" s="84"/>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row>
    <row r="190" spans="2:51" x14ac:dyDescent="0.25">
      <c r="B190" s="36"/>
      <c r="C190" s="36"/>
      <c r="D190" s="36"/>
      <c r="E190" s="84"/>
      <c r="F190" s="84"/>
      <c r="G190" s="84"/>
      <c r="H190" s="84"/>
      <c r="I190" s="84"/>
      <c r="J190" s="84"/>
      <c r="K190" s="84"/>
      <c r="L190" s="84"/>
      <c r="M190" s="84"/>
      <c r="N190" s="84"/>
      <c r="O190" s="84"/>
      <c r="P190" s="84"/>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row>
    <row r="191" spans="2:51" x14ac:dyDescent="0.25">
      <c r="B191" s="36"/>
      <c r="C191" s="36"/>
      <c r="D191" s="36"/>
      <c r="E191" s="84"/>
      <c r="F191" s="84"/>
      <c r="G191" s="84"/>
      <c r="H191" s="84"/>
      <c r="I191" s="84"/>
      <c r="J191" s="84"/>
      <c r="K191" s="84"/>
      <c r="L191" s="84"/>
      <c r="M191" s="84"/>
      <c r="N191" s="84"/>
      <c r="O191" s="84"/>
      <c r="P191" s="84"/>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row>
    <row r="192" spans="2:51" x14ac:dyDescent="0.25">
      <c r="B192" s="36"/>
      <c r="C192" s="36"/>
      <c r="D192" s="36"/>
      <c r="E192" s="84"/>
      <c r="F192" s="84"/>
      <c r="G192" s="84"/>
      <c r="H192" s="84"/>
      <c r="I192" s="84"/>
      <c r="J192" s="84"/>
      <c r="K192" s="84"/>
      <c r="L192" s="84"/>
      <c r="M192" s="84"/>
      <c r="N192" s="84"/>
      <c r="O192" s="84"/>
      <c r="P192" s="84"/>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row>
    <row r="193" spans="2:51" x14ac:dyDescent="0.25">
      <c r="B193" s="36"/>
      <c r="C193" s="36"/>
      <c r="D193" s="36"/>
      <c r="E193" s="84"/>
      <c r="F193" s="84"/>
      <c r="G193" s="84"/>
      <c r="H193" s="84"/>
      <c r="I193" s="84"/>
      <c r="J193" s="84"/>
      <c r="K193" s="84"/>
      <c r="L193" s="84"/>
      <c r="M193" s="84"/>
      <c r="N193" s="84"/>
      <c r="O193" s="84"/>
      <c r="P193" s="84"/>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row>
    <row r="194" spans="2:51" x14ac:dyDescent="0.25">
      <c r="B194" s="36"/>
      <c r="C194" s="36"/>
      <c r="D194" s="36"/>
      <c r="E194" s="84"/>
      <c r="F194" s="84"/>
      <c r="G194" s="84"/>
      <c r="H194" s="84"/>
      <c r="I194" s="84"/>
      <c r="J194" s="84"/>
      <c r="K194" s="84"/>
      <c r="L194" s="84"/>
      <c r="M194" s="84"/>
      <c r="N194" s="84"/>
      <c r="O194" s="84"/>
      <c r="P194" s="84"/>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row>
    <row r="195" spans="2:51" x14ac:dyDescent="0.25">
      <c r="B195" s="36"/>
      <c r="C195" s="36"/>
      <c r="D195" s="36"/>
      <c r="E195" s="84"/>
      <c r="F195" s="84"/>
      <c r="G195" s="84"/>
      <c r="H195" s="84"/>
      <c r="I195" s="84"/>
      <c r="J195" s="84"/>
      <c r="K195" s="84"/>
      <c r="L195" s="84"/>
      <c r="M195" s="84"/>
      <c r="N195" s="84"/>
      <c r="O195" s="84"/>
      <c r="P195" s="84"/>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row>
    <row r="196" spans="2:51" x14ac:dyDescent="0.25">
      <c r="B196" s="36"/>
      <c r="C196" s="36"/>
      <c r="D196" s="36"/>
      <c r="E196" s="84"/>
      <c r="F196" s="84"/>
      <c r="G196" s="84"/>
      <c r="H196" s="84"/>
      <c r="I196" s="84"/>
      <c r="J196" s="84"/>
      <c r="K196" s="84"/>
      <c r="L196" s="84"/>
      <c r="M196" s="84"/>
      <c r="N196" s="84"/>
      <c r="O196" s="84"/>
      <c r="P196" s="84"/>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row>
    <row r="197" spans="2:51" x14ac:dyDescent="0.25">
      <c r="B197" s="36"/>
      <c r="C197" s="36"/>
      <c r="D197" s="36"/>
      <c r="E197" s="84"/>
      <c r="F197" s="84"/>
      <c r="G197" s="84"/>
      <c r="H197" s="84"/>
      <c r="I197" s="84"/>
      <c r="J197" s="84"/>
      <c r="K197" s="84"/>
      <c r="L197" s="84"/>
      <c r="M197" s="84"/>
      <c r="N197" s="84"/>
      <c r="O197" s="84"/>
      <c r="P197" s="84"/>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row>
    <row r="198" spans="2:51" x14ac:dyDescent="0.25">
      <c r="B198" s="36"/>
      <c r="C198" s="36"/>
      <c r="D198" s="36"/>
      <c r="E198" s="84"/>
      <c r="F198" s="84"/>
      <c r="G198" s="84"/>
      <c r="H198" s="84"/>
      <c r="I198" s="84"/>
      <c r="J198" s="84"/>
      <c r="K198" s="84"/>
      <c r="L198" s="84"/>
      <c r="M198" s="84"/>
      <c r="N198" s="84"/>
      <c r="O198" s="84"/>
      <c r="P198" s="84"/>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row>
    <row r="199" spans="2:51" x14ac:dyDescent="0.25">
      <c r="B199" s="36"/>
      <c r="C199" s="36"/>
      <c r="D199" s="36"/>
      <c r="E199" s="84"/>
      <c r="F199" s="84"/>
      <c r="G199" s="84"/>
      <c r="H199" s="84"/>
      <c r="I199" s="84"/>
      <c r="J199" s="84"/>
      <c r="K199" s="84"/>
      <c r="L199" s="84"/>
      <c r="M199" s="84"/>
      <c r="N199" s="84"/>
      <c r="O199" s="84"/>
      <c r="P199" s="84"/>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row>
    <row r="200" spans="2:51" x14ac:dyDescent="0.25">
      <c r="B200" s="36"/>
      <c r="C200" s="36"/>
      <c r="D200" s="36"/>
      <c r="E200" s="84"/>
      <c r="F200" s="84"/>
      <c r="G200" s="84"/>
      <c r="H200" s="84"/>
      <c r="I200" s="84"/>
      <c r="J200" s="84"/>
      <c r="K200" s="84"/>
      <c r="L200" s="84"/>
      <c r="M200" s="84"/>
      <c r="N200" s="84"/>
      <c r="O200" s="84"/>
      <c r="P200" s="84"/>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row>
    <row r="201" spans="2:51" x14ac:dyDescent="0.25">
      <c r="B201" s="36"/>
      <c r="C201" s="36"/>
      <c r="D201" s="36"/>
      <c r="E201" s="84"/>
      <c r="F201" s="84"/>
      <c r="G201" s="84"/>
      <c r="H201" s="84"/>
      <c r="I201" s="84"/>
      <c r="J201" s="84"/>
      <c r="K201" s="84"/>
      <c r="L201" s="84"/>
      <c r="M201" s="84"/>
      <c r="N201" s="84"/>
      <c r="O201" s="84"/>
      <c r="P201" s="84"/>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row>
    <row r="202" spans="2:51" x14ac:dyDescent="0.25">
      <c r="B202" s="36"/>
      <c r="C202" s="36"/>
      <c r="D202" s="36"/>
      <c r="E202" s="84"/>
      <c r="F202" s="84"/>
      <c r="G202" s="84"/>
      <c r="H202" s="84"/>
      <c r="I202" s="84"/>
      <c r="J202" s="84"/>
      <c r="K202" s="84"/>
      <c r="L202" s="84"/>
      <c r="M202" s="84"/>
      <c r="N202" s="84"/>
      <c r="O202" s="84"/>
      <c r="P202" s="84"/>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row>
    <row r="203" spans="2:51" x14ac:dyDescent="0.25">
      <c r="B203" s="36"/>
      <c r="C203" s="36"/>
      <c r="D203" s="36"/>
      <c r="E203" s="84"/>
      <c r="F203" s="84"/>
      <c r="G203" s="84"/>
      <c r="H203" s="84"/>
      <c r="I203" s="84"/>
      <c r="J203" s="84"/>
      <c r="K203" s="84"/>
      <c r="L203" s="84"/>
      <c r="M203" s="84"/>
      <c r="N203" s="84"/>
      <c r="O203" s="84"/>
      <c r="P203" s="84"/>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row>
    <row r="204" spans="2:51" x14ac:dyDescent="0.25">
      <c r="B204" s="36"/>
      <c r="C204" s="36"/>
      <c r="D204" s="36"/>
      <c r="E204" s="84"/>
      <c r="F204" s="84"/>
      <c r="G204" s="84"/>
      <c r="H204" s="84"/>
      <c r="I204" s="84"/>
      <c r="J204" s="84"/>
      <c r="K204" s="84"/>
      <c r="L204" s="84"/>
      <c r="M204" s="84"/>
      <c r="N204" s="84"/>
      <c r="O204" s="84"/>
      <c r="P204" s="84"/>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row>
    <row r="205" spans="2:51" x14ac:dyDescent="0.25">
      <c r="B205" s="36"/>
      <c r="C205" s="36"/>
      <c r="D205" s="36"/>
      <c r="E205" s="84"/>
      <c r="F205" s="84"/>
      <c r="G205" s="84"/>
      <c r="H205" s="84"/>
      <c r="I205" s="84"/>
      <c r="J205" s="84"/>
      <c r="K205" s="84"/>
      <c r="L205" s="84"/>
      <c r="M205" s="84"/>
      <c r="N205" s="84"/>
      <c r="O205" s="84"/>
      <c r="P205" s="84"/>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row>
    <row r="206" spans="2:51" x14ac:dyDescent="0.25">
      <c r="B206" s="36"/>
      <c r="C206" s="36"/>
      <c r="D206" s="36"/>
      <c r="E206" s="84"/>
      <c r="F206" s="84"/>
      <c r="G206" s="84"/>
      <c r="H206" s="84"/>
      <c r="I206" s="84"/>
      <c r="J206" s="84"/>
      <c r="K206" s="84"/>
      <c r="L206" s="84"/>
      <c r="M206" s="84"/>
      <c r="N206" s="84"/>
      <c r="O206" s="84"/>
      <c r="P206" s="84"/>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row>
    <row r="207" spans="2:51" x14ac:dyDescent="0.25">
      <c r="B207" s="36"/>
      <c r="C207" s="36"/>
      <c r="D207" s="36"/>
      <c r="E207" s="84"/>
      <c r="F207" s="84"/>
      <c r="G207" s="84"/>
      <c r="H207" s="84"/>
      <c r="I207" s="84"/>
      <c r="J207" s="84"/>
      <c r="K207" s="84"/>
      <c r="L207" s="84"/>
      <c r="M207" s="84"/>
      <c r="N207" s="84"/>
      <c r="O207" s="84"/>
      <c r="P207" s="84"/>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row>
    <row r="208" spans="2:51" x14ac:dyDescent="0.25">
      <c r="B208" s="36"/>
      <c r="C208" s="36"/>
      <c r="D208" s="36"/>
      <c r="E208" s="84"/>
      <c r="F208" s="84"/>
      <c r="G208" s="84"/>
      <c r="H208" s="84"/>
      <c r="I208" s="84"/>
      <c r="J208" s="84"/>
      <c r="K208" s="84"/>
      <c r="L208" s="84"/>
      <c r="M208" s="84"/>
      <c r="N208" s="84"/>
      <c r="O208" s="84"/>
      <c r="P208" s="84"/>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row>
    <row r="209" spans="2:51" x14ac:dyDescent="0.25">
      <c r="B209" s="36"/>
      <c r="C209" s="36"/>
      <c r="D209" s="36"/>
      <c r="E209" s="84"/>
      <c r="F209" s="84"/>
      <c r="G209" s="84"/>
      <c r="H209" s="84"/>
      <c r="I209" s="84"/>
      <c r="J209" s="84"/>
      <c r="K209" s="84"/>
      <c r="L209" s="84"/>
      <c r="M209" s="84"/>
      <c r="N209" s="84"/>
      <c r="O209" s="84"/>
      <c r="P209" s="84"/>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row>
    <row r="210" spans="2:51" x14ac:dyDescent="0.25">
      <c r="B210" s="36"/>
      <c r="C210" s="36"/>
      <c r="D210" s="36"/>
      <c r="E210" s="84"/>
      <c r="F210" s="84"/>
      <c r="G210" s="84"/>
      <c r="H210" s="84"/>
      <c r="I210" s="84"/>
      <c r="J210" s="84"/>
      <c r="K210" s="84"/>
      <c r="L210" s="84"/>
      <c r="M210" s="84"/>
      <c r="N210" s="84"/>
      <c r="O210" s="84"/>
      <c r="P210" s="84"/>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row>
    <row r="211" spans="2:51" x14ac:dyDescent="0.25">
      <c r="B211" s="36"/>
      <c r="C211" s="36"/>
      <c r="D211" s="36"/>
      <c r="E211" s="84"/>
      <c r="F211" s="84"/>
      <c r="G211" s="84"/>
      <c r="H211" s="84"/>
      <c r="I211" s="84"/>
      <c r="J211" s="84"/>
      <c r="K211" s="84"/>
      <c r="L211" s="84"/>
      <c r="M211" s="84"/>
      <c r="N211" s="84"/>
      <c r="O211" s="84"/>
      <c r="P211" s="84"/>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row>
    <row r="212" spans="2:51" x14ac:dyDescent="0.25">
      <c r="B212" s="36"/>
      <c r="C212" s="36"/>
      <c r="D212" s="36"/>
      <c r="E212" s="84"/>
      <c r="F212" s="84"/>
      <c r="G212" s="84"/>
      <c r="H212" s="84"/>
      <c r="I212" s="84"/>
      <c r="J212" s="84"/>
      <c r="K212" s="84"/>
      <c r="L212" s="84"/>
      <c r="M212" s="84"/>
      <c r="N212" s="84"/>
      <c r="O212" s="84"/>
      <c r="P212" s="84"/>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row>
    <row r="213" spans="2:51" x14ac:dyDescent="0.25">
      <c r="B213" s="36"/>
      <c r="C213" s="36"/>
      <c r="D213" s="36"/>
      <c r="E213" s="84"/>
      <c r="F213" s="84"/>
      <c r="G213" s="84"/>
      <c r="H213" s="84"/>
      <c r="I213" s="84"/>
      <c r="J213" s="84"/>
      <c r="K213" s="84"/>
      <c r="L213" s="84"/>
      <c r="M213" s="84"/>
      <c r="N213" s="84"/>
      <c r="O213" s="84"/>
      <c r="P213" s="84"/>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row>
    <row r="214" spans="2:51" x14ac:dyDescent="0.25">
      <c r="B214" s="36"/>
      <c r="C214" s="36"/>
      <c r="D214" s="36"/>
      <c r="E214" s="84"/>
      <c r="F214" s="84"/>
      <c r="G214" s="84"/>
      <c r="H214" s="84"/>
      <c r="I214" s="84"/>
      <c r="J214" s="84"/>
      <c r="K214" s="84"/>
      <c r="L214" s="84"/>
      <c r="M214" s="84"/>
      <c r="N214" s="84"/>
      <c r="O214" s="84"/>
      <c r="P214" s="84"/>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row>
    <row r="215" spans="2:51" x14ac:dyDescent="0.25">
      <c r="B215" s="36"/>
      <c r="C215" s="36"/>
      <c r="D215" s="36"/>
      <c r="E215" s="84"/>
      <c r="F215" s="84"/>
      <c r="G215" s="84"/>
      <c r="H215" s="84"/>
      <c r="I215" s="84"/>
      <c r="J215" s="84"/>
      <c r="K215" s="84"/>
      <c r="L215" s="84"/>
      <c r="M215" s="84"/>
      <c r="N215" s="84"/>
      <c r="O215" s="84"/>
      <c r="P215" s="84"/>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row>
    <row r="216" spans="2:51" x14ac:dyDescent="0.25">
      <c r="B216" s="36"/>
      <c r="C216" s="36"/>
      <c r="D216" s="36"/>
      <c r="E216" s="84"/>
      <c r="F216" s="84"/>
      <c r="G216" s="84"/>
      <c r="H216" s="84"/>
      <c r="I216" s="84"/>
      <c r="J216" s="84"/>
      <c r="K216" s="84"/>
      <c r="L216" s="84"/>
      <c r="M216" s="84"/>
      <c r="N216" s="84"/>
      <c r="O216" s="84"/>
      <c r="P216" s="84"/>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row>
    <row r="217" spans="2:51" x14ac:dyDescent="0.25">
      <c r="B217" s="36"/>
      <c r="C217" s="36"/>
      <c r="D217" s="36"/>
      <c r="E217" s="84"/>
      <c r="F217" s="84"/>
      <c r="G217" s="84"/>
      <c r="H217" s="84"/>
      <c r="I217" s="84"/>
      <c r="J217" s="84"/>
      <c r="K217" s="84"/>
      <c r="L217" s="84"/>
      <c r="M217" s="84"/>
      <c r="N217" s="84"/>
      <c r="O217" s="84"/>
      <c r="P217" s="84"/>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row>
    <row r="218" spans="2:51" x14ac:dyDescent="0.25">
      <c r="B218" s="36"/>
      <c r="C218" s="36"/>
      <c r="D218" s="36"/>
      <c r="E218" s="84"/>
      <c r="F218" s="84"/>
      <c r="G218" s="84"/>
      <c r="H218" s="84"/>
      <c r="I218" s="84"/>
      <c r="J218" s="84"/>
      <c r="K218" s="84"/>
      <c r="L218" s="84"/>
      <c r="M218" s="84"/>
      <c r="N218" s="84"/>
      <c r="O218" s="84"/>
      <c r="P218" s="84"/>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row>
    <row r="219" spans="2:51" x14ac:dyDescent="0.25">
      <c r="B219" s="36"/>
      <c r="C219" s="36"/>
      <c r="D219" s="36"/>
      <c r="E219" s="84"/>
      <c r="F219" s="84"/>
      <c r="G219" s="84"/>
      <c r="H219" s="84"/>
      <c r="I219" s="84"/>
      <c r="J219" s="84"/>
      <c r="K219" s="84"/>
      <c r="L219" s="84"/>
      <c r="M219" s="84"/>
      <c r="N219" s="84"/>
      <c r="O219" s="84"/>
      <c r="P219" s="84"/>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row>
    <row r="220" spans="2:51" x14ac:dyDescent="0.25">
      <c r="B220" s="36"/>
      <c r="C220" s="36"/>
      <c r="D220" s="36"/>
      <c r="E220" s="84"/>
      <c r="F220" s="84"/>
      <c r="G220" s="84"/>
      <c r="H220" s="84"/>
      <c r="I220" s="84"/>
      <c r="J220" s="84"/>
      <c r="K220" s="84"/>
      <c r="L220" s="84"/>
      <c r="M220" s="84"/>
      <c r="N220" s="84"/>
      <c r="O220" s="84"/>
      <c r="P220" s="84"/>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row>
    <row r="221" spans="2:51" x14ac:dyDescent="0.25">
      <c r="B221" s="36"/>
      <c r="C221" s="36"/>
      <c r="D221" s="36"/>
      <c r="E221" s="84"/>
      <c r="F221" s="84"/>
      <c r="G221" s="84"/>
      <c r="H221" s="84"/>
      <c r="I221" s="84"/>
      <c r="J221" s="84"/>
      <c r="K221" s="84"/>
      <c r="L221" s="84"/>
      <c r="M221" s="84"/>
      <c r="N221" s="84"/>
      <c r="O221" s="84"/>
      <c r="P221" s="84"/>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row>
    <row r="222" spans="2:51" x14ac:dyDescent="0.25">
      <c r="B222" s="36"/>
      <c r="C222" s="36"/>
      <c r="D222" s="36"/>
      <c r="E222" s="84"/>
      <c r="F222" s="84"/>
      <c r="G222" s="84"/>
      <c r="H222" s="84"/>
      <c r="I222" s="84"/>
      <c r="J222" s="84"/>
      <c r="K222" s="84"/>
      <c r="L222" s="84"/>
      <c r="M222" s="84"/>
      <c r="N222" s="84"/>
      <c r="O222" s="84"/>
      <c r="P222" s="84"/>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row>
    <row r="223" spans="2:51" x14ac:dyDescent="0.25">
      <c r="B223" s="36"/>
      <c r="C223" s="36"/>
      <c r="D223" s="36"/>
      <c r="E223" s="84"/>
      <c r="F223" s="84"/>
      <c r="G223" s="84"/>
      <c r="H223" s="84"/>
      <c r="I223" s="84"/>
      <c r="J223" s="84"/>
      <c r="K223" s="84"/>
      <c r="L223" s="84"/>
      <c r="M223" s="84"/>
      <c r="N223" s="84"/>
      <c r="O223" s="84"/>
      <c r="P223" s="84"/>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row>
    <row r="224" spans="2:51" x14ac:dyDescent="0.25">
      <c r="B224" s="36"/>
      <c r="C224" s="36"/>
      <c r="D224" s="36"/>
      <c r="E224" s="84"/>
      <c r="F224" s="84"/>
      <c r="G224" s="84"/>
      <c r="H224" s="84"/>
      <c r="I224" s="84"/>
      <c r="J224" s="84"/>
      <c r="K224" s="84"/>
      <c r="L224" s="84"/>
      <c r="M224" s="84"/>
      <c r="N224" s="84"/>
      <c r="O224" s="84"/>
      <c r="P224" s="84"/>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row>
    <row r="225" spans="2:51" x14ac:dyDescent="0.25">
      <c r="B225" s="36"/>
      <c r="C225" s="36"/>
      <c r="D225" s="36"/>
      <c r="E225" s="84"/>
      <c r="F225" s="84"/>
      <c r="G225" s="84"/>
      <c r="H225" s="84"/>
      <c r="I225" s="84"/>
      <c r="J225" s="84"/>
      <c r="K225" s="84"/>
      <c r="L225" s="84"/>
      <c r="M225" s="84"/>
      <c r="N225" s="84"/>
      <c r="O225" s="84"/>
      <c r="P225" s="84"/>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row>
    <row r="226" spans="2:51" x14ac:dyDescent="0.25">
      <c r="B226" s="36"/>
      <c r="C226" s="36"/>
      <c r="D226" s="36"/>
      <c r="E226" s="84"/>
      <c r="F226" s="84"/>
      <c r="G226" s="84"/>
      <c r="H226" s="84"/>
      <c r="I226" s="84"/>
      <c r="J226" s="84"/>
      <c r="K226" s="84"/>
      <c r="L226" s="84"/>
      <c r="M226" s="84"/>
      <c r="N226" s="84"/>
      <c r="O226" s="84"/>
      <c r="P226" s="84"/>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row>
    <row r="227" spans="2:51" x14ac:dyDescent="0.25">
      <c r="B227" s="36"/>
      <c r="C227" s="36"/>
      <c r="D227" s="36"/>
      <c r="E227" s="84"/>
      <c r="F227" s="84"/>
      <c r="G227" s="84"/>
      <c r="H227" s="84"/>
      <c r="I227" s="84"/>
      <c r="J227" s="84"/>
      <c r="K227" s="84"/>
      <c r="L227" s="84"/>
      <c r="M227" s="84"/>
      <c r="N227" s="84"/>
      <c r="O227" s="84"/>
      <c r="P227" s="84"/>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row>
    <row r="228" spans="2:51" x14ac:dyDescent="0.25">
      <c r="B228" s="36"/>
      <c r="C228" s="36"/>
      <c r="D228" s="36"/>
      <c r="E228" s="84"/>
      <c r="F228" s="84"/>
      <c r="G228" s="84"/>
      <c r="H228" s="84"/>
      <c r="I228" s="84"/>
      <c r="J228" s="84"/>
      <c r="K228" s="84"/>
      <c r="L228" s="84"/>
      <c r="M228" s="84"/>
      <c r="N228" s="84"/>
      <c r="O228" s="84"/>
      <c r="P228" s="84"/>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row>
    <row r="229" spans="2:51" x14ac:dyDescent="0.25">
      <c r="B229" s="36"/>
      <c r="C229" s="36"/>
      <c r="D229" s="36"/>
      <c r="E229" s="84"/>
      <c r="F229" s="84"/>
      <c r="G229" s="84"/>
      <c r="H229" s="84"/>
      <c r="I229" s="84"/>
      <c r="J229" s="84"/>
      <c r="K229" s="84"/>
      <c r="L229" s="84"/>
      <c r="M229" s="84"/>
      <c r="N229" s="84"/>
      <c r="O229" s="84"/>
      <c r="P229" s="84"/>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row>
    <row r="230" spans="2:51" x14ac:dyDescent="0.25">
      <c r="B230" s="36"/>
      <c r="C230" s="36"/>
      <c r="D230" s="36"/>
      <c r="E230" s="84"/>
      <c r="F230" s="84"/>
      <c r="G230" s="84"/>
      <c r="H230" s="84"/>
      <c r="I230" s="84"/>
      <c r="J230" s="84"/>
      <c r="K230" s="84"/>
      <c r="L230" s="84"/>
      <c r="M230" s="84"/>
      <c r="N230" s="84"/>
      <c r="O230" s="84"/>
      <c r="P230" s="84"/>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row>
    <row r="231" spans="2:51" x14ac:dyDescent="0.25">
      <c r="B231" s="36"/>
      <c r="C231" s="36"/>
      <c r="D231" s="36"/>
      <c r="E231" s="84"/>
      <c r="F231" s="84"/>
      <c r="G231" s="84"/>
      <c r="H231" s="84"/>
      <c r="I231" s="84"/>
      <c r="J231" s="84"/>
      <c r="K231" s="84"/>
      <c r="L231" s="84"/>
      <c r="M231" s="84"/>
      <c r="N231" s="84"/>
      <c r="O231" s="84"/>
      <c r="P231" s="84"/>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row>
    <row r="232" spans="2:51" x14ac:dyDescent="0.25">
      <c r="B232" s="36"/>
      <c r="C232" s="36"/>
      <c r="D232" s="36"/>
      <c r="E232" s="84"/>
      <c r="F232" s="84"/>
      <c r="G232" s="84"/>
      <c r="H232" s="84"/>
      <c r="I232" s="84"/>
      <c r="J232" s="84"/>
      <c r="K232" s="84"/>
      <c r="L232" s="84"/>
      <c r="M232" s="84"/>
      <c r="N232" s="84"/>
      <c r="O232" s="84"/>
      <c r="P232" s="84"/>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row>
    <row r="233" spans="2:51" x14ac:dyDescent="0.25">
      <c r="B233" s="36"/>
      <c r="C233" s="36"/>
      <c r="D233" s="36"/>
      <c r="E233" s="84"/>
      <c r="F233" s="84"/>
      <c r="G233" s="84"/>
      <c r="H233" s="84"/>
      <c r="I233" s="84"/>
      <c r="J233" s="84"/>
      <c r="K233" s="84"/>
      <c r="L233" s="84"/>
      <c r="M233" s="84"/>
      <c r="N233" s="84"/>
      <c r="O233" s="84"/>
      <c r="P233" s="84"/>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row>
    <row r="234" spans="2:51" x14ac:dyDescent="0.25">
      <c r="B234" s="36"/>
      <c r="C234" s="36"/>
      <c r="D234" s="36"/>
      <c r="E234" s="84"/>
      <c r="F234" s="84"/>
      <c r="G234" s="84"/>
      <c r="H234" s="84"/>
      <c r="I234" s="84"/>
      <c r="J234" s="84"/>
      <c r="K234" s="84"/>
      <c r="L234" s="84"/>
      <c r="M234" s="84"/>
      <c r="N234" s="84"/>
      <c r="O234" s="84"/>
      <c r="P234" s="84"/>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row>
    <row r="235" spans="2:51" x14ac:dyDescent="0.25">
      <c r="B235" s="36"/>
      <c r="C235" s="36"/>
      <c r="D235" s="36"/>
      <c r="E235" s="84"/>
      <c r="F235" s="84"/>
      <c r="G235" s="84"/>
      <c r="H235" s="84"/>
      <c r="I235" s="84"/>
      <c r="J235" s="84"/>
      <c r="K235" s="84"/>
      <c r="L235" s="84"/>
      <c r="M235" s="84"/>
      <c r="N235" s="84"/>
      <c r="O235" s="84"/>
      <c r="P235" s="84"/>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row>
    <row r="236" spans="2:51" x14ac:dyDescent="0.25">
      <c r="B236" s="36"/>
      <c r="C236" s="36"/>
      <c r="D236" s="36"/>
      <c r="E236" s="84"/>
      <c r="F236" s="84"/>
      <c r="G236" s="84"/>
      <c r="H236" s="84"/>
      <c r="I236" s="84"/>
      <c r="J236" s="84"/>
      <c r="K236" s="84"/>
      <c r="L236" s="84"/>
      <c r="M236" s="84"/>
      <c r="N236" s="84"/>
      <c r="O236" s="84"/>
      <c r="P236" s="84"/>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row>
    <row r="237" spans="2:51" x14ac:dyDescent="0.25">
      <c r="B237" s="36"/>
      <c r="C237" s="36"/>
      <c r="D237" s="36"/>
      <c r="E237" s="84"/>
      <c r="F237" s="84"/>
      <c r="G237" s="84"/>
      <c r="H237" s="84"/>
      <c r="I237" s="84"/>
      <c r="J237" s="84"/>
      <c r="K237" s="84"/>
      <c r="L237" s="84"/>
      <c r="M237" s="84"/>
      <c r="N237" s="84"/>
      <c r="O237" s="84"/>
      <c r="P237" s="84"/>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row>
    <row r="238" spans="2:51" x14ac:dyDescent="0.25">
      <c r="B238" s="36"/>
      <c r="C238" s="36"/>
      <c r="D238" s="36"/>
      <c r="E238" s="84"/>
      <c r="F238" s="84"/>
      <c r="G238" s="84"/>
      <c r="H238" s="84"/>
      <c r="I238" s="84"/>
      <c r="J238" s="84"/>
      <c r="K238" s="84"/>
      <c r="L238" s="84"/>
      <c r="M238" s="84"/>
      <c r="N238" s="84"/>
      <c r="O238" s="84"/>
      <c r="P238" s="84"/>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row>
    <row r="239" spans="2:51" x14ac:dyDescent="0.25">
      <c r="B239" s="36"/>
      <c r="C239" s="36"/>
      <c r="D239" s="36"/>
      <c r="E239" s="84"/>
      <c r="F239" s="84"/>
      <c r="G239" s="84"/>
      <c r="H239" s="84"/>
      <c r="I239" s="84"/>
      <c r="J239" s="84"/>
      <c r="K239" s="84"/>
      <c r="L239" s="84"/>
      <c r="M239" s="84"/>
      <c r="N239" s="84"/>
      <c r="O239" s="84"/>
      <c r="P239" s="84"/>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row>
    <row r="240" spans="2:51" x14ac:dyDescent="0.25">
      <c r="B240" s="36"/>
      <c r="C240" s="36"/>
      <c r="D240" s="36"/>
      <c r="E240" s="84"/>
      <c r="F240" s="84"/>
      <c r="G240" s="84"/>
      <c r="H240" s="84"/>
      <c r="I240" s="84"/>
      <c r="J240" s="84"/>
      <c r="K240" s="84"/>
      <c r="L240" s="84"/>
      <c r="M240" s="84"/>
      <c r="N240" s="84"/>
      <c r="O240" s="84"/>
      <c r="P240" s="84"/>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row>
    <row r="241" spans="2:51" x14ac:dyDescent="0.25">
      <c r="B241" s="36"/>
      <c r="C241" s="36"/>
      <c r="D241" s="36"/>
      <c r="E241" s="84"/>
      <c r="F241" s="84"/>
      <c r="G241" s="84"/>
      <c r="H241" s="84"/>
      <c r="I241" s="84"/>
      <c r="J241" s="84"/>
      <c r="K241" s="84"/>
      <c r="L241" s="84"/>
      <c r="M241" s="84"/>
      <c r="N241" s="84"/>
      <c r="O241" s="84"/>
      <c r="P241" s="84"/>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row>
    <row r="242" spans="2:51" x14ac:dyDescent="0.25">
      <c r="B242" s="36"/>
      <c r="C242" s="36"/>
      <c r="D242" s="36"/>
      <c r="E242" s="84"/>
      <c r="F242" s="84"/>
      <c r="G242" s="84"/>
      <c r="H242" s="84"/>
      <c r="I242" s="84"/>
      <c r="J242" s="84"/>
      <c r="K242" s="84"/>
      <c r="L242" s="84"/>
      <c r="M242" s="84"/>
      <c r="N242" s="84"/>
      <c r="O242" s="84"/>
      <c r="P242" s="84"/>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row>
    <row r="243" spans="2:51" x14ac:dyDescent="0.25">
      <c r="B243" s="36"/>
      <c r="C243" s="36"/>
      <c r="D243" s="36"/>
      <c r="E243" s="84"/>
      <c r="F243" s="84"/>
      <c r="G243" s="84"/>
      <c r="H243" s="84"/>
      <c r="I243" s="84"/>
      <c r="J243" s="84"/>
      <c r="K243" s="84"/>
      <c r="L243" s="84"/>
      <c r="M243" s="84"/>
      <c r="N243" s="84"/>
      <c r="O243" s="84"/>
      <c r="P243" s="84"/>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row>
    <row r="244" spans="2:51" x14ac:dyDescent="0.25">
      <c r="B244" s="36"/>
      <c r="C244" s="36"/>
      <c r="D244" s="36"/>
      <c r="E244" s="84"/>
      <c r="F244" s="84"/>
      <c r="G244" s="84"/>
      <c r="H244" s="84"/>
      <c r="I244" s="84"/>
      <c r="J244" s="84"/>
      <c r="K244" s="84"/>
      <c r="L244" s="84"/>
      <c r="M244" s="84"/>
      <c r="N244" s="84"/>
      <c r="O244" s="84"/>
      <c r="P244" s="84"/>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row>
    <row r="245" spans="2:51" x14ac:dyDescent="0.25">
      <c r="B245" s="36"/>
      <c r="C245" s="36"/>
      <c r="D245" s="36"/>
      <c r="E245" s="84"/>
      <c r="F245" s="84"/>
      <c r="G245" s="84"/>
      <c r="H245" s="84"/>
      <c r="I245" s="84"/>
      <c r="J245" s="84"/>
      <c r="K245" s="84"/>
      <c r="L245" s="84"/>
      <c r="M245" s="84"/>
      <c r="N245" s="84"/>
      <c r="O245" s="84"/>
      <c r="P245" s="84"/>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row>
    <row r="246" spans="2:51" x14ac:dyDescent="0.25">
      <c r="B246" s="36"/>
      <c r="C246" s="36"/>
      <c r="D246" s="36"/>
      <c r="E246" s="84"/>
      <c r="F246" s="84"/>
      <c r="G246" s="84"/>
      <c r="H246" s="84"/>
      <c r="I246" s="84"/>
      <c r="J246" s="84"/>
      <c r="K246" s="84"/>
      <c r="L246" s="84"/>
      <c r="M246" s="84"/>
      <c r="N246" s="84"/>
      <c r="O246" s="84"/>
      <c r="P246" s="84"/>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row>
    <row r="247" spans="2:51" x14ac:dyDescent="0.25">
      <c r="B247" s="36"/>
      <c r="C247" s="36"/>
      <c r="D247" s="36"/>
      <c r="E247" s="84"/>
      <c r="F247" s="84"/>
      <c r="G247" s="84"/>
      <c r="H247" s="84"/>
      <c r="I247" s="84"/>
      <c r="J247" s="84"/>
      <c r="K247" s="84"/>
      <c r="L247" s="84"/>
      <c r="M247" s="84"/>
      <c r="N247" s="84"/>
      <c r="O247" s="84"/>
      <c r="P247" s="84"/>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row>
    <row r="248" spans="2:51" x14ac:dyDescent="0.25">
      <c r="B248" s="36"/>
      <c r="C248" s="36"/>
      <c r="D248" s="36"/>
      <c r="E248" s="84"/>
      <c r="F248" s="84"/>
      <c r="G248" s="84"/>
      <c r="H248" s="84"/>
      <c r="I248" s="84"/>
      <c r="J248" s="84"/>
      <c r="K248" s="84"/>
      <c r="L248" s="84"/>
      <c r="M248" s="84"/>
      <c r="N248" s="84"/>
      <c r="O248" s="84"/>
      <c r="P248" s="84"/>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row>
    <row r="249" spans="2:51" x14ac:dyDescent="0.25">
      <c r="B249" s="36"/>
      <c r="C249" s="36"/>
      <c r="D249" s="36"/>
      <c r="E249" s="84"/>
      <c r="F249" s="84"/>
      <c r="G249" s="84"/>
      <c r="H249" s="84"/>
      <c r="I249" s="84"/>
      <c r="J249" s="84"/>
      <c r="K249" s="84"/>
      <c r="L249" s="84"/>
      <c r="M249" s="84"/>
      <c r="N249" s="84"/>
      <c r="O249" s="84"/>
      <c r="P249" s="84"/>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row>
    <row r="250" spans="2:51" x14ac:dyDescent="0.25">
      <c r="B250" s="36"/>
      <c r="C250" s="36"/>
      <c r="D250" s="36"/>
      <c r="E250" s="84"/>
      <c r="F250" s="84"/>
      <c r="G250" s="84"/>
      <c r="H250" s="84"/>
      <c r="I250" s="84"/>
      <c r="J250" s="84"/>
      <c r="K250" s="84"/>
      <c r="L250" s="84"/>
      <c r="M250" s="84"/>
      <c r="N250" s="84"/>
      <c r="O250" s="84"/>
      <c r="P250" s="84"/>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row>
    <row r="251" spans="2:51" x14ac:dyDescent="0.25">
      <c r="B251" s="36"/>
      <c r="C251" s="36"/>
      <c r="D251" s="36"/>
      <c r="E251" s="84"/>
      <c r="F251" s="84"/>
      <c r="G251" s="84"/>
      <c r="H251" s="84"/>
      <c r="I251" s="84"/>
      <c r="J251" s="84"/>
      <c r="K251" s="84"/>
      <c r="L251" s="84"/>
      <c r="M251" s="84"/>
      <c r="N251" s="84"/>
      <c r="O251" s="84"/>
      <c r="P251" s="84"/>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row>
    <row r="252" spans="2:51" x14ac:dyDescent="0.25">
      <c r="B252" s="36"/>
      <c r="C252" s="36"/>
      <c r="D252" s="36"/>
      <c r="E252" s="84"/>
      <c r="F252" s="84"/>
      <c r="G252" s="84"/>
      <c r="H252" s="84"/>
      <c r="I252" s="84"/>
      <c r="J252" s="84"/>
      <c r="K252" s="84"/>
      <c r="L252" s="84"/>
      <c r="M252" s="84"/>
      <c r="N252" s="84"/>
      <c r="O252" s="84"/>
      <c r="P252" s="84"/>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row>
    <row r="253" spans="2:51" x14ac:dyDescent="0.25">
      <c r="B253" s="36"/>
      <c r="C253" s="36"/>
      <c r="D253" s="36"/>
      <c r="E253" s="84"/>
      <c r="F253" s="84"/>
      <c r="G253" s="84"/>
      <c r="H253" s="84"/>
      <c r="I253" s="84"/>
      <c r="J253" s="84"/>
      <c r="K253" s="84"/>
      <c r="L253" s="84"/>
      <c r="M253" s="84"/>
      <c r="N253" s="84"/>
      <c r="O253" s="84"/>
      <c r="P253" s="84"/>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row>
    <row r="254" spans="2:51" x14ac:dyDescent="0.25">
      <c r="B254" s="36"/>
      <c r="C254" s="36"/>
      <c r="D254" s="36"/>
      <c r="E254" s="84"/>
      <c r="F254" s="84"/>
      <c r="G254" s="84"/>
      <c r="H254" s="84"/>
      <c r="I254" s="84"/>
      <c r="J254" s="84"/>
      <c r="K254" s="84"/>
      <c r="L254" s="84"/>
      <c r="M254" s="84"/>
      <c r="N254" s="84"/>
      <c r="O254" s="84"/>
      <c r="P254" s="84"/>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row>
    <row r="255" spans="2:51" x14ac:dyDescent="0.25">
      <c r="B255" s="36"/>
      <c r="C255" s="36"/>
      <c r="D255" s="36"/>
      <c r="E255" s="84"/>
      <c r="F255" s="84"/>
      <c r="G255" s="84"/>
      <c r="H255" s="84"/>
      <c r="I255" s="84"/>
      <c r="J255" s="84"/>
      <c r="K255" s="84"/>
      <c r="L255" s="84"/>
      <c r="M255" s="84"/>
      <c r="N255" s="84"/>
      <c r="O255" s="84"/>
      <c r="P255" s="84"/>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row>
    <row r="256" spans="2:51" x14ac:dyDescent="0.25">
      <c r="B256" s="36"/>
      <c r="C256" s="36"/>
      <c r="D256" s="36"/>
      <c r="E256" s="84"/>
      <c r="F256" s="84"/>
      <c r="G256" s="84"/>
      <c r="H256" s="84"/>
      <c r="I256" s="84"/>
      <c r="J256" s="84"/>
      <c r="K256" s="84"/>
      <c r="L256" s="84"/>
      <c r="M256" s="84"/>
      <c r="N256" s="84"/>
      <c r="O256" s="84"/>
      <c r="P256" s="84"/>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row>
    <row r="257" spans="2:51" x14ac:dyDescent="0.25">
      <c r="B257" s="36"/>
      <c r="C257" s="36"/>
      <c r="D257" s="36"/>
      <c r="E257" s="84"/>
      <c r="F257" s="84"/>
      <c r="G257" s="84"/>
      <c r="H257" s="84"/>
      <c r="I257" s="84"/>
      <c r="J257" s="84"/>
      <c r="K257" s="84"/>
      <c r="L257" s="84"/>
      <c r="M257" s="84"/>
      <c r="N257" s="84"/>
      <c r="O257" s="84"/>
      <c r="P257" s="84"/>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row>
    <row r="258" spans="2:51" x14ac:dyDescent="0.25">
      <c r="B258" s="36"/>
      <c r="C258" s="36"/>
      <c r="D258" s="36"/>
      <c r="E258" s="84"/>
      <c r="F258" s="84"/>
      <c r="G258" s="84"/>
      <c r="H258" s="84"/>
      <c r="I258" s="84"/>
      <c r="J258" s="84"/>
      <c r="K258" s="84"/>
      <c r="L258" s="84"/>
      <c r="M258" s="84"/>
      <c r="N258" s="84"/>
      <c r="O258" s="84"/>
      <c r="P258" s="84"/>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row>
    <row r="259" spans="2:51" x14ac:dyDescent="0.25">
      <c r="B259" s="36"/>
      <c r="C259" s="36"/>
      <c r="D259" s="36"/>
      <c r="E259" s="84"/>
      <c r="F259" s="84"/>
      <c r="G259" s="84"/>
      <c r="H259" s="84"/>
      <c r="I259" s="84"/>
      <c r="J259" s="84"/>
      <c r="K259" s="84"/>
      <c r="L259" s="84"/>
      <c r="M259" s="84"/>
      <c r="N259" s="84"/>
      <c r="O259" s="84"/>
      <c r="P259" s="84"/>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row>
    <row r="260" spans="2:51" x14ac:dyDescent="0.25">
      <c r="B260" s="36"/>
      <c r="C260" s="36"/>
      <c r="D260" s="36"/>
      <c r="E260" s="84"/>
      <c r="F260" s="84"/>
      <c r="G260" s="84"/>
      <c r="H260" s="84"/>
      <c r="I260" s="84"/>
      <c r="J260" s="84"/>
      <c r="K260" s="84"/>
      <c r="L260" s="84"/>
      <c r="M260" s="84"/>
      <c r="N260" s="84"/>
      <c r="O260" s="84"/>
      <c r="P260" s="84"/>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row>
    <row r="261" spans="2:51" x14ac:dyDescent="0.25">
      <c r="B261" s="36"/>
      <c r="C261" s="36"/>
      <c r="D261" s="36"/>
      <c r="E261" s="84"/>
      <c r="F261" s="84"/>
      <c r="G261" s="84"/>
      <c r="H261" s="84"/>
      <c r="I261" s="84"/>
      <c r="J261" s="84"/>
      <c r="K261" s="84"/>
      <c r="L261" s="84"/>
      <c r="M261" s="84"/>
      <c r="N261" s="84"/>
      <c r="O261" s="84"/>
      <c r="P261" s="84"/>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row>
    <row r="262" spans="2:51" x14ac:dyDescent="0.25">
      <c r="B262" s="36"/>
      <c r="C262" s="36"/>
      <c r="D262" s="36"/>
      <c r="E262" s="84"/>
      <c r="F262" s="84"/>
      <c r="G262" s="84"/>
      <c r="H262" s="84"/>
      <c r="I262" s="84"/>
      <c r="J262" s="84"/>
      <c r="K262" s="84"/>
      <c r="L262" s="84"/>
      <c r="M262" s="84"/>
      <c r="N262" s="84"/>
      <c r="O262" s="84"/>
      <c r="P262" s="84"/>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row>
    <row r="263" spans="2:51" x14ac:dyDescent="0.25">
      <c r="B263" s="36"/>
      <c r="C263" s="36"/>
      <c r="D263" s="36"/>
      <c r="E263" s="84"/>
      <c r="F263" s="84"/>
      <c r="G263" s="84"/>
      <c r="H263" s="84"/>
      <c r="I263" s="84"/>
      <c r="J263" s="84"/>
      <c r="K263" s="84"/>
      <c r="L263" s="84"/>
      <c r="M263" s="84"/>
      <c r="N263" s="84"/>
      <c r="O263" s="84"/>
      <c r="P263" s="84"/>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row>
    <row r="264" spans="2:51" x14ac:dyDescent="0.25">
      <c r="B264" s="36"/>
      <c r="C264" s="36"/>
      <c r="D264" s="36"/>
      <c r="E264" s="84"/>
      <c r="F264" s="84"/>
      <c r="G264" s="84"/>
      <c r="H264" s="84"/>
      <c r="I264" s="84"/>
      <c r="J264" s="84"/>
      <c r="K264" s="84"/>
      <c r="L264" s="84"/>
      <c r="M264" s="84"/>
      <c r="N264" s="84"/>
      <c r="O264" s="84"/>
      <c r="P264" s="84"/>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row>
    <row r="265" spans="2:51" x14ac:dyDescent="0.25">
      <c r="B265" s="36"/>
      <c r="C265" s="36"/>
      <c r="D265" s="36"/>
      <c r="E265" s="84"/>
      <c r="F265" s="84"/>
      <c r="G265" s="84"/>
      <c r="H265" s="84"/>
      <c r="I265" s="84"/>
      <c r="J265" s="84"/>
      <c r="K265" s="84"/>
      <c r="L265" s="84"/>
      <c r="M265" s="84"/>
      <c r="N265" s="84"/>
      <c r="O265" s="84"/>
      <c r="P265" s="84"/>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row>
    <row r="266" spans="2:51" x14ac:dyDescent="0.25">
      <c r="B266" s="36"/>
      <c r="C266" s="36"/>
      <c r="D266" s="36"/>
      <c r="E266" s="84"/>
      <c r="F266" s="84"/>
      <c r="G266" s="84"/>
      <c r="H266" s="84"/>
      <c r="I266" s="84"/>
      <c r="J266" s="84"/>
      <c r="K266" s="84"/>
      <c r="L266" s="84"/>
      <c r="M266" s="84"/>
      <c r="N266" s="84"/>
      <c r="O266" s="84"/>
      <c r="P266" s="84"/>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row>
    <row r="267" spans="2:51" x14ac:dyDescent="0.25">
      <c r="B267" s="36"/>
      <c r="C267" s="36"/>
      <c r="D267" s="36"/>
      <c r="E267" s="84"/>
      <c r="F267" s="84"/>
      <c r="G267" s="84"/>
      <c r="H267" s="84"/>
      <c r="I267" s="84"/>
      <c r="J267" s="84"/>
      <c r="K267" s="84"/>
      <c r="L267" s="84"/>
      <c r="M267" s="84"/>
      <c r="N267" s="84"/>
      <c r="O267" s="84"/>
      <c r="P267" s="84"/>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row>
    <row r="268" spans="2:51" x14ac:dyDescent="0.25">
      <c r="B268" s="36"/>
      <c r="C268" s="36"/>
      <c r="D268" s="36"/>
      <c r="E268" s="84"/>
      <c r="F268" s="84"/>
      <c r="G268" s="84"/>
      <c r="H268" s="84"/>
      <c r="I268" s="84"/>
      <c r="J268" s="84"/>
      <c r="K268" s="84"/>
      <c r="L268" s="84"/>
      <c r="M268" s="84"/>
      <c r="N268" s="84"/>
      <c r="O268" s="84"/>
      <c r="P268" s="84"/>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row>
    <row r="269" spans="2:51" x14ac:dyDescent="0.25">
      <c r="B269" s="36"/>
      <c r="C269" s="36"/>
      <c r="D269" s="36"/>
      <c r="E269" s="84"/>
      <c r="F269" s="84"/>
      <c r="G269" s="84"/>
      <c r="H269" s="84"/>
      <c r="I269" s="84"/>
      <c r="J269" s="84"/>
      <c r="K269" s="84"/>
      <c r="L269" s="84"/>
      <c r="M269" s="84"/>
      <c r="N269" s="84"/>
      <c r="O269" s="84"/>
      <c r="P269" s="84"/>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row>
    <row r="270" spans="2:51" x14ac:dyDescent="0.25">
      <c r="B270" s="36"/>
      <c r="C270" s="36"/>
      <c r="D270" s="36"/>
      <c r="E270" s="84"/>
      <c r="F270" s="84"/>
      <c r="G270" s="84"/>
      <c r="H270" s="84"/>
      <c r="I270" s="84"/>
      <c r="J270" s="84"/>
      <c r="K270" s="84"/>
      <c r="L270" s="84"/>
      <c r="M270" s="84"/>
      <c r="N270" s="84"/>
      <c r="O270" s="84"/>
      <c r="P270" s="84"/>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row>
    <row r="271" spans="2:51" x14ac:dyDescent="0.25">
      <c r="B271" s="36"/>
      <c r="C271" s="36"/>
      <c r="D271" s="36"/>
      <c r="E271" s="84"/>
      <c r="F271" s="84"/>
      <c r="G271" s="84"/>
      <c r="H271" s="84"/>
      <c r="I271" s="84"/>
      <c r="J271" s="84"/>
      <c r="K271" s="84"/>
      <c r="L271" s="84"/>
      <c r="M271" s="84"/>
      <c r="N271" s="84"/>
      <c r="O271" s="84"/>
      <c r="P271" s="84"/>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row>
    <row r="272" spans="2:51" x14ac:dyDescent="0.25">
      <c r="B272" s="36"/>
      <c r="C272" s="36"/>
      <c r="D272" s="36"/>
      <c r="E272" s="84"/>
      <c r="F272" s="84"/>
      <c r="G272" s="84"/>
      <c r="H272" s="84"/>
      <c r="I272" s="84"/>
      <c r="J272" s="84"/>
      <c r="K272" s="84"/>
      <c r="L272" s="84"/>
      <c r="M272" s="84"/>
      <c r="N272" s="84"/>
      <c r="O272" s="84"/>
      <c r="P272" s="84"/>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row>
    <row r="273" spans="2:51" x14ac:dyDescent="0.25">
      <c r="B273" s="36"/>
      <c r="C273" s="36"/>
      <c r="D273" s="36"/>
      <c r="E273" s="84"/>
      <c r="F273" s="84"/>
      <c r="G273" s="84"/>
      <c r="H273" s="84"/>
      <c r="I273" s="84"/>
      <c r="J273" s="84"/>
      <c r="K273" s="84"/>
      <c r="L273" s="84"/>
      <c r="M273" s="84"/>
      <c r="N273" s="84"/>
      <c r="O273" s="84"/>
      <c r="P273" s="84"/>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row>
    <row r="274" spans="2:51" x14ac:dyDescent="0.25">
      <c r="B274" s="36"/>
      <c r="C274" s="36"/>
      <c r="D274" s="36"/>
      <c r="E274" s="84"/>
      <c r="F274" s="84"/>
      <c r="G274" s="84"/>
      <c r="H274" s="84"/>
      <c r="I274" s="84"/>
      <c r="J274" s="84"/>
      <c r="K274" s="84"/>
      <c r="L274" s="84"/>
      <c r="M274" s="84"/>
      <c r="N274" s="84"/>
      <c r="O274" s="84"/>
      <c r="P274" s="84"/>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row>
    <row r="275" spans="2:51" x14ac:dyDescent="0.25">
      <c r="B275" s="36"/>
      <c r="C275" s="36"/>
      <c r="D275" s="36"/>
      <c r="E275" s="84"/>
      <c r="F275" s="84"/>
      <c r="G275" s="84"/>
      <c r="H275" s="84"/>
      <c r="I275" s="84"/>
      <c r="J275" s="84"/>
      <c r="K275" s="84"/>
      <c r="L275" s="84"/>
      <c r="M275" s="84"/>
      <c r="N275" s="84"/>
      <c r="O275" s="84"/>
      <c r="P275" s="84"/>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row>
    <row r="276" spans="2:51" x14ac:dyDescent="0.25">
      <c r="B276" s="36"/>
      <c r="C276" s="36"/>
      <c r="D276" s="36"/>
      <c r="E276" s="84"/>
      <c r="F276" s="84"/>
      <c r="G276" s="84"/>
      <c r="H276" s="84"/>
      <c r="I276" s="84"/>
      <c r="J276" s="84"/>
      <c r="K276" s="84"/>
      <c r="L276" s="84"/>
      <c r="M276" s="84"/>
      <c r="N276" s="84"/>
      <c r="O276" s="84"/>
      <c r="P276" s="84"/>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row>
    <row r="277" spans="2:51" x14ac:dyDescent="0.25">
      <c r="B277" s="36"/>
      <c r="C277" s="36"/>
      <c r="D277" s="36"/>
      <c r="E277" s="84"/>
      <c r="F277" s="84"/>
      <c r="G277" s="84"/>
      <c r="H277" s="84"/>
      <c r="I277" s="84"/>
      <c r="J277" s="84"/>
      <c r="K277" s="84"/>
      <c r="L277" s="84"/>
      <c r="M277" s="84"/>
      <c r="N277" s="84"/>
      <c r="O277" s="84"/>
      <c r="P277" s="84"/>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row>
    <row r="278" spans="2:51" x14ac:dyDescent="0.25">
      <c r="B278" s="36"/>
      <c r="C278" s="36"/>
      <c r="D278" s="36"/>
      <c r="E278" s="84"/>
      <c r="F278" s="84"/>
      <c r="G278" s="84"/>
      <c r="H278" s="84"/>
      <c r="I278" s="84"/>
      <c r="J278" s="84"/>
      <c r="K278" s="84"/>
      <c r="L278" s="84"/>
      <c r="M278" s="84"/>
      <c r="N278" s="84"/>
      <c r="O278" s="84"/>
      <c r="P278" s="84"/>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row>
    <row r="279" spans="2:51" x14ac:dyDescent="0.25">
      <c r="B279" s="36"/>
      <c r="C279" s="36"/>
      <c r="D279" s="36"/>
      <c r="E279" s="84"/>
      <c r="F279" s="84"/>
      <c r="G279" s="84"/>
      <c r="H279" s="84"/>
      <c r="I279" s="84"/>
      <c r="J279" s="84"/>
      <c r="K279" s="84"/>
      <c r="L279" s="84"/>
      <c r="M279" s="84"/>
      <c r="N279" s="84"/>
      <c r="O279" s="84"/>
      <c r="P279" s="84"/>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row>
    <row r="280" spans="2:51" x14ac:dyDescent="0.25">
      <c r="B280" s="36"/>
      <c r="C280" s="36"/>
      <c r="D280" s="36"/>
      <c r="E280" s="84"/>
      <c r="F280" s="84"/>
      <c r="G280" s="84"/>
      <c r="H280" s="84"/>
      <c r="I280" s="84"/>
      <c r="J280" s="84"/>
      <c r="K280" s="84"/>
      <c r="L280" s="84"/>
      <c r="M280" s="84"/>
      <c r="N280" s="84"/>
      <c r="O280" s="84"/>
      <c r="P280" s="84"/>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row>
    <row r="281" spans="2:51" x14ac:dyDescent="0.25">
      <c r="B281" s="36"/>
      <c r="C281" s="36"/>
      <c r="D281" s="36"/>
      <c r="E281" s="84"/>
      <c r="F281" s="84"/>
      <c r="G281" s="84"/>
      <c r="H281" s="84"/>
      <c r="I281" s="84"/>
      <c r="J281" s="84"/>
      <c r="K281" s="84"/>
      <c r="L281" s="84"/>
      <c r="M281" s="84"/>
      <c r="N281" s="84"/>
      <c r="O281" s="84"/>
      <c r="P281" s="84"/>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row>
    <row r="282" spans="2:51" x14ac:dyDescent="0.25">
      <c r="B282" s="36"/>
      <c r="C282" s="36"/>
      <c r="D282" s="36"/>
      <c r="E282" s="84"/>
      <c r="F282" s="84"/>
      <c r="G282" s="84"/>
      <c r="H282" s="84"/>
      <c r="I282" s="84"/>
      <c r="J282" s="84"/>
      <c r="K282" s="84"/>
      <c r="L282" s="84"/>
      <c r="M282" s="84"/>
      <c r="N282" s="84"/>
      <c r="O282" s="84"/>
      <c r="P282" s="84"/>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row>
    <row r="283" spans="2:51" x14ac:dyDescent="0.25">
      <c r="B283" s="36"/>
      <c r="C283" s="36"/>
      <c r="D283" s="36"/>
      <c r="E283" s="84"/>
      <c r="F283" s="84"/>
      <c r="G283" s="84"/>
      <c r="H283" s="84"/>
      <c r="I283" s="84"/>
      <c r="J283" s="84"/>
      <c r="K283" s="84"/>
      <c r="L283" s="84"/>
      <c r="M283" s="84"/>
      <c r="N283" s="84"/>
      <c r="O283" s="84"/>
      <c r="P283" s="84"/>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row>
    <row r="284" spans="2:51" x14ac:dyDescent="0.25">
      <c r="B284" s="36"/>
      <c r="C284" s="36"/>
      <c r="D284" s="36"/>
      <c r="E284" s="84"/>
      <c r="F284" s="84"/>
      <c r="G284" s="84"/>
      <c r="H284" s="84"/>
      <c r="I284" s="84"/>
      <c r="J284" s="84"/>
      <c r="K284" s="84"/>
      <c r="L284" s="84"/>
      <c r="M284" s="84"/>
      <c r="N284" s="84"/>
      <c r="O284" s="84"/>
      <c r="P284" s="84"/>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row>
    <row r="285" spans="2:51" x14ac:dyDescent="0.25">
      <c r="B285" s="36"/>
      <c r="C285" s="36"/>
      <c r="D285" s="36"/>
      <c r="E285" s="84"/>
      <c r="F285" s="84"/>
      <c r="G285" s="84"/>
      <c r="H285" s="84"/>
      <c r="I285" s="84"/>
      <c r="J285" s="84"/>
      <c r="K285" s="84"/>
      <c r="L285" s="84"/>
      <c r="M285" s="84"/>
      <c r="N285" s="84"/>
      <c r="O285" s="84"/>
      <c r="P285" s="84"/>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row>
    <row r="286" spans="2:51" x14ac:dyDescent="0.25">
      <c r="B286" s="36"/>
      <c r="C286" s="36"/>
      <c r="D286" s="36"/>
      <c r="E286" s="84"/>
      <c r="F286" s="84"/>
      <c r="G286" s="84"/>
      <c r="H286" s="84"/>
      <c r="I286" s="84"/>
      <c r="J286" s="84"/>
      <c r="K286" s="84"/>
      <c r="L286" s="84"/>
      <c r="M286" s="84"/>
      <c r="N286" s="84"/>
      <c r="O286" s="84"/>
      <c r="P286" s="84"/>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row>
    <row r="287" spans="2:51" x14ac:dyDescent="0.25">
      <c r="B287" s="36"/>
      <c r="C287" s="36"/>
      <c r="D287" s="36"/>
      <c r="E287" s="84"/>
      <c r="F287" s="84"/>
      <c r="G287" s="84"/>
      <c r="H287" s="84"/>
      <c r="I287" s="84"/>
      <c r="J287" s="84"/>
      <c r="K287" s="84"/>
      <c r="L287" s="84"/>
      <c r="M287" s="84"/>
      <c r="N287" s="84"/>
      <c r="O287" s="84"/>
      <c r="P287" s="84"/>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row>
    <row r="288" spans="2:51" x14ac:dyDescent="0.25">
      <c r="B288" s="36"/>
      <c r="C288" s="36"/>
      <c r="D288" s="36"/>
      <c r="E288" s="84"/>
      <c r="F288" s="84"/>
      <c r="G288" s="84"/>
      <c r="H288" s="84"/>
      <c r="I288" s="84"/>
      <c r="J288" s="84"/>
      <c r="K288" s="84"/>
      <c r="L288" s="84"/>
      <c r="M288" s="84"/>
      <c r="N288" s="84"/>
      <c r="O288" s="84"/>
      <c r="P288" s="84"/>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row>
    <row r="289" spans="2:51" x14ac:dyDescent="0.25">
      <c r="B289" s="36"/>
      <c r="C289" s="36"/>
      <c r="D289" s="36"/>
      <c r="E289" s="84"/>
      <c r="F289" s="84"/>
      <c r="G289" s="84"/>
      <c r="H289" s="84"/>
      <c r="I289" s="84"/>
      <c r="J289" s="84"/>
      <c r="K289" s="84"/>
      <c r="L289" s="84"/>
      <c r="M289" s="84"/>
      <c r="N289" s="84"/>
      <c r="O289" s="84"/>
      <c r="P289" s="84"/>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row>
    <row r="290" spans="2:51" x14ac:dyDescent="0.25">
      <c r="B290" s="36"/>
      <c r="C290" s="36"/>
      <c r="D290" s="36"/>
      <c r="E290" s="84"/>
      <c r="F290" s="84"/>
      <c r="G290" s="84"/>
      <c r="H290" s="84"/>
      <c r="I290" s="84"/>
      <c r="J290" s="84"/>
      <c r="K290" s="84"/>
      <c r="L290" s="84"/>
      <c r="M290" s="84"/>
      <c r="N290" s="84"/>
      <c r="O290" s="84"/>
      <c r="P290" s="84"/>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row>
    <row r="291" spans="2:51" x14ac:dyDescent="0.25">
      <c r="B291" s="36"/>
      <c r="C291" s="36"/>
      <c r="D291" s="36"/>
      <c r="E291" s="84"/>
      <c r="F291" s="84"/>
      <c r="G291" s="84"/>
      <c r="H291" s="84"/>
      <c r="I291" s="84"/>
      <c r="J291" s="84"/>
      <c r="K291" s="84"/>
      <c r="L291" s="84"/>
      <c r="M291" s="84"/>
      <c r="N291" s="84"/>
      <c r="O291" s="84"/>
      <c r="P291" s="84"/>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row>
    <row r="292" spans="2:51" x14ac:dyDescent="0.25">
      <c r="B292" s="36"/>
      <c r="C292" s="36"/>
      <c r="D292" s="36"/>
      <c r="E292" s="84"/>
      <c r="F292" s="84"/>
      <c r="G292" s="84"/>
      <c r="H292" s="84"/>
      <c r="I292" s="84"/>
      <c r="J292" s="84"/>
      <c r="K292" s="84"/>
      <c r="L292" s="84"/>
      <c r="M292" s="84"/>
      <c r="N292" s="84"/>
      <c r="O292" s="84"/>
      <c r="P292" s="84"/>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row>
    <row r="293" spans="2:51" x14ac:dyDescent="0.25">
      <c r="B293" s="36"/>
      <c r="C293" s="36"/>
      <c r="D293" s="36"/>
      <c r="E293" s="84"/>
      <c r="F293" s="84"/>
      <c r="G293" s="84"/>
      <c r="H293" s="84"/>
      <c r="I293" s="84"/>
      <c r="J293" s="84"/>
      <c r="K293" s="84"/>
      <c r="L293" s="84"/>
      <c r="M293" s="84"/>
      <c r="N293" s="84"/>
      <c r="O293" s="84"/>
      <c r="P293" s="84"/>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row>
    <row r="294" spans="2:51" x14ac:dyDescent="0.25">
      <c r="B294" s="36"/>
      <c r="C294" s="36"/>
      <c r="D294" s="36"/>
      <c r="E294" s="84"/>
      <c r="F294" s="84"/>
      <c r="G294" s="84"/>
      <c r="H294" s="84"/>
      <c r="I294" s="84"/>
      <c r="J294" s="84"/>
      <c r="K294" s="84"/>
      <c r="L294" s="84"/>
      <c r="M294" s="84"/>
      <c r="N294" s="84"/>
      <c r="O294" s="84"/>
      <c r="P294" s="84"/>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row>
    <row r="295" spans="2:51" x14ac:dyDescent="0.25">
      <c r="B295" s="36"/>
      <c r="C295" s="36"/>
      <c r="D295" s="36"/>
      <c r="E295" s="84"/>
      <c r="F295" s="84"/>
      <c r="G295" s="84"/>
      <c r="H295" s="84"/>
      <c r="I295" s="84"/>
      <c r="J295" s="84"/>
      <c r="K295" s="84"/>
      <c r="L295" s="84"/>
      <c r="M295" s="84"/>
      <c r="N295" s="84"/>
      <c r="O295" s="84"/>
      <c r="P295" s="84"/>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row>
    <row r="296" spans="2:51" x14ac:dyDescent="0.25">
      <c r="B296" s="36"/>
      <c r="C296" s="36"/>
      <c r="D296" s="36"/>
      <c r="E296" s="84"/>
      <c r="F296" s="84"/>
      <c r="G296" s="84"/>
      <c r="H296" s="84"/>
      <c r="I296" s="84"/>
      <c r="J296" s="84"/>
      <c r="K296" s="84"/>
      <c r="L296" s="84"/>
      <c r="M296" s="84"/>
      <c r="N296" s="84"/>
      <c r="O296" s="84"/>
      <c r="P296" s="84"/>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row>
    <row r="297" spans="2:51" x14ac:dyDescent="0.25">
      <c r="B297" s="36"/>
      <c r="C297" s="36"/>
      <c r="D297" s="36"/>
      <c r="E297" s="84"/>
      <c r="F297" s="84"/>
      <c r="G297" s="84"/>
      <c r="H297" s="84"/>
      <c r="I297" s="84"/>
      <c r="J297" s="84"/>
      <c r="K297" s="84"/>
      <c r="L297" s="84"/>
      <c r="M297" s="84"/>
      <c r="N297" s="84"/>
      <c r="O297" s="84"/>
      <c r="P297" s="84"/>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row>
    <row r="298" spans="2:51" x14ac:dyDescent="0.25">
      <c r="B298" s="36"/>
      <c r="C298" s="36"/>
      <c r="D298" s="36"/>
      <c r="E298" s="84"/>
      <c r="F298" s="84"/>
      <c r="G298" s="84"/>
      <c r="H298" s="84"/>
      <c r="I298" s="84"/>
      <c r="J298" s="84"/>
      <c r="K298" s="84"/>
      <c r="L298" s="84"/>
      <c r="M298" s="84"/>
      <c r="N298" s="84"/>
      <c r="O298" s="84"/>
      <c r="P298" s="84"/>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row>
    <row r="299" spans="2:51" x14ac:dyDescent="0.25">
      <c r="B299" s="36"/>
      <c r="C299" s="36"/>
      <c r="D299" s="36"/>
      <c r="E299" s="84"/>
      <c r="F299" s="84"/>
      <c r="G299" s="84"/>
      <c r="H299" s="84"/>
      <c r="I299" s="84"/>
      <c r="J299" s="84"/>
      <c r="K299" s="84"/>
      <c r="L299" s="84"/>
      <c r="M299" s="84"/>
      <c r="N299" s="84"/>
      <c r="O299" s="84"/>
      <c r="P299" s="84"/>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row>
    <row r="300" spans="2:51" x14ac:dyDescent="0.25">
      <c r="B300" s="36"/>
      <c r="C300" s="36"/>
      <c r="D300" s="36"/>
      <c r="E300" s="84"/>
      <c r="F300" s="84"/>
      <c r="G300" s="84"/>
      <c r="H300" s="84"/>
      <c r="I300" s="84"/>
      <c r="J300" s="84"/>
      <c r="K300" s="84"/>
      <c r="L300" s="84"/>
      <c r="M300" s="84"/>
      <c r="N300" s="84"/>
      <c r="O300" s="84"/>
      <c r="P300" s="84"/>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row>
    <row r="301" spans="2:51" x14ac:dyDescent="0.25">
      <c r="B301" s="36"/>
      <c r="C301" s="36"/>
      <c r="D301" s="36"/>
      <c r="E301" s="84"/>
      <c r="F301" s="84"/>
      <c r="G301" s="84"/>
      <c r="H301" s="84"/>
      <c r="I301" s="84"/>
      <c r="J301" s="84"/>
      <c r="K301" s="84"/>
      <c r="L301" s="84"/>
      <c r="M301" s="84"/>
      <c r="N301" s="84"/>
      <c r="O301" s="84"/>
      <c r="P301" s="84"/>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row>
    <row r="302" spans="2:51" x14ac:dyDescent="0.25">
      <c r="B302" s="36"/>
      <c r="C302" s="36"/>
      <c r="D302" s="36"/>
      <c r="E302" s="84"/>
      <c r="F302" s="84"/>
      <c r="G302" s="84"/>
      <c r="H302" s="84"/>
      <c r="I302" s="84"/>
      <c r="J302" s="84"/>
      <c r="K302" s="84"/>
      <c r="L302" s="84"/>
      <c r="M302" s="84"/>
      <c r="N302" s="84"/>
      <c r="O302" s="84"/>
      <c r="P302" s="84"/>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row>
    <row r="303" spans="2:51" x14ac:dyDescent="0.25">
      <c r="B303" s="36"/>
      <c r="C303" s="36"/>
      <c r="D303" s="36"/>
      <c r="E303" s="84"/>
      <c r="F303" s="84"/>
      <c r="G303" s="84"/>
      <c r="H303" s="84"/>
      <c r="I303" s="84"/>
      <c r="J303" s="84"/>
      <c r="K303" s="84"/>
      <c r="L303" s="84"/>
      <c r="M303" s="84"/>
      <c r="N303" s="84"/>
      <c r="O303" s="84"/>
      <c r="P303" s="84"/>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row>
    <row r="304" spans="2:51" x14ac:dyDescent="0.25">
      <c r="B304" s="36"/>
      <c r="C304" s="36"/>
      <c r="D304" s="36"/>
      <c r="E304" s="84"/>
      <c r="F304" s="84"/>
      <c r="G304" s="84"/>
      <c r="H304" s="84"/>
      <c r="I304" s="84"/>
      <c r="J304" s="84"/>
      <c r="K304" s="84"/>
      <c r="L304" s="84"/>
      <c r="M304" s="84"/>
      <c r="N304" s="84"/>
      <c r="O304" s="84"/>
      <c r="P304" s="84"/>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row>
    <row r="305" spans="2:51" x14ac:dyDescent="0.25">
      <c r="B305" s="36"/>
      <c r="C305" s="36"/>
      <c r="D305" s="36"/>
      <c r="E305" s="84"/>
      <c r="F305" s="84"/>
      <c r="G305" s="84"/>
      <c r="H305" s="84"/>
      <c r="I305" s="84"/>
      <c r="J305" s="84"/>
      <c r="K305" s="84"/>
      <c r="L305" s="84"/>
      <c r="M305" s="84"/>
      <c r="N305" s="84"/>
      <c r="O305" s="84"/>
      <c r="P305" s="84"/>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row>
    <row r="306" spans="2:51" x14ac:dyDescent="0.25">
      <c r="B306" s="36"/>
      <c r="C306" s="36"/>
      <c r="D306" s="36"/>
      <c r="E306" s="84"/>
      <c r="F306" s="84"/>
      <c r="G306" s="84"/>
      <c r="H306" s="84"/>
      <c r="I306" s="84"/>
      <c r="J306" s="84"/>
      <c r="K306" s="84"/>
      <c r="L306" s="84"/>
      <c r="M306" s="84"/>
      <c r="N306" s="84"/>
      <c r="O306" s="84"/>
      <c r="P306" s="84"/>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row>
    <row r="307" spans="2:51" x14ac:dyDescent="0.25">
      <c r="B307" s="36"/>
      <c r="C307" s="36"/>
      <c r="D307" s="36"/>
      <c r="E307" s="84"/>
      <c r="F307" s="84"/>
      <c r="G307" s="84"/>
      <c r="H307" s="84"/>
      <c r="I307" s="84"/>
      <c r="J307" s="84"/>
      <c r="K307" s="84"/>
      <c r="L307" s="84"/>
      <c r="M307" s="84"/>
      <c r="N307" s="84"/>
      <c r="O307" s="84"/>
      <c r="P307" s="84"/>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row>
    <row r="308" spans="2:51" x14ac:dyDescent="0.25">
      <c r="B308" s="36"/>
      <c r="C308" s="36"/>
      <c r="D308" s="36"/>
      <c r="E308" s="84"/>
      <c r="F308" s="84"/>
      <c r="G308" s="84"/>
      <c r="H308" s="84"/>
      <c r="I308" s="84"/>
      <c r="J308" s="84"/>
      <c r="K308" s="84"/>
      <c r="L308" s="84"/>
      <c r="M308" s="84"/>
      <c r="N308" s="84"/>
      <c r="O308" s="84"/>
      <c r="P308" s="84"/>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row>
    <row r="309" spans="2:51" x14ac:dyDescent="0.25">
      <c r="B309" s="36"/>
      <c r="C309" s="36"/>
      <c r="D309" s="36"/>
      <c r="E309" s="84"/>
      <c r="F309" s="84"/>
      <c r="G309" s="84"/>
      <c r="H309" s="84"/>
      <c r="I309" s="84"/>
      <c r="J309" s="84"/>
      <c r="K309" s="84"/>
      <c r="L309" s="84"/>
      <c r="M309" s="84"/>
      <c r="N309" s="84"/>
      <c r="O309" s="84"/>
      <c r="P309" s="84"/>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row>
    <row r="310" spans="2:51" x14ac:dyDescent="0.25">
      <c r="B310" s="36"/>
      <c r="C310" s="36"/>
      <c r="D310" s="36"/>
      <c r="E310" s="84"/>
      <c r="F310" s="84"/>
      <c r="G310" s="84"/>
      <c r="H310" s="84"/>
      <c r="I310" s="84"/>
      <c r="J310" s="84"/>
      <c r="K310" s="84"/>
      <c r="L310" s="84"/>
      <c r="M310" s="84"/>
      <c r="N310" s="84"/>
      <c r="O310" s="84"/>
      <c r="P310" s="84"/>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row>
    <row r="311" spans="2:51" x14ac:dyDescent="0.25">
      <c r="B311" s="36"/>
      <c r="C311" s="36"/>
      <c r="D311" s="36"/>
      <c r="E311" s="84"/>
      <c r="F311" s="84"/>
      <c r="G311" s="84"/>
      <c r="H311" s="84"/>
      <c r="I311" s="84"/>
      <c r="J311" s="84"/>
      <c r="K311" s="84"/>
      <c r="L311" s="84"/>
      <c r="M311" s="84"/>
      <c r="N311" s="84"/>
      <c r="O311" s="84"/>
      <c r="P311" s="84"/>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row>
    <row r="312" spans="2:51" x14ac:dyDescent="0.25">
      <c r="B312" s="36"/>
      <c r="C312" s="36"/>
      <c r="D312" s="36"/>
      <c r="E312" s="84"/>
      <c r="F312" s="84"/>
      <c r="G312" s="84"/>
      <c r="H312" s="84"/>
      <c r="I312" s="84"/>
      <c r="J312" s="84"/>
      <c r="K312" s="84"/>
      <c r="L312" s="84"/>
      <c r="M312" s="84"/>
      <c r="N312" s="84"/>
      <c r="O312" s="84"/>
      <c r="P312" s="84"/>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row>
    <row r="313" spans="2:51" x14ac:dyDescent="0.25">
      <c r="B313" s="36"/>
      <c r="C313" s="36"/>
      <c r="D313" s="36"/>
      <c r="E313" s="84"/>
      <c r="F313" s="84"/>
      <c r="G313" s="84"/>
      <c r="H313" s="84"/>
      <c r="I313" s="84"/>
      <c r="J313" s="84"/>
      <c r="K313" s="84"/>
      <c r="L313" s="84"/>
      <c r="M313" s="84"/>
      <c r="N313" s="84"/>
      <c r="O313" s="84"/>
      <c r="P313" s="84"/>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row>
    <row r="314" spans="2:51" x14ac:dyDescent="0.25">
      <c r="B314" s="36"/>
      <c r="C314" s="36"/>
      <c r="D314" s="36"/>
      <c r="E314" s="84"/>
      <c r="F314" s="84"/>
      <c r="G314" s="84"/>
      <c r="H314" s="84"/>
      <c r="I314" s="84"/>
      <c r="J314" s="84"/>
      <c r="K314" s="84"/>
      <c r="L314" s="84"/>
      <c r="M314" s="84"/>
      <c r="N314" s="84"/>
      <c r="O314" s="84"/>
      <c r="P314" s="84"/>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row>
    <row r="315" spans="2:51" x14ac:dyDescent="0.25">
      <c r="B315" s="36"/>
      <c r="C315" s="36"/>
      <c r="D315" s="36"/>
      <c r="E315" s="84"/>
      <c r="F315" s="84"/>
      <c r="G315" s="84"/>
      <c r="H315" s="84"/>
      <c r="I315" s="84"/>
      <c r="J315" s="84"/>
      <c r="K315" s="84"/>
      <c r="L315" s="84"/>
      <c r="M315" s="84"/>
      <c r="N315" s="84"/>
      <c r="O315" s="84"/>
      <c r="P315" s="84"/>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row>
    <row r="316" spans="2:51" x14ac:dyDescent="0.25">
      <c r="B316" s="36"/>
      <c r="C316" s="36"/>
      <c r="D316" s="36"/>
      <c r="E316" s="84"/>
      <c r="F316" s="84"/>
      <c r="G316" s="84"/>
      <c r="H316" s="84"/>
      <c r="I316" s="84"/>
      <c r="J316" s="84"/>
      <c r="K316" s="84"/>
      <c r="L316" s="84"/>
      <c r="M316" s="84"/>
      <c r="N316" s="84"/>
      <c r="O316" s="84"/>
      <c r="P316" s="84"/>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row>
    <row r="317" spans="2:51" x14ac:dyDescent="0.25">
      <c r="B317" s="36"/>
      <c r="C317" s="36"/>
      <c r="D317" s="36"/>
      <c r="E317" s="84"/>
      <c r="F317" s="84"/>
      <c r="G317" s="84"/>
      <c r="H317" s="84"/>
      <c r="I317" s="84"/>
      <c r="J317" s="84"/>
      <c r="K317" s="84"/>
      <c r="L317" s="84"/>
      <c r="M317" s="84"/>
      <c r="N317" s="84"/>
      <c r="O317" s="84"/>
      <c r="P317" s="84"/>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row>
    <row r="318" spans="2:51" x14ac:dyDescent="0.25">
      <c r="B318" s="36"/>
      <c r="C318" s="36"/>
      <c r="D318" s="36"/>
      <c r="E318" s="84"/>
      <c r="F318" s="84"/>
      <c r="G318" s="84"/>
      <c r="H318" s="84"/>
      <c r="I318" s="84"/>
      <c r="J318" s="84"/>
      <c r="K318" s="84"/>
      <c r="L318" s="84"/>
      <c r="M318" s="84"/>
      <c r="N318" s="84"/>
      <c r="O318" s="84"/>
      <c r="P318" s="84"/>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row>
    <row r="319" spans="2:51" x14ac:dyDescent="0.25">
      <c r="B319" s="36"/>
      <c r="C319" s="36"/>
      <c r="D319" s="36"/>
      <c r="E319" s="84"/>
      <c r="F319" s="84"/>
      <c r="G319" s="84"/>
      <c r="H319" s="84"/>
      <c r="I319" s="84"/>
      <c r="J319" s="84"/>
      <c r="K319" s="84"/>
      <c r="L319" s="84"/>
      <c r="M319" s="84"/>
      <c r="N319" s="84"/>
      <c r="O319" s="84"/>
      <c r="P319" s="84"/>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row>
    <row r="320" spans="2:51" x14ac:dyDescent="0.25">
      <c r="B320" s="36"/>
      <c r="C320" s="36"/>
      <c r="D320" s="36"/>
      <c r="E320" s="84"/>
      <c r="F320" s="84"/>
      <c r="G320" s="84"/>
      <c r="H320" s="84"/>
      <c r="I320" s="84"/>
      <c r="J320" s="84"/>
      <c r="K320" s="84"/>
      <c r="L320" s="84"/>
      <c r="M320" s="84"/>
      <c r="N320" s="84"/>
      <c r="O320" s="84"/>
      <c r="P320" s="84"/>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row>
    <row r="321" spans="2:51" x14ac:dyDescent="0.25">
      <c r="B321" s="36"/>
      <c r="C321" s="36"/>
      <c r="D321" s="36"/>
      <c r="E321" s="84"/>
      <c r="F321" s="84"/>
      <c r="G321" s="84"/>
      <c r="H321" s="84"/>
      <c r="I321" s="84"/>
      <c r="J321" s="84"/>
      <c r="K321" s="84"/>
      <c r="L321" s="84"/>
      <c r="M321" s="84"/>
      <c r="N321" s="84"/>
      <c r="O321" s="84"/>
      <c r="P321" s="84"/>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row>
    <row r="322" spans="2:51" x14ac:dyDescent="0.25">
      <c r="B322" s="36"/>
      <c r="C322" s="36"/>
      <c r="D322" s="36"/>
      <c r="E322" s="84"/>
      <c r="F322" s="84"/>
      <c r="G322" s="84"/>
      <c r="H322" s="84"/>
      <c r="I322" s="84"/>
      <c r="J322" s="84"/>
      <c r="K322" s="84"/>
      <c r="L322" s="84"/>
      <c r="M322" s="84"/>
      <c r="N322" s="84"/>
      <c r="O322" s="84"/>
      <c r="P322" s="84"/>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row>
    <row r="323" spans="2:51" x14ac:dyDescent="0.25">
      <c r="B323" s="36"/>
      <c r="C323" s="36"/>
      <c r="D323" s="36"/>
      <c r="E323" s="84"/>
      <c r="F323" s="84"/>
      <c r="G323" s="84"/>
      <c r="H323" s="84"/>
      <c r="I323" s="84"/>
      <c r="J323" s="84"/>
      <c r="K323" s="84"/>
      <c r="L323" s="84"/>
      <c r="M323" s="84"/>
      <c r="N323" s="84"/>
      <c r="O323" s="84"/>
      <c r="P323" s="84"/>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row>
    <row r="324" spans="2:51" x14ac:dyDescent="0.25">
      <c r="B324" s="36"/>
      <c r="C324" s="36"/>
      <c r="D324" s="36"/>
      <c r="E324" s="84"/>
      <c r="F324" s="84"/>
      <c r="G324" s="84"/>
      <c r="H324" s="84"/>
      <c r="I324" s="84"/>
      <c r="J324" s="84"/>
      <c r="K324" s="84"/>
      <c r="L324" s="84"/>
      <c r="M324" s="84"/>
      <c r="N324" s="84"/>
      <c r="O324" s="84"/>
      <c r="P324" s="84"/>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row>
    <row r="325" spans="2:51" x14ac:dyDescent="0.25">
      <c r="B325" s="36"/>
      <c r="C325" s="36"/>
      <c r="D325" s="36"/>
      <c r="E325" s="84"/>
      <c r="F325" s="84"/>
      <c r="G325" s="84"/>
      <c r="H325" s="84"/>
      <c r="I325" s="84"/>
      <c r="J325" s="84"/>
      <c r="K325" s="84"/>
      <c r="L325" s="84"/>
      <c r="M325" s="84"/>
      <c r="N325" s="84"/>
      <c r="O325" s="84"/>
      <c r="P325" s="84"/>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row>
    <row r="326" spans="2:51" x14ac:dyDescent="0.25">
      <c r="B326" s="36"/>
      <c r="C326" s="36"/>
      <c r="D326" s="36"/>
      <c r="E326" s="84"/>
      <c r="F326" s="84"/>
      <c r="G326" s="84"/>
      <c r="H326" s="84"/>
      <c r="I326" s="84"/>
      <c r="J326" s="84"/>
      <c r="K326" s="84"/>
      <c r="L326" s="84"/>
      <c r="M326" s="84"/>
      <c r="N326" s="84"/>
      <c r="O326" s="84"/>
      <c r="P326" s="84"/>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row>
    <row r="327" spans="2:51" x14ac:dyDescent="0.25">
      <c r="B327" s="36"/>
      <c r="C327" s="36"/>
      <c r="D327" s="36"/>
      <c r="E327" s="84"/>
      <c r="F327" s="84"/>
      <c r="G327" s="84"/>
      <c r="H327" s="84"/>
      <c r="I327" s="84"/>
      <c r="J327" s="84"/>
      <c r="K327" s="84"/>
      <c r="L327" s="84"/>
      <c r="M327" s="84"/>
      <c r="N327" s="84"/>
      <c r="O327" s="84"/>
      <c r="P327" s="84"/>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row>
    <row r="328" spans="2:51" x14ac:dyDescent="0.25">
      <c r="B328" s="36"/>
      <c r="C328" s="36"/>
      <c r="D328" s="36"/>
      <c r="E328" s="84"/>
      <c r="F328" s="84"/>
      <c r="G328" s="84"/>
      <c r="H328" s="84"/>
      <c r="I328" s="84"/>
      <c r="J328" s="84"/>
      <c r="K328" s="84"/>
      <c r="L328" s="84"/>
      <c r="M328" s="84"/>
      <c r="N328" s="84"/>
      <c r="O328" s="84"/>
      <c r="P328" s="84"/>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row>
    <row r="329" spans="2:51" x14ac:dyDescent="0.25">
      <c r="B329" s="36"/>
      <c r="C329" s="36"/>
      <c r="D329" s="36"/>
      <c r="E329" s="84"/>
      <c r="F329" s="84"/>
      <c r="G329" s="84"/>
      <c r="H329" s="84"/>
      <c r="I329" s="84"/>
      <c r="J329" s="84"/>
      <c r="K329" s="84"/>
      <c r="L329" s="84"/>
      <c r="M329" s="84"/>
      <c r="N329" s="84"/>
      <c r="O329" s="84"/>
      <c r="P329" s="84"/>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row>
    <row r="330" spans="2:51" x14ac:dyDescent="0.25">
      <c r="B330" s="36"/>
      <c r="C330" s="36"/>
      <c r="D330" s="36"/>
      <c r="E330" s="84"/>
      <c r="F330" s="84"/>
      <c r="G330" s="84"/>
      <c r="H330" s="84"/>
      <c r="I330" s="84"/>
      <c r="J330" s="84"/>
      <c r="K330" s="84"/>
      <c r="L330" s="84"/>
      <c r="M330" s="84"/>
      <c r="N330" s="84"/>
      <c r="O330" s="84"/>
      <c r="P330" s="84"/>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row>
    <row r="331" spans="2:51" x14ac:dyDescent="0.25">
      <c r="B331" s="36"/>
      <c r="C331" s="36"/>
      <c r="D331" s="36"/>
      <c r="E331" s="84"/>
      <c r="F331" s="84"/>
      <c r="G331" s="84"/>
      <c r="H331" s="84"/>
      <c r="I331" s="84"/>
      <c r="J331" s="84"/>
      <c r="K331" s="84"/>
      <c r="L331" s="84"/>
      <c r="M331" s="84"/>
      <c r="N331" s="84"/>
      <c r="O331" s="84"/>
      <c r="P331" s="84"/>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row>
    <row r="332" spans="2:51" x14ac:dyDescent="0.25">
      <c r="B332" s="36"/>
      <c r="C332" s="36"/>
      <c r="D332" s="36"/>
      <c r="E332" s="84"/>
      <c r="F332" s="84"/>
      <c r="G332" s="84"/>
      <c r="H332" s="84"/>
      <c r="I332" s="84"/>
      <c r="J332" s="84"/>
      <c r="K332" s="84"/>
      <c r="L332" s="84"/>
      <c r="M332" s="84"/>
      <c r="N332" s="84"/>
      <c r="O332" s="84"/>
      <c r="P332" s="84"/>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row>
    <row r="333" spans="2:51" x14ac:dyDescent="0.25">
      <c r="B333" s="36"/>
      <c r="C333" s="36"/>
      <c r="D333" s="36"/>
      <c r="E333" s="84"/>
      <c r="F333" s="84"/>
      <c r="G333" s="84"/>
      <c r="H333" s="84"/>
      <c r="I333" s="84"/>
      <c r="J333" s="84"/>
      <c r="K333" s="84"/>
      <c r="L333" s="84"/>
      <c r="M333" s="84"/>
      <c r="N333" s="84"/>
      <c r="O333" s="84"/>
      <c r="P333" s="84"/>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row>
    <row r="334" spans="2:51" x14ac:dyDescent="0.25">
      <c r="B334" s="36"/>
      <c r="C334" s="36"/>
      <c r="D334" s="36"/>
      <c r="E334" s="84"/>
      <c r="F334" s="84"/>
      <c r="G334" s="84"/>
      <c r="H334" s="84"/>
      <c r="I334" s="84"/>
      <c r="J334" s="84"/>
      <c r="K334" s="84"/>
      <c r="L334" s="84"/>
      <c r="M334" s="84"/>
      <c r="N334" s="84"/>
      <c r="O334" s="84"/>
      <c r="P334" s="84"/>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row>
    <row r="335" spans="2:51" x14ac:dyDescent="0.25">
      <c r="B335" s="36"/>
      <c r="C335" s="36"/>
      <c r="D335" s="36"/>
      <c r="E335" s="84"/>
      <c r="F335" s="84"/>
      <c r="G335" s="84"/>
      <c r="H335" s="84"/>
      <c r="I335" s="84"/>
      <c r="J335" s="84"/>
      <c r="K335" s="84"/>
      <c r="L335" s="84"/>
      <c r="M335" s="84"/>
      <c r="N335" s="84"/>
      <c r="O335" s="84"/>
      <c r="P335" s="84"/>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row>
    <row r="336" spans="2:51" x14ac:dyDescent="0.25">
      <c r="B336" s="36"/>
      <c r="C336" s="36"/>
      <c r="D336" s="36"/>
      <c r="E336" s="84"/>
      <c r="F336" s="84"/>
      <c r="G336" s="84"/>
      <c r="H336" s="84"/>
      <c r="I336" s="84"/>
      <c r="J336" s="84"/>
      <c r="K336" s="84"/>
      <c r="L336" s="84"/>
      <c r="M336" s="84"/>
      <c r="N336" s="84"/>
      <c r="O336" s="84"/>
      <c r="P336" s="84"/>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row>
    <row r="337" spans="2:51" x14ac:dyDescent="0.25">
      <c r="B337" s="36"/>
      <c r="C337" s="36"/>
      <c r="D337" s="36"/>
      <c r="E337" s="84"/>
      <c r="F337" s="84"/>
      <c r="G337" s="84"/>
      <c r="H337" s="84"/>
      <c r="I337" s="84"/>
      <c r="J337" s="84"/>
      <c r="K337" s="84"/>
      <c r="L337" s="84"/>
      <c r="M337" s="84"/>
      <c r="N337" s="84"/>
      <c r="O337" s="84"/>
      <c r="P337" s="84"/>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row>
    <row r="338" spans="2:51" x14ac:dyDescent="0.25">
      <c r="B338" s="36"/>
      <c r="C338" s="36"/>
      <c r="D338" s="36"/>
      <c r="E338" s="84"/>
      <c r="F338" s="84"/>
      <c r="G338" s="84"/>
      <c r="H338" s="84"/>
      <c r="I338" s="84"/>
      <c r="J338" s="84"/>
      <c r="K338" s="84"/>
      <c r="L338" s="84"/>
      <c r="M338" s="84"/>
      <c r="N338" s="84"/>
      <c r="O338" s="84"/>
      <c r="P338" s="84"/>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row>
    <row r="339" spans="2:51" x14ac:dyDescent="0.25">
      <c r="B339" s="36"/>
      <c r="C339" s="36"/>
      <c r="D339" s="36"/>
      <c r="E339" s="84"/>
      <c r="F339" s="84"/>
      <c r="G339" s="84"/>
      <c r="H339" s="84"/>
      <c r="I339" s="84"/>
      <c r="J339" s="84"/>
      <c r="K339" s="84"/>
      <c r="L339" s="84"/>
      <c r="M339" s="84"/>
      <c r="N339" s="84"/>
      <c r="O339" s="84"/>
      <c r="P339" s="84"/>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row>
    <row r="340" spans="2:51" x14ac:dyDescent="0.25">
      <c r="B340" s="36"/>
      <c r="C340" s="36"/>
      <c r="D340" s="36"/>
      <c r="E340" s="84"/>
      <c r="F340" s="84"/>
      <c r="G340" s="84"/>
      <c r="H340" s="84"/>
      <c r="I340" s="84"/>
      <c r="J340" s="84"/>
      <c r="K340" s="84"/>
      <c r="L340" s="84"/>
      <c r="M340" s="84"/>
      <c r="N340" s="84"/>
      <c r="O340" s="84"/>
      <c r="P340" s="84"/>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row>
    <row r="341" spans="2:51" x14ac:dyDescent="0.25">
      <c r="B341" s="36"/>
      <c r="C341" s="36"/>
      <c r="D341" s="36"/>
      <c r="E341" s="84"/>
      <c r="F341" s="84"/>
      <c r="G341" s="84"/>
      <c r="H341" s="84"/>
      <c r="I341" s="84"/>
      <c r="J341" s="84"/>
      <c r="K341" s="84"/>
      <c r="L341" s="84"/>
      <c r="M341" s="84"/>
      <c r="N341" s="84"/>
      <c r="O341" s="84"/>
      <c r="P341" s="84"/>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row>
    <row r="342" spans="2:51" x14ac:dyDescent="0.25">
      <c r="B342" s="36"/>
      <c r="C342" s="36"/>
      <c r="D342" s="36"/>
      <c r="E342" s="84"/>
      <c r="F342" s="84"/>
      <c r="G342" s="84"/>
      <c r="H342" s="84"/>
      <c r="I342" s="84"/>
      <c r="J342" s="84"/>
      <c r="K342" s="84"/>
      <c r="L342" s="84"/>
      <c r="M342" s="84"/>
      <c r="N342" s="84"/>
      <c r="O342" s="84"/>
      <c r="P342" s="84"/>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row>
    <row r="343" spans="2:51" x14ac:dyDescent="0.25">
      <c r="B343" s="36"/>
      <c r="C343" s="36"/>
      <c r="D343" s="36"/>
      <c r="E343" s="84"/>
      <c r="F343" s="84"/>
      <c r="G343" s="84"/>
      <c r="H343" s="84"/>
      <c r="I343" s="84"/>
      <c r="J343" s="84"/>
      <c r="K343" s="84"/>
      <c r="L343" s="84"/>
      <c r="M343" s="84"/>
      <c r="N343" s="84"/>
      <c r="O343" s="84"/>
      <c r="P343" s="84"/>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row>
    <row r="344" spans="2:51" x14ac:dyDescent="0.25">
      <c r="B344" s="36"/>
      <c r="C344" s="36"/>
      <c r="D344" s="36"/>
      <c r="E344" s="84"/>
      <c r="F344" s="84"/>
      <c r="G344" s="84"/>
      <c r="H344" s="84"/>
      <c r="I344" s="84"/>
      <c r="J344" s="84"/>
      <c r="K344" s="84"/>
      <c r="L344" s="84"/>
      <c r="M344" s="84"/>
      <c r="N344" s="84"/>
      <c r="O344" s="84"/>
      <c r="P344" s="84"/>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row>
    <row r="345" spans="2:51" x14ac:dyDescent="0.25">
      <c r="B345" s="36"/>
      <c r="C345" s="36"/>
      <c r="D345" s="36"/>
      <c r="E345" s="84"/>
      <c r="F345" s="84"/>
      <c r="G345" s="84"/>
      <c r="H345" s="84"/>
      <c r="I345" s="84"/>
      <c r="J345" s="84"/>
      <c r="K345" s="84"/>
      <c r="L345" s="84"/>
      <c r="M345" s="84"/>
      <c r="N345" s="84"/>
      <c r="O345" s="84"/>
      <c r="P345" s="84"/>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row>
    <row r="346" spans="2:51" x14ac:dyDescent="0.25">
      <c r="B346" s="36"/>
      <c r="C346" s="36"/>
      <c r="D346" s="36"/>
      <c r="E346" s="84"/>
      <c r="F346" s="84"/>
      <c r="G346" s="84"/>
      <c r="H346" s="84"/>
      <c r="I346" s="84"/>
      <c r="J346" s="84"/>
      <c r="K346" s="84"/>
      <c r="L346" s="84"/>
      <c r="M346" s="84"/>
      <c r="N346" s="84"/>
      <c r="O346" s="84"/>
      <c r="P346" s="84"/>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row>
    <row r="347" spans="2:51" x14ac:dyDescent="0.25">
      <c r="B347" s="36"/>
      <c r="C347" s="36"/>
      <c r="D347" s="36"/>
      <c r="E347" s="84"/>
      <c r="F347" s="84"/>
      <c r="G347" s="84"/>
      <c r="H347" s="84"/>
      <c r="I347" s="84"/>
      <c r="J347" s="84"/>
      <c r="K347" s="84"/>
      <c r="L347" s="84"/>
      <c r="M347" s="84"/>
      <c r="N347" s="84"/>
      <c r="O347" s="84"/>
      <c r="P347" s="84"/>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row>
    <row r="348" spans="2:51" x14ac:dyDescent="0.25">
      <c r="B348" s="36"/>
      <c r="C348" s="36"/>
      <c r="D348" s="36"/>
      <c r="E348" s="84"/>
      <c r="F348" s="84"/>
      <c r="G348" s="84"/>
      <c r="H348" s="84"/>
      <c r="I348" s="84"/>
      <c r="J348" s="84"/>
      <c r="K348" s="84"/>
      <c r="L348" s="84"/>
      <c r="M348" s="84"/>
      <c r="N348" s="84"/>
      <c r="O348" s="84"/>
      <c r="P348" s="84"/>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row>
    <row r="349" spans="2:51" x14ac:dyDescent="0.25">
      <c r="B349" s="36"/>
      <c r="C349" s="36"/>
      <c r="D349" s="36"/>
      <c r="E349" s="84"/>
      <c r="F349" s="84"/>
      <c r="G349" s="84"/>
      <c r="H349" s="84"/>
      <c r="I349" s="84"/>
      <c r="J349" s="84"/>
      <c r="K349" s="84"/>
      <c r="L349" s="84"/>
      <c r="M349" s="84"/>
      <c r="N349" s="84"/>
      <c r="O349" s="84"/>
      <c r="P349" s="84"/>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row>
    <row r="350" spans="2:51" x14ac:dyDescent="0.25">
      <c r="B350" s="36"/>
      <c r="C350" s="36"/>
      <c r="D350" s="36"/>
      <c r="E350" s="84"/>
      <c r="F350" s="84"/>
      <c r="G350" s="84"/>
      <c r="H350" s="84"/>
      <c r="I350" s="84"/>
      <c r="J350" s="84"/>
      <c r="K350" s="84"/>
      <c r="L350" s="84"/>
      <c r="M350" s="84"/>
      <c r="N350" s="84"/>
      <c r="O350" s="84"/>
      <c r="P350" s="84"/>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row>
    <row r="351" spans="2:51" x14ac:dyDescent="0.25">
      <c r="B351" s="36"/>
      <c r="C351" s="36"/>
      <c r="D351" s="36"/>
      <c r="E351" s="84"/>
      <c r="F351" s="84"/>
      <c r="G351" s="84"/>
      <c r="H351" s="84"/>
      <c r="I351" s="84"/>
      <c r="J351" s="84"/>
      <c r="K351" s="84"/>
      <c r="L351" s="84"/>
      <c r="M351" s="84"/>
      <c r="N351" s="84"/>
      <c r="O351" s="84"/>
      <c r="P351" s="84"/>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row>
    <row r="352" spans="2:51" x14ac:dyDescent="0.25">
      <c r="B352" s="36"/>
      <c r="C352" s="36"/>
      <c r="D352" s="36"/>
      <c r="E352" s="84"/>
      <c r="F352" s="84"/>
      <c r="G352" s="84"/>
      <c r="H352" s="84"/>
      <c r="I352" s="84"/>
      <c r="J352" s="84"/>
      <c r="K352" s="84"/>
      <c r="L352" s="84"/>
      <c r="M352" s="84"/>
      <c r="N352" s="84"/>
      <c r="O352" s="84"/>
      <c r="P352" s="84"/>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row>
    <row r="353" spans="2:51" x14ac:dyDescent="0.25">
      <c r="B353" s="36"/>
      <c r="C353" s="36"/>
      <c r="D353" s="36"/>
      <c r="E353" s="84"/>
      <c r="F353" s="84"/>
      <c r="G353" s="84"/>
      <c r="H353" s="84"/>
      <c r="I353" s="84"/>
      <c r="J353" s="84"/>
      <c r="K353" s="84"/>
      <c r="L353" s="84"/>
      <c r="M353" s="84"/>
      <c r="N353" s="84"/>
      <c r="O353" s="84"/>
      <c r="P353" s="84"/>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row>
    <row r="354" spans="2:51" x14ac:dyDescent="0.25">
      <c r="B354" s="36"/>
      <c r="C354" s="36"/>
      <c r="D354" s="36"/>
      <c r="E354" s="84"/>
      <c r="F354" s="84"/>
      <c r="G354" s="84"/>
      <c r="H354" s="84"/>
      <c r="I354" s="84"/>
      <c r="J354" s="84"/>
      <c r="K354" s="84"/>
      <c r="L354" s="84"/>
      <c r="M354" s="84"/>
      <c r="N354" s="84"/>
      <c r="O354" s="84"/>
      <c r="P354" s="84"/>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row>
    <row r="355" spans="2:51" x14ac:dyDescent="0.25">
      <c r="B355" s="36"/>
      <c r="C355" s="36"/>
      <c r="D355" s="36"/>
      <c r="E355" s="84"/>
      <c r="F355" s="84"/>
      <c r="G355" s="84"/>
      <c r="H355" s="84"/>
      <c r="I355" s="84"/>
      <c r="J355" s="84"/>
      <c r="K355" s="84"/>
      <c r="L355" s="84"/>
      <c r="M355" s="84"/>
      <c r="N355" s="84"/>
      <c r="O355" s="84"/>
      <c r="P355" s="84"/>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row>
    <row r="356" spans="2:51" x14ac:dyDescent="0.25">
      <c r="B356" s="36"/>
      <c r="C356" s="36"/>
      <c r="D356" s="36"/>
      <c r="E356" s="84"/>
      <c r="F356" s="84"/>
      <c r="G356" s="84"/>
      <c r="H356" s="84"/>
      <c r="I356" s="84"/>
      <c r="J356" s="84"/>
      <c r="K356" s="84"/>
      <c r="L356" s="84"/>
      <c r="M356" s="84"/>
      <c r="N356" s="84"/>
      <c r="O356" s="84"/>
      <c r="P356" s="84"/>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row>
    <row r="357" spans="2:51" x14ac:dyDescent="0.25">
      <c r="B357" s="36"/>
      <c r="C357" s="36"/>
      <c r="D357" s="36"/>
      <c r="E357" s="84"/>
      <c r="F357" s="84"/>
      <c r="G357" s="84"/>
      <c r="H357" s="84"/>
      <c r="I357" s="84"/>
      <c r="J357" s="84"/>
      <c r="K357" s="84"/>
      <c r="L357" s="84"/>
      <c r="M357" s="84"/>
      <c r="N357" s="84"/>
      <c r="O357" s="84"/>
      <c r="P357" s="84"/>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row>
    <row r="358" spans="2:51" x14ac:dyDescent="0.25">
      <c r="B358" s="36"/>
      <c r="C358" s="36"/>
      <c r="D358" s="36"/>
      <c r="E358" s="84"/>
      <c r="F358" s="84"/>
      <c r="G358" s="84"/>
      <c r="H358" s="84"/>
      <c r="I358" s="84"/>
      <c r="J358" s="84"/>
      <c r="K358" s="84"/>
      <c r="L358" s="84"/>
      <c r="M358" s="84"/>
      <c r="N358" s="84"/>
      <c r="O358" s="84"/>
      <c r="P358" s="84"/>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row>
    <row r="359" spans="2:51" x14ac:dyDescent="0.25">
      <c r="B359" s="36"/>
      <c r="C359" s="36"/>
      <c r="D359" s="36"/>
      <c r="E359" s="84"/>
      <c r="F359" s="84"/>
      <c r="G359" s="84"/>
      <c r="H359" s="84"/>
      <c r="I359" s="84"/>
      <c r="J359" s="84"/>
      <c r="K359" s="84"/>
      <c r="L359" s="84"/>
      <c r="M359" s="84"/>
      <c r="N359" s="84"/>
      <c r="O359" s="84"/>
      <c r="P359" s="84"/>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row>
    <row r="360" spans="2:51" x14ac:dyDescent="0.25">
      <c r="B360" s="36"/>
      <c r="C360" s="36"/>
      <c r="D360" s="36"/>
      <c r="E360" s="84"/>
      <c r="F360" s="84"/>
      <c r="G360" s="84"/>
      <c r="H360" s="84"/>
      <c r="I360" s="84"/>
      <c r="J360" s="84"/>
      <c r="K360" s="84"/>
      <c r="L360" s="84"/>
      <c r="M360" s="84"/>
      <c r="N360" s="84"/>
      <c r="O360" s="84"/>
      <c r="P360" s="84"/>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row>
    <row r="361" spans="2:51" x14ac:dyDescent="0.25">
      <c r="B361" s="36"/>
      <c r="C361" s="36"/>
      <c r="D361" s="36"/>
      <c r="E361" s="84"/>
      <c r="F361" s="84"/>
      <c r="G361" s="84"/>
      <c r="H361" s="84"/>
      <c r="I361" s="84"/>
      <c r="J361" s="84"/>
      <c r="K361" s="84"/>
      <c r="L361" s="84"/>
      <c r="M361" s="84"/>
      <c r="N361" s="84"/>
      <c r="O361" s="84"/>
      <c r="P361" s="84"/>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row>
    <row r="362" spans="2:51" x14ac:dyDescent="0.25">
      <c r="B362" s="36"/>
      <c r="C362" s="36"/>
      <c r="D362" s="36"/>
      <c r="E362" s="84"/>
      <c r="F362" s="84"/>
      <c r="G362" s="84"/>
      <c r="H362" s="84"/>
      <c r="I362" s="84"/>
      <c r="J362" s="84"/>
      <c r="K362" s="84"/>
      <c r="L362" s="84"/>
      <c r="M362" s="84"/>
      <c r="N362" s="84"/>
      <c r="O362" s="84"/>
      <c r="P362" s="84"/>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row>
    <row r="363" spans="2:51" x14ac:dyDescent="0.25">
      <c r="B363" s="36"/>
      <c r="C363" s="36"/>
      <c r="D363" s="36"/>
      <c r="E363" s="84"/>
      <c r="F363" s="84"/>
      <c r="G363" s="84"/>
      <c r="H363" s="84"/>
      <c r="I363" s="84"/>
      <c r="J363" s="84"/>
      <c r="K363" s="84"/>
      <c r="L363" s="84"/>
      <c r="M363" s="84"/>
      <c r="N363" s="84"/>
      <c r="O363" s="84"/>
      <c r="P363" s="84"/>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row>
    <row r="364" spans="2:51" x14ac:dyDescent="0.25">
      <c r="B364" s="36"/>
      <c r="C364" s="36"/>
      <c r="D364" s="36"/>
      <c r="E364" s="84"/>
      <c r="F364" s="84"/>
      <c r="G364" s="84"/>
      <c r="H364" s="84"/>
      <c r="I364" s="84"/>
      <c r="J364" s="84"/>
      <c r="K364" s="84"/>
      <c r="L364" s="84"/>
      <c r="M364" s="84"/>
      <c r="N364" s="84"/>
      <c r="O364" s="84"/>
      <c r="P364" s="84"/>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row>
    <row r="365" spans="2:51" x14ac:dyDescent="0.25">
      <c r="B365" s="36"/>
      <c r="C365" s="36"/>
      <c r="D365" s="36"/>
      <c r="E365" s="84"/>
      <c r="F365" s="84"/>
      <c r="G365" s="84"/>
      <c r="H365" s="84"/>
      <c r="I365" s="84"/>
      <c r="J365" s="84"/>
      <c r="K365" s="84"/>
      <c r="L365" s="84"/>
      <c r="M365" s="84"/>
      <c r="N365" s="84"/>
      <c r="O365" s="84"/>
      <c r="P365" s="84"/>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row>
    <row r="366" spans="2:51" x14ac:dyDescent="0.25">
      <c r="B366" s="36"/>
      <c r="C366" s="36"/>
      <c r="D366" s="36"/>
      <c r="E366" s="84"/>
      <c r="F366" s="84"/>
      <c r="G366" s="84"/>
      <c r="H366" s="84"/>
      <c r="I366" s="84"/>
      <c r="J366" s="84"/>
      <c r="K366" s="84"/>
      <c r="L366" s="84"/>
      <c r="M366" s="84"/>
      <c r="N366" s="84"/>
      <c r="O366" s="84"/>
      <c r="P366" s="84"/>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row>
    <row r="367" spans="2:51" x14ac:dyDescent="0.25">
      <c r="B367" s="36"/>
      <c r="C367" s="36"/>
      <c r="D367" s="36"/>
      <c r="E367" s="84"/>
      <c r="F367" s="84"/>
      <c r="G367" s="84"/>
      <c r="H367" s="84"/>
      <c r="I367" s="84"/>
      <c r="J367" s="84"/>
      <c r="K367" s="84"/>
      <c r="L367" s="84"/>
      <c r="M367" s="84"/>
      <c r="N367" s="84"/>
      <c r="O367" s="84"/>
      <c r="P367" s="84"/>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row>
    <row r="368" spans="2:51" x14ac:dyDescent="0.25">
      <c r="B368" s="36"/>
      <c r="C368" s="36"/>
      <c r="D368" s="36"/>
      <c r="E368" s="84"/>
      <c r="F368" s="84"/>
      <c r="G368" s="84"/>
      <c r="H368" s="84"/>
      <c r="I368" s="84"/>
      <c r="J368" s="84"/>
      <c r="K368" s="84"/>
      <c r="L368" s="84"/>
      <c r="M368" s="84"/>
      <c r="N368" s="84"/>
      <c r="O368" s="84"/>
      <c r="P368" s="84"/>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row>
    <row r="369" spans="2:51" x14ac:dyDescent="0.25">
      <c r="B369" s="36"/>
      <c r="C369" s="36"/>
      <c r="D369" s="36"/>
      <c r="E369" s="84"/>
      <c r="F369" s="84"/>
      <c r="G369" s="84"/>
      <c r="H369" s="84"/>
      <c r="I369" s="84"/>
      <c r="J369" s="84"/>
      <c r="K369" s="84"/>
      <c r="L369" s="84"/>
      <c r="M369" s="84"/>
      <c r="N369" s="84"/>
      <c r="O369" s="84"/>
      <c r="P369" s="84"/>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row>
    <row r="370" spans="2:51" x14ac:dyDescent="0.25">
      <c r="B370" s="36"/>
      <c r="C370" s="36"/>
      <c r="D370" s="36"/>
      <c r="E370" s="84"/>
      <c r="F370" s="84"/>
      <c r="G370" s="84"/>
      <c r="H370" s="84"/>
      <c r="I370" s="84"/>
      <c r="J370" s="84"/>
      <c r="K370" s="84"/>
      <c r="L370" s="84"/>
      <c r="M370" s="84"/>
      <c r="N370" s="84"/>
      <c r="O370" s="84"/>
      <c r="P370" s="84"/>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row>
    <row r="371" spans="2:51" x14ac:dyDescent="0.25">
      <c r="B371" s="36"/>
      <c r="C371" s="36"/>
      <c r="D371" s="36"/>
      <c r="E371" s="84"/>
      <c r="F371" s="84"/>
      <c r="G371" s="84"/>
      <c r="H371" s="84"/>
      <c r="I371" s="84"/>
      <c r="J371" s="84"/>
      <c r="K371" s="84"/>
      <c r="L371" s="84"/>
      <c r="M371" s="84"/>
      <c r="N371" s="84"/>
      <c r="O371" s="84"/>
      <c r="P371" s="84"/>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row>
    <row r="372" spans="2:51" x14ac:dyDescent="0.25">
      <c r="B372" s="36"/>
      <c r="C372" s="36"/>
      <c r="D372" s="36"/>
      <c r="E372" s="84"/>
      <c r="F372" s="84"/>
      <c r="G372" s="84"/>
      <c r="H372" s="84"/>
      <c r="I372" s="84"/>
      <c r="J372" s="84"/>
      <c r="K372" s="84"/>
      <c r="L372" s="84"/>
      <c r="M372" s="84"/>
      <c r="N372" s="84"/>
      <c r="O372" s="84"/>
      <c r="P372" s="84"/>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row>
    <row r="373" spans="2:51" x14ac:dyDescent="0.25">
      <c r="B373" s="36"/>
      <c r="C373" s="36"/>
      <c r="D373" s="36"/>
      <c r="E373" s="84"/>
      <c r="F373" s="84"/>
      <c r="G373" s="84"/>
      <c r="H373" s="84"/>
      <c r="I373" s="84"/>
      <c r="J373" s="84"/>
      <c r="K373" s="84"/>
      <c r="L373" s="84"/>
      <c r="M373" s="84"/>
      <c r="N373" s="84"/>
      <c r="O373" s="84"/>
      <c r="P373" s="84"/>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row>
    <row r="374" spans="2:51" x14ac:dyDescent="0.25">
      <c r="B374" s="36"/>
      <c r="C374" s="36"/>
      <c r="D374" s="36"/>
      <c r="E374" s="84"/>
      <c r="F374" s="84"/>
      <c r="G374" s="84"/>
      <c r="H374" s="84"/>
      <c r="I374" s="84"/>
      <c r="J374" s="84"/>
      <c r="K374" s="84"/>
      <c r="L374" s="84"/>
      <c r="M374" s="84"/>
      <c r="N374" s="84"/>
      <c r="O374" s="84"/>
      <c r="P374" s="84"/>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row>
    <row r="375" spans="2:51" x14ac:dyDescent="0.25">
      <c r="B375" s="36"/>
      <c r="C375" s="36"/>
      <c r="D375" s="36"/>
      <c r="E375" s="84"/>
      <c r="F375" s="84"/>
      <c r="G375" s="84"/>
      <c r="H375" s="84"/>
      <c r="I375" s="84"/>
      <c r="J375" s="84"/>
      <c r="K375" s="84"/>
      <c r="L375" s="84"/>
      <c r="M375" s="84"/>
      <c r="N375" s="84"/>
      <c r="O375" s="84"/>
      <c r="P375" s="84"/>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row>
    <row r="376" spans="2:51" x14ac:dyDescent="0.25">
      <c r="B376" s="36"/>
      <c r="C376" s="36"/>
      <c r="D376" s="36"/>
      <c r="E376" s="84"/>
      <c r="F376" s="84"/>
      <c r="G376" s="84"/>
      <c r="H376" s="84"/>
      <c r="I376" s="84"/>
      <c r="J376" s="84"/>
      <c r="K376" s="84"/>
      <c r="L376" s="84"/>
      <c r="M376" s="84"/>
      <c r="N376" s="84"/>
      <c r="O376" s="84"/>
      <c r="P376" s="84"/>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row>
    <row r="377" spans="2:51" x14ac:dyDescent="0.25">
      <c r="B377" s="36"/>
      <c r="C377" s="36"/>
      <c r="D377" s="36"/>
      <c r="E377" s="84"/>
      <c r="F377" s="84"/>
      <c r="G377" s="84"/>
      <c r="H377" s="84"/>
      <c r="I377" s="84"/>
      <c r="J377" s="84"/>
      <c r="K377" s="84"/>
      <c r="L377" s="84"/>
      <c r="M377" s="84"/>
      <c r="N377" s="84"/>
      <c r="O377" s="84"/>
      <c r="P377" s="84"/>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row>
    <row r="378" spans="2:51" x14ac:dyDescent="0.25">
      <c r="B378" s="36"/>
      <c r="C378" s="36"/>
      <c r="D378" s="36"/>
      <c r="E378" s="84"/>
      <c r="F378" s="84"/>
      <c r="G378" s="84"/>
      <c r="H378" s="84"/>
      <c r="I378" s="84"/>
      <c r="J378" s="84"/>
      <c r="K378" s="84"/>
      <c r="L378" s="84"/>
      <c r="M378" s="84"/>
      <c r="N378" s="84"/>
      <c r="O378" s="84"/>
      <c r="P378" s="84"/>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row>
    <row r="379" spans="2:51" x14ac:dyDescent="0.25">
      <c r="B379" s="36"/>
      <c r="C379" s="36"/>
      <c r="D379" s="36"/>
      <c r="E379" s="84"/>
      <c r="F379" s="84"/>
      <c r="G379" s="84"/>
      <c r="H379" s="84"/>
      <c r="I379" s="84"/>
      <c r="J379" s="84"/>
      <c r="K379" s="84"/>
      <c r="L379" s="84"/>
      <c r="M379" s="84"/>
      <c r="N379" s="84"/>
      <c r="O379" s="84"/>
      <c r="P379" s="84"/>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row>
    <row r="380" spans="2:51" x14ac:dyDescent="0.25">
      <c r="B380" s="36"/>
      <c r="C380" s="36"/>
      <c r="D380" s="36"/>
      <c r="E380" s="84"/>
      <c r="F380" s="84"/>
      <c r="G380" s="84"/>
      <c r="H380" s="84"/>
      <c r="I380" s="84"/>
      <c r="J380" s="84"/>
      <c r="K380" s="84"/>
      <c r="L380" s="84"/>
      <c r="M380" s="84"/>
      <c r="N380" s="84"/>
      <c r="O380" s="84"/>
      <c r="P380" s="84"/>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row>
    <row r="381" spans="2:51" x14ac:dyDescent="0.25">
      <c r="B381" s="36"/>
      <c r="C381" s="36"/>
      <c r="D381" s="36"/>
      <c r="E381" s="84"/>
      <c r="F381" s="84"/>
      <c r="G381" s="84"/>
      <c r="H381" s="84"/>
      <c r="I381" s="84"/>
      <c r="J381" s="84"/>
      <c r="K381" s="84"/>
      <c r="L381" s="84"/>
      <c r="M381" s="84"/>
      <c r="N381" s="84"/>
      <c r="O381" s="84"/>
      <c r="P381" s="84"/>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row>
    <row r="382" spans="2:51" x14ac:dyDescent="0.25">
      <c r="B382" s="36"/>
      <c r="C382" s="36"/>
      <c r="D382" s="36"/>
      <c r="E382" s="84"/>
      <c r="F382" s="84"/>
      <c r="G382" s="84"/>
      <c r="H382" s="84"/>
      <c r="I382" s="84"/>
      <c r="J382" s="84"/>
      <c r="K382" s="84"/>
      <c r="L382" s="84"/>
      <c r="M382" s="84"/>
      <c r="N382" s="84"/>
      <c r="O382" s="84"/>
      <c r="P382" s="84"/>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row>
    <row r="383" spans="2:51" x14ac:dyDescent="0.25">
      <c r="B383" s="36"/>
      <c r="C383" s="36"/>
      <c r="D383" s="36"/>
      <c r="E383" s="84"/>
      <c r="F383" s="84"/>
      <c r="G383" s="84"/>
      <c r="H383" s="84"/>
      <c r="I383" s="84"/>
      <c r="J383" s="84"/>
      <c r="K383" s="84"/>
      <c r="L383" s="84"/>
      <c r="M383" s="84"/>
      <c r="N383" s="84"/>
      <c r="O383" s="84"/>
      <c r="P383" s="84"/>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row>
    <row r="384" spans="2:51" x14ac:dyDescent="0.25">
      <c r="B384" s="36"/>
      <c r="C384" s="36"/>
      <c r="D384" s="36"/>
      <c r="E384" s="84"/>
      <c r="F384" s="84"/>
      <c r="G384" s="84"/>
      <c r="H384" s="84"/>
      <c r="I384" s="84"/>
      <c r="J384" s="84"/>
      <c r="K384" s="84"/>
      <c r="L384" s="84"/>
      <c r="M384" s="84"/>
      <c r="N384" s="84"/>
      <c r="O384" s="84"/>
      <c r="P384" s="84"/>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row>
    <row r="385" spans="2:51" x14ac:dyDescent="0.25">
      <c r="B385" s="36"/>
      <c r="C385" s="36"/>
      <c r="D385" s="36"/>
      <c r="E385" s="84"/>
      <c r="F385" s="84"/>
      <c r="G385" s="84"/>
      <c r="H385" s="84"/>
      <c r="I385" s="84"/>
      <c r="J385" s="84"/>
      <c r="K385" s="84"/>
      <c r="L385" s="84"/>
      <c r="M385" s="84"/>
      <c r="N385" s="84"/>
      <c r="O385" s="84"/>
      <c r="P385" s="84"/>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row>
    <row r="386" spans="2:51" x14ac:dyDescent="0.25">
      <c r="B386" s="36"/>
      <c r="C386" s="36"/>
      <c r="D386" s="36"/>
      <c r="E386" s="84"/>
      <c r="F386" s="84"/>
      <c r="G386" s="84"/>
      <c r="H386" s="84"/>
      <c r="I386" s="84"/>
      <c r="J386" s="84"/>
      <c r="K386" s="84"/>
      <c r="L386" s="84"/>
      <c r="M386" s="84"/>
      <c r="N386" s="84"/>
      <c r="O386" s="84"/>
      <c r="P386" s="84"/>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row>
    <row r="387" spans="2:51" x14ac:dyDescent="0.25">
      <c r="B387" s="36"/>
      <c r="C387" s="36"/>
      <c r="D387" s="36"/>
      <c r="E387" s="84"/>
      <c r="F387" s="84"/>
      <c r="G387" s="84"/>
      <c r="H387" s="84"/>
      <c r="I387" s="84"/>
      <c r="J387" s="84"/>
      <c r="K387" s="84"/>
      <c r="L387" s="84"/>
      <c r="M387" s="84"/>
      <c r="N387" s="84"/>
      <c r="O387" s="84"/>
      <c r="P387" s="84"/>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row>
    <row r="388" spans="2:51" x14ac:dyDescent="0.25">
      <c r="B388" s="36"/>
      <c r="C388" s="36"/>
      <c r="D388" s="36"/>
      <c r="E388" s="84"/>
      <c r="F388" s="84"/>
      <c r="G388" s="84"/>
      <c r="H388" s="84"/>
      <c r="I388" s="84"/>
      <c r="J388" s="84"/>
      <c r="K388" s="84"/>
      <c r="L388" s="84"/>
      <c r="M388" s="84"/>
      <c r="N388" s="84"/>
      <c r="O388" s="84"/>
      <c r="P388" s="84"/>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row>
    <row r="389" spans="2:51" x14ac:dyDescent="0.25">
      <c r="B389" s="36"/>
      <c r="C389" s="36"/>
      <c r="D389" s="36"/>
      <c r="E389" s="84"/>
      <c r="F389" s="84"/>
      <c r="G389" s="84"/>
      <c r="H389" s="84"/>
      <c r="I389" s="84"/>
      <c r="J389" s="84"/>
      <c r="K389" s="84"/>
      <c r="L389" s="84"/>
      <c r="M389" s="84"/>
      <c r="N389" s="84"/>
      <c r="O389" s="84"/>
      <c r="P389" s="84"/>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row>
    <row r="390" spans="2:51" x14ac:dyDescent="0.25">
      <c r="B390" s="36"/>
      <c r="C390" s="36"/>
      <c r="D390" s="36"/>
      <c r="E390" s="84"/>
      <c r="F390" s="84"/>
      <c r="G390" s="84"/>
      <c r="H390" s="84"/>
      <c r="I390" s="84"/>
      <c r="J390" s="84"/>
      <c r="K390" s="84"/>
      <c r="L390" s="84"/>
      <c r="M390" s="84"/>
      <c r="N390" s="84"/>
      <c r="O390" s="84"/>
      <c r="P390" s="84"/>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row>
    <row r="391" spans="2:51" x14ac:dyDescent="0.25">
      <c r="B391" s="36"/>
      <c r="C391" s="36"/>
      <c r="D391" s="36"/>
      <c r="E391" s="84"/>
      <c r="F391" s="84"/>
      <c r="G391" s="84"/>
      <c r="H391" s="84"/>
      <c r="I391" s="84"/>
      <c r="J391" s="84"/>
      <c r="K391" s="84"/>
      <c r="L391" s="84"/>
      <c r="M391" s="84"/>
      <c r="N391" s="84"/>
      <c r="O391" s="84"/>
      <c r="P391" s="84"/>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row>
    <row r="392" spans="2:51" x14ac:dyDescent="0.25">
      <c r="B392" s="36"/>
      <c r="C392" s="36"/>
      <c r="D392" s="36"/>
      <c r="E392" s="84"/>
      <c r="F392" s="84"/>
      <c r="G392" s="84"/>
      <c r="H392" s="84"/>
      <c r="I392" s="84"/>
      <c r="J392" s="84"/>
      <c r="K392" s="84"/>
      <c r="L392" s="84"/>
      <c r="M392" s="84"/>
      <c r="N392" s="84"/>
      <c r="O392" s="84"/>
      <c r="P392" s="84"/>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row>
    <row r="393" spans="2:51" x14ac:dyDescent="0.25">
      <c r="B393" s="36"/>
      <c r="C393" s="36"/>
      <c r="D393" s="36"/>
      <c r="E393" s="84"/>
      <c r="F393" s="84"/>
      <c r="G393" s="84"/>
      <c r="H393" s="84"/>
      <c r="I393" s="84"/>
      <c r="J393" s="84"/>
      <c r="K393" s="84"/>
      <c r="L393" s="84"/>
      <c r="M393" s="84"/>
      <c r="N393" s="84"/>
      <c r="O393" s="84"/>
      <c r="P393" s="84"/>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row>
    <row r="394" spans="2:51" x14ac:dyDescent="0.25">
      <c r="B394" s="36"/>
      <c r="C394" s="36"/>
      <c r="D394" s="36"/>
      <c r="E394" s="84"/>
      <c r="F394" s="84"/>
      <c r="G394" s="84"/>
      <c r="H394" s="84"/>
      <c r="I394" s="84"/>
      <c r="J394" s="84"/>
      <c r="K394" s="84"/>
      <c r="L394" s="84"/>
      <c r="M394" s="84"/>
      <c r="N394" s="84"/>
      <c r="O394" s="84"/>
      <c r="P394" s="84"/>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row>
    <row r="395" spans="2:51" x14ac:dyDescent="0.25">
      <c r="B395" s="36"/>
      <c r="C395" s="36"/>
      <c r="D395" s="36"/>
      <c r="E395" s="84"/>
      <c r="F395" s="84"/>
      <c r="G395" s="84"/>
      <c r="H395" s="84"/>
      <c r="I395" s="84"/>
      <c r="J395" s="84"/>
      <c r="K395" s="84"/>
      <c r="L395" s="84"/>
      <c r="M395" s="84"/>
      <c r="N395" s="84"/>
      <c r="O395" s="84"/>
      <c r="P395" s="84"/>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row>
    <row r="396" spans="2:51" x14ac:dyDescent="0.25">
      <c r="B396" s="36"/>
      <c r="C396" s="36"/>
      <c r="D396" s="36"/>
      <c r="E396" s="84"/>
      <c r="F396" s="84"/>
      <c r="G396" s="84"/>
      <c r="H396" s="84"/>
      <c r="I396" s="84"/>
      <c r="J396" s="84"/>
      <c r="K396" s="84"/>
      <c r="L396" s="84"/>
      <c r="M396" s="84"/>
      <c r="N396" s="84"/>
      <c r="O396" s="84"/>
      <c r="P396" s="84"/>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row>
    <row r="397" spans="2:51" x14ac:dyDescent="0.25">
      <c r="B397" s="36"/>
      <c r="C397" s="36"/>
      <c r="D397" s="36"/>
      <c r="E397" s="84"/>
      <c r="F397" s="84"/>
      <c r="G397" s="84"/>
      <c r="H397" s="84"/>
      <c r="I397" s="84"/>
      <c r="J397" s="84"/>
      <c r="K397" s="84"/>
      <c r="L397" s="84"/>
      <c r="M397" s="84"/>
      <c r="N397" s="84"/>
      <c r="O397" s="84"/>
      <c r="P397" s="84"/>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row>
    <row r="398" spans="2:51" x14ac:dyDescent="0.25">
      <c r="B398" s="36"/>
      <c r="C398" s="36"/>
      <c r="D398" s="36"/>
      <c r="E398" s="84"/>
      <c r="F398" s="84"/>
      <c r="G398" s="84"/>
      <c r="H398" s="84"/>
      <c r="I398" s="84"/>
      <c r="J398" s="84"/>
      <c r="K398" s="84"/>
      <c r="L398" s="84"/>
      <c r="M398" s="84"/>
      <c r="N398" s="84"/>
      <c r="O398" s="84"/>
      <c r="P398" s="84"/>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row>
    <row r="399" spans="2:51" x14ac:dyDescent="0.25">
      <c r="B399" s="36"/>
      <c r="C399" s="36"/>
      <c r="D399" s="36"/>
      <c r="E399" s="84"/>
      <c r="F399" s="84"/>
      <c r="G399" s="84"/>
      <c r="H399" s="84"/>
      <c r="I399" s="84"/>
      <c r="J399" s="84"/>
      <c r="K399" s="84"/>
      <c r="L399" s="84"/>
      <c r="M399" s="84"/>
      <c r="N399" s="84"/>
      <c r="O399" s="84"/>
      <c r="P399" s="84"/>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row>
    <row r="400" spans="2:51" x14ac:dyDescent="0.25">
      <c r="B400" s="36"/>
      <c r="C400" s="36"/>
      <c r="D400" s="36"/>
      <c r="E400" s="84"/>
      <c r="F400" s="84"/>
      <c r="G400" s="84"/>
      <c r="H400" s="84"/>
      <c r="I400" s="84"/>
      <c r="J400" s="84"/>
      <c r="K400" s="84"/>
      <c r="L400" s="84"/>
      <c r="M400" s="84"/>
      <c r="N400" s="84"/>
      <c r="O400" s="84"/>
      <c r="P400" s="84"/>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row>
    <row r="401" spans="2:51" x14ac:dyDescent="0.25">
      <c r="B401" s="36"/>
      <c r="C401" s="36"/>
      <c r="D401" s="36"/>
      <c r="E401" s="84"/>
      <c r="F401" s="84"/>
      <c r="G401" s="84"/>
      <c r="H401" s="84"/>
      <c r="I401" s="84"/>
      <c r="J401" s="84"/>
      <c r="K401" s="84"/>
      <c r="L401" s="84"/>
      <c r="M401" s="84"/>
      <c r="N401" s="84"/>
      <c r="O401" s="84"/>
      <c r="P401" s="84"/>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row>
    <row r="402" spans="2:51" x14ac:dyDescent="0.25">
      <c r="B402" s="36"/>
      <c r="C402" s="36"/>
      <c r="D402" s="36"/>
      <c r="E402" s="84"/>
      <c r="F402" s="84"/>
      <c r="G402" s="84"/>
      <c r="H402" s="84"/>
      <c r="I402" s="84"/>
      <c r="J402" s="84"/>
      <c r="K402" s="84"/>
      <c r="L402" s="84"/>
      <c r="M402" s="84"/>
      <c r="N402" s="84"/>
      <c r="O402" s="84"/>
      <c r="P402" s="84"/>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row>
    <row r="403" spans="2:51" x14ac:dyDescent="0.25">
      <c r="B403" s="36"/>
      <c r="C403" s="36"/>
      <c r="D403" s="36"/>
      <c r="E403" s="84"/>
      <c r="F403" s="84"/>
      <c r="G403" s="84"/>
      <c r="H403" s="84"/>
      <c r="I403" s="84"/>
      <c r="J403" s="84"/>
      <c r="K403" s="84"/>
      <c r="L403" s="84"/>
      <c r="M403" s="84"/>
      <c r="N403" s="84"/>
      <c r="O403" s="84"/>
      <c r="P403" s="84"/>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row>
    <row r="404" spans="2:51" x14ac:dyDescent="0.25">
      <c r="B404" s="36"/>
      <c r="C404" s="36"/>
      <c r="D404" s="36"/>
      <c r="E404" s="84"/>
      <c r="F404" s="84"/>
      <c r="G404" s="84"/>
      <c r="H404" s="84"/>
      <c r="I404" s="84"/>
      <c r="J404" s="84"/>
      <c r="K404" s="84"/>
      <c r="L404" s="84"/>
      <c r="M404" s="84"/>
      <c r="N404" s="84"/>
      <c r="O404" s="84"/>
      <c r="P404" s="84"/>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row>
    <row r="405" spans="2:51" x14ac:dyDescent="0.25">
      <c r="B405" s="36"/>
      <c r="C405" s="36"/>
      <c r="D405" s="36"/>
      <c r="E405" s="84"/>
      <c r="F405" s="84"/>
      <c r="G405" s="84"/>
      <c r="H405" s="84"/>
      <c r="I405" s="84"/>
      <c r="J405" s="84"/>
      <c r="K405" s="84"/>
      <c r="L405" s="84"/>
      <c r="M405" s="84"/>
      <c r="N405" s="84"/>
      <c r="O405" s="84"/>
      <c r="P405" s="84"/>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row>
    <row r="406" spans="2:51" x14ac:dyDescent="0.25">
      <c r="B406" s="36"/>
      <c r="C406" s="36"/>
      <c r="D406" s="36"/>
      <c r="E406" s="84"/>
      <c r="F406" s="84"/>
      <c r="G406" s="84"/>
      <c r="H406" s="84"/>
      <c r="I406" s="84"/>
      <c r="J406" s="84"/>
      <c r="K406" s="84"/>
      <c r="L406" s="84"/>
      <c r="M406" s="84"/>
      <c r="N406" s="84"/>
      <c r="O406" s="84"/>
      <c r="P406" s="84"/>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row>
    <row r="407" spans="2:51" x14ac:dyDescent="0.25">
      <c r="B407" s="36"/>
      <c r="C407" s="36"/>
      <c r="D407" s="36"/>
      <c r="E407" s="84"/>
      <c r="F407" s="84"/>
      <c r="G407" s="84"/>
      <c r="H407" s="84"/>
      <c r="I407" s="84"/>
      <c r="J407" s="84"/>
      <c r="K407" s="84"/>
      <c r="L407" s="84"/>
      <c r="M407" s="84"/>
      <c r="N407" s="84"/>
      <c r="O407" s="84"/>
      <c r="P407" s="84"/>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row>
    <row r="408" spans="2:51" x14ac:dyDescent="0.25">
      <c r="B408" s="36"/>
      <c r="C408" s="36"/>
      <c r="D408" s="36"/>
      <c r="E408" s="84"/>
      <c r="F408" s="84"/>
      <c r="G408" s="84"/>
      <c r="H408" s="84"/>
      <c r="I408" s="84"/>
      <c r="J408" s="84"/>
      <c r="K408" s="84"/>
      <c r="L408" s="84"/>
      <c r="M408" s="84"/>
      <c r="N408" s="84"/>
      <c r="O408" s="84"/>
      <c r="P408" s="84"/>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row>
    <row r="409" spans="2:51" x14ac:dyDescent="0.25">
      <c r="B409" s="36"/>
      <c r="C409" s="36"/>
      <c r="D409" s="36"/>
      <c r="E409" s="84"/>
      <c r="F409" s="84"/>
      <c r="G409" s="84"/>
      <c r="H409" s="84"/>
      <c r="I409" s="84"/>
      <c r="J409" s="84"/>
      <c r="K409" s="84"/>
      <c r="L409" s="84"/>
      <c r="M409" s="84"/>
      <c r="N409" s="84"/>
      <c r="O409" s="84"/>
      <c r="P409" s="84"/>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row>
    <row r="410" spans="2:51" x14ac:dyDescent="0.25">
      <c r="B410" s="36"/>
      <c r="C410" s="36"/>
      <c r="D410" s="36"/>
      <c r="E410" s="84"/>
      <c r="F410" s="84"/>
      <c r="G410" s="84"/>
      <c r="H410" s="84"/>
      <c r="I410" s="84"/>
      <c r="J410" s="84"/>
      <c r="K410" s="84"/>
      <c r="L410" s="84"/>
      <c r="M410" s="84"/>
      <c r="N410" s="84"/>
      <c r="O410" s="84"/>
      <c r="P410" s="84"/>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row>
    <row r="411" spans="2:51" x14ac:dyDescent="0.25">
      <c r="B411" s="36"/>
      <c r="C411" s="36"/>
      <c r="D411" s="36"/>
      <c r="E411" s="84"/>
      <c r="F411" s="84"/>
      <c r="G411" s="84"/>
      <c r="H411" s="84"/>
      <c r="I411" s="84"/>
      <c r="J411" s="84"/>
      <c r="K411" s="84"/>
      <c r="L411" s="84"/>
      <c r="M411" s="84"/>
      <c r="N411" s="84"/>
      <c r="O411" s="84"/>
      <c r="P411" s="84"/>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row>
    <row r="412" spans="2:51" x14ac:dyDescent="0.25">
      <c r="B412" s="36"/>
      <c r="C412" s="36"/>
      <c r="D412" s="36"/>
      <c r="E412" s="84"/>
      <c r="F412" s="84"/>
      <c r="G412" s="84"/>
      <c r="H412" s="84"/>
      <c r="I412" s="84"/>
      <c r="J412" s="84"/>
      <c r="K412" s="84"/>
      <c r="L412" s="84"/>
      <c r="M412" s="84"/>
      <c r="N412" s="84"/>
      <c r="O412" s="84"/>
      <c r="P412" s="84"/>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row>
    <row r="413" spans="2:51" x14ac:dyDescent="0.25">
      <c r="B413" s="36"/>
      <c r="C413" s="36"/>
      <c r="D413" s="36"/>
      <c r="E413" s="84"/>
      <c r="F413" s="84"/>
      <c r="G413" s="84"/>
      <c r="H413" s="84"/>
      <c r="I413" s="84"/>
      <c r="J413" s="84"/>
      <c r="K413" s="84"/>
      <c r="L413" s="84"/>
      <c r="M413" s="84"/>
      <c r="N413" s="84"/>
      <c r="O413" s="84"/>
      <c r="P413" s="84"/>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row>
    <row r="414" spans="2:51" x14ac:dyDescent="0.25">
      <c r="B414" s="36"/>
      <c r="C414" s="36"/>
      <c r="D414" s="36"/>
      <c r="E414" s="84"/>
      <c r="F414" s="84"/>
      <c r="G414" s="84"/>
      <c r="H414" s="84"/>
      <c r="I414" s="84"/>
      <c r="J414" s="84"/>
      <c r="K414" s="84"/>
      <c r="L414" s="84"/>
      <c r="M414" s="84"/>
      <c r="N414" s="84"/>
      <c r="O414" s="84"/>
      <c r="P414" s="84"/>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row>
    <row r="415" spans="2:51" x14ac:dyDescent="0.25">
      <c r="B415" s="36"/>
      <c r="C415" s="36"/>
      <c r="D415" s="36"/>
      <c r="E415" s="84"/>
      <c r="F415" s="84"/>
      <c r="G415" s="84"/>
      <c r="H415" s="84"/>
      <c r="I415" s="84"/>
      <c r="J415" s="84"/>
      <c r="K415" s="84"/>
      <c r="L415" s="84"/>
      <c r="M415" s="84"/>
      <c r="N415" s="84"/>
      <c r="O415" s="84"/>
      <c r="P415" s="84"/>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row>
    <row r="416" spans="2:51" x14ac:dyDescent="0.25">
      <c r="B416" s="36"/>
      <c r="C416" s="36"/>
      <c r="D416" s="36"/>
      <c r="E416" s="84"/>
      <c r="F416" s="84"/>
      <c r="G416" s="84"/>
      <c r="H416" s="84"/>
      <c r="I416" s="84"/>
      <c r="J416" s="84"/>
      <c r="K416" s="84"/>
      <c r="L416" s="84"/>
      <c r="M416" s="84"/>
      <c r="N416" s="84"/>
      <c r="O416" s="84"/>
      <c r="P416" s="84"/>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row>
    <row r="417" spans="2:51" x14ac:dyDescent="0.25">
      <c r="B417" s="36"/>
      <c r="C417" s="36"/>
      <c r="D417" s="36"/>
      <c r="E417" s="84"/>
      <c r="F417" s="84"/>
      <c r="G417" s="84"/>
      <c r="H417" s="84"/>
      <c r="I417" s="84"/>
      <c r="J417" s="84"/>
      <c r="K417" s="84"/>
      <c r="L417" s="84"/>
      <c r="M417" s="84"/>
      <c r="N417" s="84"/>
      <c r="O417" s="84"/>
      <c r="P417" s="84"/>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row>
    <row r="418" spans="2:51" x14ac:dyDescent="0.25">
      <c r="B418" s="36"/>
      <c r="C418" s="36"/>
      <c r="D418" s="36"/>
      <c r="E418" s="84"/>
      <c r="F418" s="84"/>
      <c r="G418" s="84"/>
      <c r="H418" s="84"/>
      <c r="I418" s="84"/>
      <c r="J418" s="84"/>
      <c r="K418" s="84"/>
      <c r="L418" s="84"/>
      <c r="M418" s="84"/>
      <c r="N418" s="84"/>
      <c r="O418" s="84"/>
      <c r="P418" s="84"/>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row>
    <row r="419" spans="2:51" x14ac:dyDescent="0.25">
      <c r="B419" s="36"/>
      <c r="C419" s="36"/>
      <c r="D419" s="36"/>
      <c r="E419" s="84"/>
      <c r="F419" s="84"/>
      <c r="G419" s="84"/>
      <c r="H419" s="84"/>
      <c r="I419" s="84"/>
      <c r="J419" s="84"/>
      <c r="K419" s="84"/>
      <c r="L419" s="84"/>
      <c r="M419" s="84"/>
      <c r="N419" s="84"/>
      <c r="O419" s="84"/>
      <c r="P419" s="84"/>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row>
    <row r="420" spans="2:51" x14ac:dyDescent="0.25">
      <c r="B420" s="36"/>
      <c r="C420" s="36"/>
      <c r="D420" s="36"/>
      <c r="E420" s="84"/>
      <c r="F420" s="84"/>
      <c r="G420" s="84"/>
      <c r="H420" s="84"/>
      <c r="I420" s="84"/>
      <c r="J420" s="84"/>
      <c r="K420" s="84"/>
      <c r="L420" s="84"/>
      <c r="M420" s="84"/>
      <c r="N420" s="84"/>
      <c r="O420" s="84"/>
      <c r="P420" s="84"/>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row>
    <row r="421" spans="2:51" x14ac:dyDescent="0.25">
      <c r="B421" s="36"/>
      <c r="C421" s="36"/>
      <c r="D421" s="36"/>
      <c r="E421" s="84"/>
      <c r="F421" s="84"/>
      <c r="G421" s="84"/>
      <c r="H421" s="84"/>
      <c r="I421" s="84"/>
      <c r="J421" s="84"/>
      <c r="K421" s="84"/>
      <c r="L421" s="84"/>
      <c r="M421" s="84"/>
      <c r="N421" s="84"/>
      <c r="O421" s="84"/>
      <c r="P421" s="84"/>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row>
    <row r="422" spans="2:51" x14ac:dyDescent="0.25">
      <c r="B422" s="36"/>
      <c r="C422" s="36"/>
      <c r="D422" s="36"/>
      <c r="E422" s="84"/>
      <c r="F422" s="84"/>
      <c r="G422" s="84"/>
      <c r="H422" s="84"/>
      <c r="I422" s="84"/>
      <c r="J422" s="84"/>
      <c r="K422" s="84"/>
      <c r="L422" s="84"/>
      <c r="M422" s="84"/>
      <c r="N422" s="84"/>
      <c r="O422" s="84"/>
      <c r="P422" s="84"/>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row>
    <row r="423" spans="2:51" x14ac:dyDescent="0.25">
      <c r="B423" s="36"/>
      <c r="C423" s="36"/>
      <c r="D423" s="36"/>
      <c r="E423" s="84"/>
      <c r="F423" s="84"/>
      <c r="G423" s="84"/>
      <c r="H423" s="84"/>
      <c r="I423" s="84"/>
      <c r="J423" s="84"/>
      <c r="K423" s="84"/>
      <c r="L423" s="84"/>
      <c r="M423" s="84"/>
      <c r="N423" s="84"/>
      <c r="O423" s="84"/>
      <c r="P423" s="84"/>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row>
    <row r="424" spans="2:51" x14ac:dyDescent="0.25">
      <c r="B424" s="36"/>
      <c r="C424" s="36"/>
      <c r="D424" s="36"/>
      <c r="E424" s="84"/>
      <c r="F424" s="84"/>
      <c r="G424" s="84"/>
      <c r="H424" s="84"/>
      <c r="I424" s="84"/>
      <c r="J424" s="84"/>
      <c r="K424" s="84"/>
      <c r="L424" s="84"/>
      <c r="M424" s="84"/>
      <c r="N424" s="84"/>
      <c r="O424" s="84"/>
      <c r="P424" s="84"/>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row>
    <row r="425" spans="2:51" x14ac:dyDescent="0.25">
      <c r="B425" s="36"/>
      <c r="C425" s="36"/>
      <c r="D425" s="36"/>
      <c r="E425" s="84"/>
      <c r="F425" s="84"/>
      <c r="G425" s="84"/>
      <c r="H425" s="84"/>
      <c r="I425" s="84"/>
      <c r="J425" s="84"/>
      <c r="K425" s="84"/>
      <c r="L425" s="84"/>
      <c r="M425" s="84"/>
      <c r="N425" s="84"/>
      <c r="O425" s="84"/>
      <c r="P425" s="84"/>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row>
    <row r="426" spans="2:51" x14ac:dyDescent="0.25">
      <c r="B426" s="36"/>
      <c r="C426" s="36"/>
      <c r="D426" s="36"/>
      <c r="E426" s="84"/>
      <c r="F426" s="84"/>
      <c r="G426" s="84"/>
      <c r="H426" s="84"/>
      <c r="I426" s="84"/>
      <c r="J426" s="84"/>
      <c r="K426" s="84"/>
      <c r="L426" s="84"/>
      <c r="M426" s="84"/>
      <c r="N426" s="84"/>
      <c r="O426" s="84"/>
      <c r="P426" s="84"/>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row>
    <row r="427" spans="2:51" x14ac:dyDescent="0.25">
      <c r="B427" s="36"/>
      <c r="C427" s="36"/>
      <c r="D427" s="36"/>
      <c r="E427" s="84"/>
      <c r="F427" s="84"/>
      <c r="G427" s="84"/>
      <c r="H427" s="84"/>
      <c r="I427" s="84"/>
      <c r="J427" s="84"/>
      <c r="K427" s="84"/>
      <c r="L427" s="84"/>
      <c r="M427" s="84"/>
      <c r="N427" s="84"/>
      <c r="O427" s="84"/>
      <c r="P427" s="84"/>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row>
    <row r="428" spans="2:51" x14ac:dyDescent="0.25">
      <c r="B428" s="36"/>
      <c r="C428" s="36"/>
      <c r="D428" s="36"/>
      <c r="E428" s="84"/>
      <c r="F428" s="84"/>
      <c r="G428" s="84"/>
      <c r="H428" s="84"/>
      <c r="I428" s="84"/>
      <c r="J428" s="84"/>
      <c r="K428" s="84"/>
      <c r="L428" s="84"/>
      <c r="M428" s="84"/>
      <c r="N428" s="84"/>
      <c r="O428" s="84"/>
      <c r="P428" s="84"/>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row>
    <row r="429" spans="2:51" x14ac:dyDescent="0.25">
      <c r="B429" s="36"/>
      <c r="C429" s="36"/>
      <c r="D429" s="36"/>
      <c r="E429" s="84"/>
      <c r="F429" s="84"/>
      <c r="G429" s="84"/>
      <c r="H429" s="84"/>
      <c r="I429" s="84"/>
      <c r="J429" s="84"/>
      <c r="K429" s="84"/>
      <c r="L429" s="84"/>
      <c r="M429" s="84"/>
      <c r="N429" s="84"/>
      <c r="O429" s="84"/>
      <c r="P429" s="84"/>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row>
    <row r="430" spans="2:51" x14ac:dyDescent="0.25">
      <c r="B430" s="36"/>
      <c r="C430" s="36"/>
      <c r="D430" s="36"/>
      <c r="E430" s="84"/>
      <c r="F430" s="84"/>
      <c r="G430" s="84"/>
      <c r="H430" s="84"/>
      <c r="I430" s="84"/>
      <c r="J430" s="84"/>
      <c r="K430" s="84"/>
      <c r="L430" s="84"/>
      <c r="M430" s="84"/>
      <c r="N430" s="84"/>
      <c r="O430" s="84"/>
      <c r="P430" s="84"/>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row>
    <row r="431" spans="2:51" x14ac:dyDescent="0.25">
      <c r="B431" s="36"/>
      <c r="C431" s="36"/>
      <c r="D431" s="36"/>
      <c r="E431" s="84"/>
      <c r="F431" s="84"/>
      <c r="G431" s="84"/>
      <c r="H431" s="84"/>
      <c r="I431" s="84"/>
      <c r="J431" s="84"/>
      <c r="K431" s="84"/>
      <c r="L431" s="84"/>
      <c r="M431" s="84"/>
      <c r="N431" s="84"/>
      <c r="O431" s="84"/>
      <c r="P431" s="84"/>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row>
    <row r="432" spans="2:51" x14ac:dyDescent="0.25">
      <c r="B432" s="36"/>
      <c r="C432" s="36"/>
      <c r="D432" s="36"/>
      <c r="E432" s="84"/>
      <c r="F432" s="84"/>
      <c r="G432" s="84"/>
      <c r="H432" s="84"/>
      <c r="I432" s="84"/>
      <c r="J432" s="84"/>
      <c r="K432" s="84"/>
      <c r="L432" s="84"/>
      <c r="M432" s="84"/>
      <c r="N432" s="84"/>
      <c r="O432" s="84"/>
      <c r="P432" s="84"/>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row>
    <row r="433" spans="2:51" x14ac:dyDescent="0.25">
      <c r="B433" s="36"/>
      <c r="C433" s="36"/>
      <c r="D433" s="36"/>
      <c r="E433" s="84"/>
      <c r="F433" s="84"/>
      <c r="G433" s="84"/>
      <c r="H433" s="84"/>
      <c r="I433" s="84"/>
      <c r="J433" s="84"/>
      <c r="K433" s="84"/>
      <c r="L433" s="84"/>
      <c r="M433" s="84"/>
      <c r="N433" s="84"/>
      <c r="O433" s="84"/>
      <c r="P433" s="84"/>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row>
    <row r="434" spans="2:51" x14ac:dyDescent="0.25">
      <c r="B434" s="36"/>
      <c r="C434" s="36"/>
      <c r="D434" s="36"/>
      <c r="E434" s="84"/>
      <c r="F434" s="84"/>
      <c r="G434" s="84"/>
      <c r="H434" s="84"/>
      <c r="I434" s="84"/>
      <c r="J434" s="84"/>
      <c r="K434" s="84"/>
      <c r="L434" s="84"/>
      <c r="M434" s="84"/>
      <c r="N434" s="84"/>
      <c r="O434" s="84"/>
      <c r="P434" s="84"/>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row>
    <row r="435" spans="2:51" x14ac:dyDescent="0.25">
      <c r="B435" s="36"/>
      <c r="C435" s="36"/>
      <c r="D435" s="36"/>
      <c r="E435" s="84"/>
      <c r="F435" s="84"/>
      <c r="G435" s="84"/>
      <c r="H435" s="84"/>
      <c r="I435" s="84"/>
      <c r="J435" s="84"/>
      <c r="K435" s="84"/>
      <c r="L435" s="84"/>
      <c r="M435" s="84"/>
      <c r="N435" s="84"/>
      <c r="O435" s="84"/>
      <c r="P435" s="84"/>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row>
    <row r="436" spans="2:51" x14ac:dyDescent="0.25">
      <c r="B436" s="36"/>
      <c r="C436" s="36"/>
      <c r="D436" s="36"/>
      <c r="E436" s="84"/>
      <c r="F436" s="84"/>
      <c r="G436" s="84"/>
      <c r="H436" s="84"/>
      <c r="I436" s="84"/>
      <c r="J436" s="84"/>
      <c r="K436" s="84"/>
      <c r="L436" s="84"/>
      <c r="M436" s="84"/>
      <c r="N436" s="84"/>
      <c r="O436" s="84"/>
      <c r="P436" s="84"/>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row>
    <row r="437" spans="2:51" x14ac:dyDescent="0.25">
      <c r="B437" s="36"/>
      <c r="C437" s="36"/>
      <c r="D437" s="36"/>
      <c r="E437" s="84"/>
      <c r="F437" s="84"/>
      <c r="G437" s="84"/>
      <c r="H437" s="84"/>
      <c r="I437" s="84"/>
      <c r="J437" s="84"/>
      <c r="K437" s="84"/>
      <c r="L437" s="84"/>
      <c r="M437" s="84"/>
      <c r="N437" s="84"/>
      <c r="O437" s="84"/>
      <c r="P437" s="84"/>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row>
    <row r="438" spans="2:51" x14ac:dyDescent="0.25">
      <c r="B438" s="36"/>
      <c r="C438" s="36"/>
      <c r="D438" s="36"/>
      <c r="E438" s="84"/>
      <c r="F438" s="84"/>
      <c r="G438" s="84"/>
      <c r="H438" s="84"/>
      <c r="I438" s="84"/>
      <c r="J438" s="84"/>
      <c r="K438" s="84"/>
      <c r="L438" s="84"/>
      <c r="M438" s="84"/>
      <c r="N438" s="84"/>
      <c r="O438" s="84"/>
      <c r="P438" s="84"/>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row>
    <row r="439" spans="2:51" x14ac:dyDescent="0.25">
      <c r="B439" s="36"/>
      <c r="C439" s="36"/>
      <c r="D439" s="36"/>
      <c r="E439" s="84"/>
      <c r="F439" s="84"/>
      <c r="G439" s="84"/>
      <c r="H439" s="84"/>
      <c r="I439" s="84"/>
      <c r="J439" s="84"/>
      <c r="K439" s="84"/>
      <c r="L439" s="84"/>
      <c r="M439" s="84"/>
      <c r="N439" s="84"/>
      <c r="O439" s="84"/>
      <c r="P439" s="84"/>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row>
    <row r="440" spans="2:51" x14ac:dyDescent="0.25">
      <c r="B440" s="36"/>
      <c r="C440" s="36"/>
      <c r="D440" s="36"/>
      <c r="E440" s="84"/>
      <c r="F440" s="84"/>
      <c r="G440" s="84"/>
      <c r="H440" s="84"/>
      <c r="I440" s="84"/>
      <c r="J440" s="84"/>
      <c r="K440" s="84"/>
      <c r="L440" s="84"/>
      <c r="M440" s="84"/>
      <c r="N440" s="84"/>
      <c r="O440" s="84"/>
      <c r="P440" s="84"/>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row>
    <row r="441" spans="2:51" x14ac:dyDescent="0.25">
      <c r="B441" s="36"/>
      <c r="C441" s="36"/>
      <c r="D441" s="36"/>
      <c r="E441" s="84"/>
      <c r="F441" s="84"/>
      <c r="G441" s="84"/>
      <c r="H441" s="84"/>
      <c r="I441" s="84"/>
      <c r="J441" s="84"/>
      <c r="K441" s="84"/>
      <c r="L441" s="84"/>
      <c r="M441" s="84"/>
      <c r="N441" s="84"/>
      <c r="O441" s="84"/>
      <c r="P441" s="84"/>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row>
    <row r="442" spans="2:51" x14ac:dyDescent="0.25">
      <c r="B442" s="36"/>
      <c r="C442" s="36"/>
      <c r="D442" s="36"/>
      <c r="E442" s="84"/>
      <c r="F442" s="84"/>
      <c r="G442" s="84"/>
      <c r="H442" s="84"/>
      <c r="I442" s="84"/>
      <c r="J442" s="84"/>
      <c r="K442" s="84"/>
      <c r="L442" s="84"/>
      <c r="M442" s="84"/>
      <c r="N442" s="84"/>
      <c r="O442" s="84"/>
      <c r="P442" s="84"/>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row>
    <row r="443" spans="2:51" x14ac:dyDescent="0.25">
      <c r="B443" s="36"/>
      <c r="C443" s="36"/>
      <c r="D443" s="36"/>
      <c r="E443" s="84"/>
      <c r="F443" s="84"/>
      <c r="G443" s="84"/>
      <c r="H443" s="84"/>
      <c r="I443" s="84"/>
      <c r="J443" s="84"/>
      <c r="K443" s="84"/>
      <c r="L443" s="84"/>
      <c r="M443" s="84"/>
      <c r="N443" s="84"/>
      <c r="O443" s="84"/>
      <c r="P443" s="84"/>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row>
    <row r="444" spans="2:51" x14ac:dyDescent="0.25">
      <c r="B444" s="36"/>
      <c r="C444" s="36"/>
      <c r="D444" s="36"/>
      <c r="E444" s="84"/>
      <c r="F444" s="84"/>
      <c r="G444" s="84"/>
      <c r="H444" s="84"/>
      <c r="I444" s="84"/>
      <c r="J444" s="84"/>
      <c r="K444" s="84"/>
      <c r="L444" s="84"/>
      <c r="M444" s="84"/>
      <c r="N444" s="84"/>
      <c r="O444" s="84"/>
      <c r="P444" s="84"/>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row>
    <row r="445" spans="2:51" x14ac:dyDescent="0.25">
      <c r="B445" s="36"/>
      <c r="C445" s="36"/>
      <c r="D445" s="36"/>
      <c r="E445" s="84"/>
      <c r="F445" s="84"/>
      <c r="G445" s="84"/>
      <c r="H445" s="84"/>
      <c r="I445" s="84"/>
      <c r="J445" s="84"/>
      <c r="K445" s="84"/>
      <c r="L445" s="84"/>
      <c r="M445" s="84"/>
      <c r="N445" s="84"/>
      <c r="O445" s="84"/>
      <c r="P445" s="84"/>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row>
    <row r="446" spans="2:51" x14ac:dyDescent="0.25">
      <c r="B446" s="36"/>
      <c r="C446" s="36"/>
      <c r="D446" s="36"/>
      <c r="E446" s="84"/>
      <c r="F446" s="84"/>
      <c r="G446" s="84"/>
      <c r="H446" s="84"/>
      <c r="I446" s="84"/>
      <c r="J446" s="84"/>
      <c r="K446" s="84"/>
      <c r="L446" s="84"/>
      <c r="M446" s="84"/>
      <c r="N446" s="84"/>
      <c r="O446" s="84"/>
      <c r="P446" s="84"/>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row>
    <row r="447" spans="2:51" x14ac:dyDescent="0.25">
      <c r="B447" s="36"/>
      <c r="C447" s="36"/>
      <c r="D447" s="36"/>
      <c r="E447" s="84"/>
      <c r="F447" s="84"/>
      <c r="G447" s="84"/>
      <c r="H447" s="84"/>
      <c r="I447" s="84"/>
      <c r="J447" s="84"/>
      <c r="K447" s="84"/>
      <c r="L447" s="84"/>
      <c r="M447" s="84"/>
      <c r="N447" s="84"/>
      <c r="O447" s="84"/>
      <c r="P447" s="84"/>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row>
    <row r="448" spans="2:51" x14ac:dyDescent="0.25">
      <c r="B448" s="36"/>
      <c r="C448" s="36"/>
      <c r="D448" s="36"/>
      <c r="E448" s="84"/>
      <c r="F448" s="84"/>
      <c r="G448" s="84"/>
      <c r="H448" s="84"/>
      <c r="I448" s="84"/>
      <c r="J448" s="84"/>
      <c r="K448" s="84"/>
      <c r="L448" s="84"/>
      <c r="M448" s="84"/>
      <c r="N448" s="84"/>
      <c r="O448" s="84"/>
      <c r="P448" s="84"/>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row>
    <row r="449" spans="2:51" x14ac:dyDescent="0.25">
      <c r="B449" s="36"/>
      <c r="C449" s="36"/>
      <c r="D449" s="36"/>
      <c r="E449" s="84"/>
      <c r="F449" s="84"/>
      <c r="G449" s="84"/>
      <c r="H449" s="84"/>
      <c r="I449" s="84"/>
      <c r="J449" s="84"/>
      <c r="K449" s="84"/>
      <c r="L449" s="84"/>
      <c r="M449" s="84"/>
      <c r="N449" s="84"/>
      <c r="O449" s="84"/>
      <c r="P449" s="84"/>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row>
    <row r="450" spans="2:51" x14ac:dyDescent="0.25">
      <c r="B450" s="36"/>
      <c r="C450" s="36"/>
      <c r="D450" s="36"/>
      <c r="E450" s="84"/>
      <c r="F450" s="84"/>
      <c r="G450" s="84"/>
      <c r="H450" s="84"/>
      <c r="I450" s="84"/>
      <c r="J450" s="84"/>
      <c r="K450" s="84"/>
      <c r="L450" s="84"/>
      <c r="M450" s="84"/>
      <c r="N450" s="84"/>
      <c r="O450" s="84"/>
      <c r="P450" s="84"/>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row>
    <row r="451" spans="2:51" x14ac:dyDescent="0.25">
      <c r="B451" s="36"/>
      <c r="C451" s="36"/>
      <c r="D451" s="36"/>
      <c r="E451" s="84"/>
      <c r="F451" s="84"/>
      <c r="G451" s="84"/>
      <c r="H451" s="84"/>
      <c r="I451" s="84"/>
      <c r="J451" s="84"/>
      <c r="K451" s="84"/>
      <c r="L451" s="84"/>
      <c r="M451" s="84"/>
      <c r="N451" s="84"/>
      <c r="O451" s="84"/>
      <c r="P451" s="84"/>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row>
    <row r="452" spans="2:51" x14ac:dyDescent="0.25">
      <c r="B452" s="36"/>
      <c r="C452" s="36"/>
      <c r="D452" s="36"/>
      <c r="E452" s="84"/>
      <c r="F452" s="84"/>
      <c r="G452" s="84"/>
      <c r="H452" s="84"/>
      <c r="I452" s="84"/>
      <c r="J452" s="84"/>
      <c r="K452" s="84"/>
      <c r="L452" s="84"/>
      <c r="M452" s="84"/>
      <c r="N452" s="84"/>
      <c r="O452" s="84"/>
      <c r="P452" s="84"/>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row>
    <row r="453" spans="2:51" x14ac:dyDescent="0.25">
      <c r="B453" s="36"/>
      <c r="C453" s="36"/>
      <c r="D453" s="36"/>
      <c r="E453" s="84"/>
      <c r="F453" s="84"/>
      <c r="G453" s="84"/>
      <c r="H453" s="84"/>
      <c r="I453" s="84"/>
      <c r="J453" s="84"/>
      <c r="K453" s="84"/>
      <c r="L453" s="84"/>
      <c r="M453" s="84"/>
      <c r="N453" s="84"/>
      <c r="O453" s="84"/>
      <c r="P453" s="84"/>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row>
    <row r="454" spans="2:51" x14ac:dyDescent="0.25">
      <c r="B454" s="36"/>
      <c r="C454" s="36"/>
      <c r="D454" s="36"/>
      <c r="E454" s="84"/>
      <c r="F454" s="84"/>
      <c r="G454" s="84"/>
      <c r="H454" s="84"/>
      <c r="I454" s="84"/>
      <c r="J454" s="84"/>
      <c r="K454" s="84"/>
      <c r="L454" s="84"/>
      <c r="M454" s="84"/>
      <c r="N454" s="84"/>
      <c r="O454" s="84"/>
      <c r="P454" s="84"/>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row>
    <row r="455" spans="2:51" x14ac:dyDescent="0.25">
      <c r="B455" s="36"/>
      <c r="C455" s="36"/>
      <c r="D455" s="36"/>
      <c r="E455" s="84"/>
      <c r="F455" s="84"/>
      <c r="G455" s="84"/>
      <c r="H455" s="84"/>
      <c r="I455" s="84"/>
      <c r="J455" s="84"/>
      <c r="K455" s="84"/>
      <c r="L455" s="84"/>
      <c r="M455" s="84"/>
      <c r="N455" s="84"/>
      <c r="O455" s="84"/>
      <c r="P455" s="84"/>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row>
    <row r="456" spans="2:51" x14ac:dyDescent="0.25">
      <c r="B456" s="36"/>
      <c r="C456" s="36"/>
      <c r="D456" s="36"/>
      <c r="E456" s="84"/>
      <c r="F456" s="84"/>
      <c r="G456" s="84"/>
      <c r="H456" s="84"/>
      <c r="I456" s="84"/>
      <c r="J456" s="84"/>
      <c r="K456" s="84"/>
      <c r="L456" s="84"/>
      <c r="M456" s="84"/>
      <c r="N456" s="84"/>
      <c r="O456" s="84"/>
      <c r="P456" s="84"/>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row>
    <row r="457" spans="2:51" x14ac:dyDescent="0.25">
      <c r="B457" s="36"/>
      <c r="C457" s="36"/>
      <c r="D457" s="36"/>
      <c r="E457" s="84"/>
      <c r="F457" s="84"/>
      <c r="G457" s="84"/>
      <c r="H457" s="84"/>
      <c r="I457" s="84"/>
      <c r="J457" s="84"/>
      <c r="K457" s="84"/>
      <c r="L457" s="84"/>
      <c r="M457" s="84"/>
      <c r="N457" s="84"/>
      <c r="O457" s="84"/>
      <c r="P457" s="84"/>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row>
    <row r="458" spans="2:51" x14ac:dyDescent="0.25">
      <c r="B458" s="36"/>
      <c r="C458" s="36"/>
      <c r="D458" s="36"/>
      <c r="E458" s="84"/>
      <c r="F458" s="84"/>
      <c r="G458" s="84"/>
      <c r="H458" s="84"/>
      <c r="I458" s="84"/>
      <c r="J458" s="84"/>
      <c r="K458" s="84"/>
      <c r="L458" s="84"/>
      <c r="M458" s="84"/>
      <c r="N458" s="84"/>
      <c r="O458" s="84"/>
      <c r="P458" s="84"/>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row>
    <row r="459" spans="2:51" x14ac:dyDescent="0.25">
      <c r="B459" s="36"/>
      <c r="C459" s="36"/>
      <c r="D459" s="36"/>
      <c r="E459" s="84"/>
      <c r="F459" s="84"/>
      <c r="G459" s="84"/>
      <c r="H459" s="84"/>
      <c r="I459" s="84"/>
      <c r="J459" s="84"/>
      <c r="K459" s="84"/>
      <c r="L459" s="84"/>
      <c r="M459" s="84"/>
      <c r="N459" s="84"/>
      <c r="O459" s="84"/>
      <c r="P459" s="84"/>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row>
    <row r="460" spans="2:51" x14ac:dyDescent="0.25">
      <c r="B460" s="36"/>
      <c r="C460" s="36"/>
      <c r="D460" s="36"/>
      <c r="E460" s="84"/>
      <c r="F460" s="84"/>
      <c r="G460" s="84"/>
      <c r="H460" s="84"/>
      <c r="I460" s="84"/>
      <c r="J460" s="84"/>
      <c r="K460" s="84"/>
      <c r="L460" s="84"/>
      <c r="M460" s="84"/>
      <c r="N460" s="84"/>
      <c r="O460" s="84"/>
      <c r="P460" s="84"/>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row>
    <row r="461" spans="2:51" x14ac:dyDescent="0.25">
      <c r="B461" s="36"/>
      <c r="C461" s="36"/>
      <c r="D461" s="36"/>
      <c r="E461" s="84"/>
      <c r="F461" s="84"/>
      <c r="G461" s="84"/>
      <c r="H461" s="84"/>
      <c r="I461" s="84"/>
      <c r="J461" s="84"/>
      <c r="K461" s="84"/>
      <c r="L461" s="84"/>
      <c r="M461" s="84"/>
      <c r="N461" s="84"/>
      <c r="O461" s="84"/>
      <c r="P461" s="84"/>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row>
    <row r="462" spans="2:51" x14ac:dyDescent="0.25">
      <c r="B462" s="36"/>
      <c r="C462" s="36"/>
      <c r="D462" s="36"/>
      <c r="E462" s="84"/>
      <c r="F462" s="84"/>
      <c r="G462" s="84"/>
      <c r="H462" s="84"/>
      <c r="I462" s="84"/>
      <c r="J462" s="84"/>
      <c r="K462" s="84"/>
      <c r="L462" s="84"/>
      <c r="M462" s="84"/>
      <c r="N462" s="84"/>
      <c r="O462" s="84"/>
      <c r="P462" s="84"/>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row>
    <row r="463" spans="2:51" x14ac:dyDescent="0.25">
      <c r="B463" s="36"/>
      <c r="C463" s="36"/>
      <c r="D463" s="36"/>
      <c r="E463" s="84"/>
      <c r="F463" s="84"/>
      <c r="G463" s="84"/>
      <c r="H463" s="84"/>
      <c r="I463" s="84"/>
      <c r="J463" s="84"/>
      <c r="K463" s="84"/>
      <c r="L463" s="84"/>
      <c r="M463" s="84"/>
      <c r="N463" s="84"/>
      <c r="O463" s="84"/>
      <c r="P463" s="84"/>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row>
    <row r="464" spans="2:51" x14ac:dyDescent="0.25">
      <c r="B464" s="36"/>
      <c r="C464" s="36"/>
      <c r="D464" s="36"/>
      <c r="E464" s="84"/>
      <c r="F464" s="84"/>
      <c r="G464" s="84"/>
      <c r="H464" s="84"/>
      <c r="I464" s="84"/>
      <c r="J464" s="84"/>
      <c r="K464" s="84"/>
      <c r="L464" s="84"/>
      <c r="M464" s="84"/>
      <c r="N464" s="84"/>
      <c r="O464" s="84"/>
      <c r="P464" s="84"/>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row>
    <row r="465" spans="2:51" x14ac:dyDescent="0.25">
      <c r="B465" s="36"/>
      <c r="C465" s="36"/>
      <c r="D465" s="36"/>
      <c r="E465" s="84"/>
      <c r="F465" s="84"/>
      <c r="G465" s="84"/>
      <c r="H465" s="84"/>
      <c r="I465" s="84"/>
      <c r="J465" s="84"/>
      <c r="K465" s="84"/>
      <c r="L465" s="84"/>
      <c r="M465" s="84"/>
      <c r="N465" s="84"/>
      <c r="O465" s="84"/>
      <c r="P465" s="84"/>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row>
    <row r="466" spans="2:51" x14ac:dyDescent="0.25">
      <c r="B466" s="36"/>
      <c r="C466" s="36"/>
      <c r="D466" s="36"/>
      <c r="E466" s="84"/>
      <c r="F466" s="84"/>
      <c r="G466" s="84"/>
      <c r="H466" s="84"/>
      <c r="I466" s="84"/>
      <c r="J466" s="84"/>
      <c r="K466" s="84"/>
      <c r="L466" s="84"/>
      <c r="M466" s="84"/>
      <c r="N466" s="84"/>
      <c r="O466" s="84"/>
      <c r="P466" s="84"/>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row>
    <row r="467" spans="2:51" x14ac:dyDescent="0.25">
      <c r="B467" s="36"/>
      <c r="C467" s="36"/>
      <c r="D467" s="36"/>
      <c r="E467" s="84"/>
      <c r="F467" s="84"/>
      <c r="G467" s="84"/>
      <c r="H467" s="84"/>
      <c r="I467" s="84"/>
      <c r="J467" s="84"/>
      <c r="K467" s="84"/>
      <c r="L467" s="84"/>
      <c r="M467" s="84"/>
      <c r="N467" s="84"/>
      <c r="O467" s="84"/>
      <c r="P467" s="84"/>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row>
    <row r="468" spans="2:51" x14ac:dyDescent="0.25">
      <c r="B468" s="36"/>
      <c r="C468" s="36"/>
      <c r="D468" s="36"/>
      <c r="E468" s="84"/>
      <c r="F468" s="84"/>
      <c r="G468" s="84"/>
      <c r="H468" s="84"/>
      <c r="I468" s="84"/>
      <c r="J468" s="84"/>
      <c r="K468" s="84"/>
      <c r="L468" s="84"/>
      <c r="M468" s="84"/>
      <c r="N468" s="84"/>
      <c r="O468" s="84"/>
      <c r="P468" s="84"/>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row>
    <row r="469" spans="2:51" x14ac:dyDescent="0.25">
      <c r="B469" s="36"/>
      <c r="C469" s="36"/>
      <c r="D469" s="36"/>
      <c r="E469" s="84"/>
      <c r="F469" s="84"/>
      <c r="G469" s="84"/>
      <c r="H469" s="84"/>
      <c r="I469" s="84"/>
      <c r="J469" s="84"/>
      <c r="K469" s="84"/>
      <c r="L469" s="84"/>
      <c r="M469" s="84"/>
      <c r="N469" s="84"/>
      <c r="O469" s="84"/>
      <c r="P469" s="84"/>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row>
    <row r="470" spans="2:51" x14ac:dyDescent="0.25">
      <c r="B470" s="36"/>
      <c r="C470" s="36"/>
      <c r="D470" s="36"/>
      <c r="E470" s="84"/>
      <c r="F470" s="84"/>
      <c r="G470" s="84"/>
      <c r="H470" s="84"/>
      <c r="I470" s="84"/>
      <c r="J470" s="84"/>
      <c r="K470" s="84"/>
      <c r="L470" s="84"/>
      <c r="M470" s="84"/>
      <c r="N470" s="84"/>
      <c r="O470" s="84"/>
      <c r="P470" s="84"/>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row>
    <row r="471" spans="2:51" x14ac:dyDescent="0.25">
      <c r="B471" s="36"/>
      <c r="C471" s="36"/>
      <c r="D471" s="36"/>
      <c r="E471" s="84"/>
      <c r="F471" s="84"/>
      <c r="G471" s="84"/>
      <c r="H471" s="84"/>
      <c r="I471" s="84"/>
      <c r="J471" s="84"/>
      <c r="K471" s="84"/>
      <c r="L471" s="84"/>
      <c r="M471" s="84"/>
      <c r="N471" s="84"/>
      <c r="O471" s="84"/>
      <c r="P471" s="84"/>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row>
    <row r="472" spans="2:51" x14ac:dyDescent="0.25">
      <c r="B472" s="36"/>
      <c r="C472" s="36"/>
      <c r="D472" s="36"/>
      <c r="E472" s="84"/>
      <c r="F472" s="84"/>
      <c r="G472" s="84"/>
      <c r="H472" s="84"/>
      <c r="I472" s="84"/>
      <c r="J472" s="84"/>
      <c r="K472" s="84"/>
      <c r="L472" s="84"/>
      <c r="M472" s="84"/>
      <c r="N472" s="84"/>
      <c r="O472" s="84"/>
      <c r="P472" s="84"/>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row>
    <row r="473" spans="2:51" x14ac:dyDescent="0.25">
      <c r="B473" s="36"/>
      <c r="C473" s="36"/>
      <c r="D473" s="36"/>
      <c r="E473" s="84"/>
      <c r="F473" s="84"/>
      <c r="G473" s="84"/>
      <c r="H473" s="84"/>
      <c r="I473" s="84"/>
      <c r="J473" s="84"/>
      <c r="K473" s="84"/>
      <c r="L473" s="84"/>
      <c r="M473" s="84"/>
      <c r="N473" s="84"/>
      <c r="O473" s="84"/>
      <c r="P473" s="84"/>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row>
    <row r="474" spans="2:51" x14ac:dyDescent="0.25">
      <c r="B474" s="36"/>
      <c r="C474" s="36"/>
      <c r="D474" s="36"/>
      <c r="E474" s="84"/>
      <c r="F474" s="84"/>
      <c r="G474" s="84"/>
      <c r="H474" s="84"/>
      <c r="I474" s="84"/>
      <c r="J474" s="84"/>
      <c r="K474" s="84"/>
      <c r="L474" s="84"/>
      <c r="M474" s="84"/>
      <c r="N474" s="84"/>
      <c r="O474" s="84"/>
      <c r="P474" s="84"/>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row>
    <row r="475" spans="2:51" x14ac:dyDescent="0.25">
      <c r="B475" s="36"/>
      <c r="C475" s="36"/>
      <c r="D475" s="36"/>
      <c r="E475" s="84"/>
      <c r="F475" s="84"/>
      <c r="G475" s="84"/>
      <c r="H475" s="84"/>
      <c r="I475" s="84"/>
      <c r="J475" s="84"/>
      <c r="K475" s="84"/>
      <c r="L475" s="84"/>
      <c r="M475" s="84"/>
      <c r="N475" s="84"/>
      <c r="O475" s="84"/>
      <c r="P475" s="84"/>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row>
    <row r="476" spans="2:51" x14ac:dyDescent="0.25">
      <c r="B476" s="36"/>
      <c r="C476" s="36"/>
      <c r="D476" s="36"/>
      <c r="E476" s="84"/>
      <c r="F476" s="84"/>
      <c r="G476" s="84"/>
      <c r="H476" s="84"/>
      <c r="I476" s="84"/>
      <c r="J476" s="84"/>
      <c r="K476" s="84"/>
      <c r="L476" s="84"/>
      <c r="M476" s="84"/>
      <c r="N476" s="84"/>
      <c r="O476" s="84"/>
      <c r="P476" s="84"/>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row>
    <row r="477" spans="2:51" x14ac:dyDescent="0.25">
      <c r="B477" s="36"/>
      <c r="C477" s="36"/>
      <c r="D477" s="36"/>
      <c r="E477" s="84"/>
      <c r="F477" s="84"/>
      <c r="G477" s="84"/>
      <c r="H477" s="84"/>
      <c r="I477" s="84"/>
      <c r="J477" s="84"/>
      <c r="K477" s="84"/>
      <c r="L477" s="84"/>
      <c r="M477" s="84"/>
      <c r="N477" s="84"/>
      <c r="O477" s="84"/>
      <c r="P477" s="84"/>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row>
    <row r="478" spans="2:51" x14ac:dyDescent="0.25">
      <c r="B478" s="36"/>
      <c r="C478" s="36"/>
      <c r="D478" s="36"/>
      <c r="E478" s="84"/>
      <c r="F478" s="84"/>
      <c r="G478" s="84"/>
      <c r="H478" s="84"/>
      <c r="I478" s="84"/>
      <c r="J478" s="84"/>
      <c r="K478" s="84"/>
      <c r="L478" s="84"/>
      <c r="M478" s="84"/>
      <c r="N478" s="84"/>
      <c r="O478" s="84"/>
      <c r="P478" s="84"/>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row>
    <row r="479" spans="2:51" x14ac:dyDescent="0.25">
      <c r="B479" s="36"/>
      <c r="C479" s="36"/>
      <c r="D479" s="36"/>
      <c r="E479" s="84"/>
      <c r="F479" s="84"/>
      <c r="G479" s="84"/>
      <c r="H479" s="84"/>
      <c r="I479" s="84"/>
      <c r="J479" s="84"/>
      <c r="K479" s="84"/>
      <c r="L479" s="84"/>
      <c r="M479" s="84"/>
      <c r="N479" s="84"/>
      <c r="O479" s="84"/>
      <c r="P479" s="84"/>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row>
    <row r="480" spans="2:51" x14ac:dyDescent="0.25">
      <c r="B480" s="36"/>
      <c r="C480" s="36"/>
      <c r="D480" s="36"/>
      <c r="E480" s="84"/>
      <c r="F480" s="84"/>
      <c r="G480" s="84"/>
      <c r="H480" s="84"/>
      <c r="I480" s="84"/>
      <c r="J480" s="84"/>
      <c r="K480" s="84"/>
      <c r="L480" s="84"/>
      <c r="M480" s="84"/>
      <c r="N480" s="84"/>
      <c r="O480" s="84"/>
      <c r="P480" s="84"/>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row>
    <row r="481" spans="2:51" x14ac:dyDescent="0.25">
      <c r="B481" s="36"/>
      <c r="C481" s="36"/>
      <c r="D481" s="36"/>
      <c r="E481" s="84"/>
      <c r="F481" s="84"/>
      <c r="G481" s="84"/>
      <c r="H481" s="84"/>
      <c r="I481" s="84"/>
      <c r="J481" s="84"/>
      <c r="K481" s="84"/>
      <c r="L481" s="84"/>
      <c r="M481" s="84"/>
      <c r="N481" s="84"/>
      <c r="O481" s="84"/>
      <c r="P481" s="84"/>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row>
    <row r="482" spans="2:51" x14ac:dyDescent="0.25">
      <c r="B482" s="36"/>
      <c r="C482" s="36"/>
      <c r="D482" s="36"/>
      <c r="E482" s="84"/>
      <c r="F482" s="84"/>
      <c r="G482" s="84"/>
      <c r="H482" s="84"/>
      <c r="I482" s="84"/>
      <c r="J482" s="84"/>
      <c r="K482" s="84"/>
      <c r="L482" s="84"/>
      <c r="M482" s="84"/>
      <c r="N482" s="84"/>
      <c r="O482" s="84"/>
      <c r="P482" s="84"/>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row>
    <row r="483" spans="2:51" x14ac:dyDescent="0.25">
      <c r="B483" s="36"/>
      <c r="C483" s="36"/>
      <c r="D483" s="36"/>
      <c r="E483" s="84"/>
      <c r="F483" s="84"/>
      <c r="G483" s="84"/>
      <c r="H483" s="84"/>
      <c r="I483" s="84"/>
      <c r="J483" s="84"/>
      <c r="K483" s="84"/>
      <c r="L483" s="84"/>
      <c r="M483" s="84"/>
      <c r="N483" s="84"/>
      <c r="O483" s="84"/>
      <c r="P483" s="84"/>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row>
    <row r="484" spans="2:51" x14ac:dyDescent="0.25">
      <c r="B484" s="36"/>
      <c r="C484" s="36"/>
      <c r="D484" s="36"/>
      <c r="E484" s="84"/>
      <c r="F484" s="84"/>
      <c r="G484" s="84"/>
      <c r="H484" s="84"/>
      <c r="I484" s="84"/>
      <c r="J484" s="84"/>
      <c r="K484" s="84"/>
      <c r="L484" s="84"/>
      <c r="M484" s="84"/>
      <c r="N484" s="84"/>
      <c r="O484" s="84"/>
      <c r="P484" s="84"/>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row>
    <row r="485" spans="2:51" x14ac:dyDescent="0.25">
      <c r="B485" s="36"/>
      <c r="C485" s="36"/>
      <c r="D485" s="36"/>
      <c r="E485" s="84"/>
      <c r="F485" s="84"/>
      <c r="G485" s="84"/>
      <c r="H485" s="84"/>
      <c r="I485" s="84"/>
      <c r="J485" s="84"/>
      <c r="K485" s="84"/>
      <c r="L485" s="84"/>
      <c r="M485" s="84"/>
      <c r="N485" s="84"/>
      <c r="O485" s="84"/>
      <c r="P485" s="84"/>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row>
    <row r="486" spans="2:51" x14ac:dyDescent="0.25">
      <c r="B486" s="36"/>
      <c r="C486" s="36"/>
      <c r="D486" s="36"/>
      <c r="E486" s="84"/>
      <c r="F486" s="84"/>
      <c r="G486" s="84"/>
      <c r="H486" s="84"/>
      <c r="I486" s="84"/>
      <c r="J486" s="84"/>
      <c r="K486" s="84"/>
      <c r="L486" s="84"/>
      <c r="M486" s="84"/>
      <c r="N486" s="84"/>
      <c r="O486" s="84"/>
      <c r="P486" s="84"/>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row>
    <row r="487" spans="2:51" x14ac:dyDescent="0.25">
      <c r="B487" s="36"/>
      <c r="C487" s="36"/>
      <c r="D487" s="36"/>
      <c r="E487" s="84"/>
      <c r="F487" s="84"/>
      <c r="G487" s="84"/>
      <c r="H487" s="84"/>
      <c r="I487" s="84"/>
      <c r="J487" s="84"/>
      <c r="K487" s="84"/>
      <c r="L487" s="84"/>
      <c r="M487" s="84"/>
      <c r="N487" s="84"/>
      <c r="O487" s="84"/>
      <c r="P487" s="84"/>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row>
    <row r="488" spans="2:51" x14ac:dyDescent="0.25">
      <c r="B488" s="36"/>
      <c r="C488" s="36"/>
      <c r="D488" s="36"/>
      <c r="E488" s="84"/>
      <c r="F488" s="84"/>
      <c r="G488" s="84"/>
      <c r="H488" s="84"/>
      <c r="I488" s="84"/>
      <c r="J488" s="84"/>
      <c r="K488" s="84"/>
      <c r="L488" s="84"/>
      <c r="M488" s="84"/>
      <c r="N488" s="84"/>
      <c r="O488" s="84"/>
      <c r="P488" s="84"/>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row>
    <row r="489" spans="2:51" x14ac:dyDescent="0.25">
      <c r="B489" s="36"/>
      <c r="C489" s="36"/>
      <c r="D489" s="36"/>
      <c r="E489" s="84"/>
      <c r="F489" s="84"/>
      <c r="G489" s="84"/>
      <c r="H489" s="84"/>
      <c r="I489" s="84"/>
      <c r="J489" s="84"/>
      <c r="K489" s="84"/>
      <c r="L489" s="84"/>
      <c r="M489" s="84"/>
      <c r="N489" s="84"/>
      <c r="O489" s="84"/>
      <c r="P489" s="84"/>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row>
    <row r="490" spans="2:51" x14ac:dyDescent="0.25">
      <c r="B490" s="36"/>
      <c r="C490" s="36"/>
      <c r="D490" s="36"/>
      <c r="E490" s="84"/>
      <c r="F490" s="84"/>
      <c r="G490" s="84"/>
      <c r="H490" s="84"/>
      <c r="I490" s="84"/>
      <c r="J490" s="84"/>
      <c r="K490" s="84"/>
      <c r="L490" s="84"/>
      <c r="M490" s="84"/>
      <c r="N490" s="84"/>
      <c r="O490" s="84"/>
      <c r="P490" s="84"/>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row>
    <row r="491" spans="2:51" x14ac:dyDescent="0.25">
      <c r="B491" s="36"/>
      <c r="C491" s="36"/>
      <c r="D491" s="36"/>
      <c r="E491" s="84"/>
      <c r="F491" s="84"/>
      <c r="G491" s="84"/>
      <c r="H491" s="84"/>
      <c r="I491" s="84"/>
      <c r="J491" s="84"/>
      <c r="K491" s="84"/>
      <c r="L491" s="84"/>
      <c r="M491" s="84"/>
      <c r="N491" s="84"/>
      <c r="O491" s="84"/>
      <c r="P491" s="84"/>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row>
    <row r="492" spans="2:51" x14ac:dyDescent="0.25">
      <c r="B492" s="36"/>
      <c r="C492" s="36"/>
      <c r="D492" s="36"/>
      <c r="E492" s="84"/>
      <c r="F492" s="84"/>
      <c r="G492" s="84"/>
      <c r="H492" s="84"/>
      <c r="I492" s="84"/>
      <c r="J492" s="84"/>
      <c r="K492" s="84"/>
      <c r="L492" s="84"/>
      <c r="M492" s="84"/>
      <c r="N492" s="84"/>
      <c r="O492" s="84"/>
      <c r="P492" s="84"/>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row>
    <row r="493" spans="2:51" x14ac:dyDescent="0.25">
      <c r="B493" s="36"/>
      <c r="C493" s="36"/>
      <c r="D493" s="36"/>
      <c r="E493" s="84"/>
      <c r="F493" s="84"/>
      <c r="G493" s="84"/>
      <c r="H493" s="84"/>
      <c r="I493" s="84"/>
      <c r="J493" s="84"/>
      <c r="K493" s="84"/>
      <c r="L493" s="84"/>
      <c r="M493" s="84"/>
      <c r="N493" s="84"/>
      <c r="O493" s="84"/>
      <c r="P493" s="84"/>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row>
    <row r="494" spans="2:51" x14ac:dyDescent="0.25">
      <c r="B494" s="36"/>
      <c r="C494" s="36"/>
      <c r="D494" s="36"/>
      <c r="E494" s="84"/>
      <c r="F494" s="84"/>
      <c r="G494" s="84"/>
      <c r="H494" s="84"/>
      <c r="I494" s="84"/>
      <c r="J494" s="84"/>
      <c r="K494" s="84"/>
      <c r="L494" s="84"/>
      <c r="M494" s="84"/>
      <c r="N494" s="84"/>
      <c r="O494" s="84"/>
      <c r="P494" s="84"/>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row>
    <row r="495" spans="2:51" x14ac:dyDescent="0.25">
      <c r="B495" s="36"/>
      <c r="C495" s="36"/>
      <c r="D495" s="36"/>
      <c r="E495" s="84"/>
      <c r="F495" s="84"/>
      <c r="G495" s="84"/>
      <c r="H495" s="84"/>
      <c r="I495" s="84"/>
      <c r="J495" s="84"/>
      <c r="K495" s="84"/>
      <c r="L495" s="84"/>
      <c r="M495" s="84"/>
      <c r="N495" s="84"/>
      <c r="O495" s="84"/>
      <c r="P495" s="84"/>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row>
    <row r="496" spans="2:51" x14ac:dyDescent="0.25">
      <c r="B496" s="36"/>
      <c r="C496" s="36"/>
      <c r="D496" s="36"/>
      <c r="E496" s="84"/>
      <c r="F496" s="84"/>
      <c r="G496" s="84"/>
      <c r="H496" s="84"/>
      <c r="I496" s="84"/>
      <c r="J496" s="84"/>
      <c r="K496" s="84"/>
      <c r="L496" s="84"/>
      <c r="M496" s="84"/>
      <c r="N496" s="84"/>
      <c r="O496" s="84"/>
      <c r="P496" s="84"/>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row>
    <row r="497" spans="2:51" x14ac:dyDescent="0.25">
      <c r="B497" s="36"/>
      <c r="C497" s="36"/>
      <c r="D497" s="36"/>
      <c r="E497" s="84"/>
      <c r="F497" s="84"/>
      <c r="G497" s="84"/>
      <c r="H497" s="84"/>
      <c r="I497" s="84"/>
      <c r="J497" s="84"/>
      <c r="K497" s="84"/>
      <c r="L497" s="84"/>
      <c r="M497" s="84"/>
      <c r="N497" s="84"/>
      <c r="O497" s="84"/>
      <c r="P497" s="84"/>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row>
    <row r="498" spans="2:51" x14ac:dyDescent="0.25">
      <c r="B498" s="36"/>
      <c r="C498" s="36"/>
      <c r="D498" s="36"/>
      <c r="E498" s="84"/>
      <c r="F498" s="84"/>
      <c r="G498" s="84"/>
      <c r="H498" s="84"/>
      <c r="I498" s="84"/>
      <c r="J498" s="84"/>
      <c r="K498" s="84"/>
      <c r="L498" s="84"/>
      <c r="M498" s="84"/>
      <c r="N498" s="84"/>
      <c r="O498" s="84"/>
      <c r="P498" s="84"/>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row>
    <row r="499" spans="2:51" x14ac:dyDescent="0.25">
      <c r="B499" s="36"/>
      <c r="C499" s="36"/>
      <c r="D499" s="36"/>
      <c r="E499" s="84"/>
      <c r="F499" s="84"/>
      <c r="G499" s="84"/>
      <c r="H499" s="84"/>
      <c r="I499" s="84"/>
      <c r="J499" s="84"/>
      <c r="K499" s="84"/>
      <c r="L499" s="84"/>
      <c r="M499" s="84"/>
      <c r="N499" s="84"/>
      <c r="O499" s="84"/>
      <c r="P499" s="84"/>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row>
    <row r="500" spans="2:51" x14ac:dyDescent="0.25">
      <c r="B500" s="36"/>
      <c r="C500" s="36"/>
      <c r="D500" s="36"/>
      <c r="E500" s="84"/>
      <c r="F500" s="84"/>
      <c r="G500" s="84"/>
      <c r="H500" s="84"/>
      <c r="I500" s="84"/>
      <c r="J500" s="84"/>
      <c r="K500" s="84"/>
      <c r="L500" s="84"/>
      <c r="M500" s="84"/>
      <c r="N500" s="84"/>
      <c r="O500" s="84"/>
      <c r="P500" s="84"/>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row>
    <row r="501" spans="2:51" x14ac:dyDescent="0.25">
      <c r="B501" s="36"/>
      <c r="C501" s="36"/>
      <c r="D501" s="36"/>
      <c r="E501" s="84"/>
      <c r="F501" s="84"/>
      <c r="G501" s="84"/>
      <c r="H501" s="84"/>
      <c r="I501" s="84"/>
      <c r="J501" s="84"/>
      <c r="K501" s="84"/>
      <c r="L501" s="84"/>
      <c r="M501" s="84"/>
      <c r="N501" s="84"/>
      <c r="O501" s="84"/>
      <c r="P501" s="84"/>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row>
    <row r="502" spans="2:51" x14ac:dyDescent="0.25">
      <c r="B502" s="36"/>
      <c r="C502" s="36"/>
      <c r="D502" s="36"/>
      <c r="E502" s="84"/>
      <c r="F502" s="84"/>
      <c r="G502" s="84"/>
      <c r="H502" s="84"/>
      <c r="I502" s="84"/>
      <c r="J502" s="84"/>
      <c r="K502" s="84"/>
      <c r="L502" s="84"/>
      <c r="M502" s="84"/>
      <c r="N502" s="84"/>
      <c r="O502" s="84"/>
      <c r="P502" s="84"/>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row>
    <row r="503" spans="2:51" x14ac:dyDescent="0.25">
      <c r="B503" s="36"/>
      <c r="C503" s="36"/>
      <c r="D503" s="36"/>
      <c r="E503" s="84"/>
      <c r="F503" s="84"/>
      <c r="G503" s="84"/>
      <c r="H503" s="84"/>
      <c r="I503" s="84"/>
      <c r="J503" s="84"/>
      <c r="K503" s="84"/>
      <c r="L503" s="84"/>
      <c r="M503" s="84"/>
      <c r="N503" s="84"/>
      <c r="O503" s="84"/>
      <c r="P503" s="84"/>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row>
    <row r="504" spans="2:51" x14ac:dyDescent="0.25">
      <c r="B504" s="36"/>
      <c r="C504" s="36"/>
      <c r="D504" s="36"/>
      <c r="E504" s="84"/>
      <c r="F504" s="84"/>
      <c r="G504" s="84"/>
      <c r="H504" s="84"/>
      <c r="I504" s="84"/>
      <c r="J504" s="84"/>
      <c r="K504" s="84"/>
      <c r="L504" s="84"/>
      <c r="M504" s="84"/>
      <c r="N504" s="84"/>
      <c r="O504" s="84"/>
      <c r="P504" s="84"/>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row>
    <row r="505" spans="2:51" x14ac:dyDescent="0.25">
      <c r="B505" s="36"/>
      <c r="C505" s="36"/>
      <c r="D505" s="36"/>
      <c r="E505" s="84"/>
      <c r="F505" s="84"/>
      <c r="G505" s="84"/>
      <c r="H505" s="84"/>
      <c r="I505" s="84"/>
      <c r="J505" s="84"/>
      <c r="K505" s="84"/>
      <c r="L505" s="84"/>
      <c r="M505" s="84"/>
      <c r="N505" s="84"/>
      <c r="O505" s="84"/>
      <c r="P505" s="84"/>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row>
    <row r="506" spans="2:51" x14ac:dyDescent="0.25">
      <c r="B506" s="36"/>
      <c r="C506" s="36"/>
      <c r="D506" s="36"/>
      <c r="E506" s="84"/>
      <c r="F506" s="84"/>
      <c r="G506" s="84"/>
      <c r="H506" s="84"/>
      <c r="I506" s="84"/>
      <c r="J506" s="84"/>
      <c r="K506" s="84"/>
      <c r="L506" s="84"/>
      <c r="M506" s="84"/>
      <c r="N506" s="84"/>
      <c r="O506" s="84"/>
      <c r="P506" s="84"/>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row>
    <row r="507" spans="2:51" x14ac:dyDescent="0.25">
      <c r="B507" s="36"/>
      <c r="C507" s="36"/>
      <c r="D507" s="36"/>
      <c r="E507" s="84"/>
      <c r="F507" s="84"/>
      <c r="G507" s="84"/>
      <c r="H507" s="84"/>
      <c r="I507" s="84"/>
      <c r="J507" s="84"/>
      <c r="K507" s="84"/>
      <c r="L507" s="84"/>
      <c r="M507" s="84"/>
      <c r="N507" s="84"/>
      <c r="O507" s="84"/>
      <c r="P507" s="84"/>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row>
    <row r="508" spans="2:51" x14ac:dyDescent="0.25">
      <c r="B508" s="36"/>
      <c r="C508" s="36"/>
      <c r="D508" s="36"/>
      <c r="E508" s="84"/>
      <c r="F508" s="84"/>
      <c r="G508" s="84"/>
      <c r="H508" s="84"/>
      <c r="I508" s="84"/>
      <c r="J508" s="84"/>
      <c r="K508" s="84"/>
      <c r="L508" s="84"/>
      <c r="M508" s="84"/>
      <c r="N508" s="84"/>
      <c r="O508" s="84"/>
      <c r="P508" s="84"/>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row>
    <row r="509" spans="2:51" x14ac:dyDescent="0.25">
      <c r="B509" s="36"/>
      <c r="C509" s="36"/>
      <c r="D509" s="36"/>
      <c r="E509" s="84"/>
      <c r="F509" s="84"/>
      <c r="G509" s="84"/>
      <c r="H509" s="84"/>
      <c r="I509" s="84"/>
      <c r="J509" s="84"/>
      <c r="K509" s="84"/>
      <c r="L509" s="84"/>
      <c r="M509" s="84"/>
      <c r="N509" s="84"/>
      <c r="O509" s="84"/>
      <c r="P509" s="84"/>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row>
    <row r="510" spans="2:51" x14ac:dyDescent="0.25">
      <c r="B510" s="36"/>
      <c r="C510" s="36"/>
      <c r="D510" s="36"/>
      <c r="E510" s="84"/>
      <c r="F510" s="84"/>
      <c r="G510" s="84"/>
      <c r="H510" s="84"/>
      <c r="I510" s="84"/>
      <c r="J510" s="84"/>
      <c r="K510" s="84"/>
      <c r="L510" s="84"/>
      <c r="M510" s="84"/>
      <c r="N510" s="84"/>
      <c r="O510" s="84"/>
      <c r="P510" s="84"/>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row>
    <row r="511" spans="2:51" x14ac:dyDescent="0.25">
      <c r="B511" s="36"/>
      <c r="C511" s="36"/>
      <c r="D511" s="36"/>
      <c r="E511" s="84"/>
      <c r="F511" s="84"/>
      <c r="G511" s="84"/>
      <c r="H511" s="84"/>
      <c r="I511" s="84"/>
      <c r="J511" s="84"/>
      <c r="K511" s="84"/>
      <c r="L511" s="84"/>
      <c r="M511" s="84"/>
      <c r="N511" s="84"/>
      <c r="O511" s="84"/>
      <c r="P511" s="84"/>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row>
    <row r="512" spans="2:51" x14ac:dyDescent="0.25">
      <c r="B512" s="36"/>
      <c r="C512" s="36"/>
      <c r="D512" s="36"/>
      <c r="E512" s="84"/>
      <c r="F512" s="84"/>
      <c r="G512" s="84"/>
      <c r="H512" s="84"/>
      <c r="I512" s="84"/>
      <c r="J512" s="84"/>
      <c r="K512" s="84"/>
      <c r="L512" s="84"/>
      <c r="M512" s="84"/>
      <c r="N512" s="84"/>
      <c r="O512" s="84"/>
      <c r="P512" s="84"/>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row>
    <row r="513" spans="2:51" x14ac:dyDescent="0.25">
      <c r="B513" s="36"/>
      <c r="C513" s="36"/>
      <c r="D513" s="36"/>
      <c r="E513" s="84"/>
      <c r="F513" s="84"/>
      <c r="G513" s="84"/>
      <c r="H513" s="84"/>
      <c r="I513" s="84"/>
      <c r="J513" s="84"/>
      <c r="K513" s="84"/>
      <c r="L513" s="84"/>
      <c r="M513" s="84"/>
      <c r="N513" s="84"/>
      <c r="O513" s="84"/>
      <c r="P513" s="84"/>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row>
    <row r="514" spans="2:51" x14ac:dyDescent="0.25">
      <c r="B514" s="36"/>
      <c r="C514" s="36"/>
      <c r="D514" s="36"/>
      <c r="E514" s="84"/>
      <c r="F514" s="84"/>
      <c r="G514" s="84"/>
      <c r="H514" s="84"/>
      <c r="I514" s="84"/>
      <c r="J514" s="84"/>
      <c r="K514" s="84"/>
      <c r="L514" s="84"/>
      <c r="M514" s="84"/>
      <c r="N514" s="84"/>
      <c r="O514" s="84"/>
      <c r="P514" s="84"/>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row>
    <row r="515" spans="2:51" x14ac:dyDescent="0.25">
      <c r="B515" s="36"/>
      <c r="C515" s="36"/>
      <c r="D515" s="36"/>
      <c r="E515" s="84"/>
      <c r="F515" s="84"/>
      <c r="G515" s="84"/>
      <c r="H515" s="84"/>
      <c r="I515" s="84"/>
      <c r="J515" s="84"/>
      <c r="K515" s="84"/>
      <c r="L515" s="84"/>
      <c r="M515" s="84"/>
      <c r="N515" s="84"/>
      <c r="O515" s="84"/>
      <c r="P515" s="84"/>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row>
    <row r="516" spans="2:51" x14ac:dyDescent="0.25">
      <c r="B516" s="36"/>
      <c r="C516" s="36"/>
      <c r="D516" s="36"/>
      <c r="E516" s="84"/>
      <c r="F516" s="84"/>
      <c r="G516" s="84"/>
      <c r="H516" s="84"/>
      <c r="I516" s="84"/>
      <c r="J516" s="84"/>
      <c r="K516" s="84"/>
      <c r="L516" s="84"/>
      <c r="M516" s="84"/>
      <c r="N516" s="84"/>
      <c r="O516" s="84"/>
      <c r="P516" s="84"/>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row>
    <row r="517" spans="2:51" x14ac:dyDescent="0.25">
      <c r="B517" s="36"/>
      <c r="C517" s="36"/>
      <c r="D517" s="36"/>
      <c r="E517" s="84"/>
      <c r="F517" s="84"/>
      <c r="G517" s="84"/>
      <c r="H517" s="84"/>
      <c r="I517" s="84"/>
      <c r="J517" s="84"/>
      <c r="K517" s="84"/>
      <c r="L517" s="84"/>
      <c r="M517" s="84"/>
      <c r="N517" s="84"/>
      <c r="O517" s="84"/>
      <c r="P517" s="84"/>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row>
    <row r="518" spans="2:51" x14ac:dyDescent="0.25">
      <c r="B518" s="36"/>
      <c r="C518" s="36"/>
      <c r="D518" s="36"/>
      <c r="E518" s="84"/>
      <c r="F518" s="84"/>
      <c r="G518" s="84"/>
      <c r="H518" s="84"/>
      <c r="I518" s="84"/>
      <c r="J518" s="84"/>
      <c r="K518" s="84"/>
      <c r="L518" s="84"/>
      <c r="M518" s="84"/>
      <c r="N518" s="84"/>
      <c r="O518" s="84"/>
      <c r="P518" s="84"/>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row>
    <row r="519" spans="2:51" x14ac:dyDescent="0.25">
      <c r="B519" s="36"/>
      <c r="C519" s="36"/>
      <c r="D519" s="36"/>
      <c r="E519" s="84"/>
      <c r="F519" s="84"/>
      <c r="G519" s="84"/>
      <c r="H519" s="84"/>
      <c r="I519" s="84"/>
      <c r="J519" s="84"/>
      <c r="K519" s="84"/>
      <c r="L519" s="84"/>
      <c r="M519" s="84"/>
      <c r="N519" s="84"/>
      <c r="O519" s="84"/>
      <c r="P519" s="84"/>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row>
    <row r="520" spans="2:51" x14ac:dyDescent="0.25">
      <c r="B520" s="36"/>
      <c r="C520" s="36"/>
      <c r="D520" s="36"/>
      <c r="E520" s="84"/>
      <c r="F520" s="84"/>
      <c r="G520" s="84"/>
      <c r="H520" s="84"/>
      <c r="I520" s="84"/>
      <c r="J520" s="84"/>
      <c r="K520" s="84"/>
      <c r="L520" s="84"/>
      <c r="M520" s="84"/>
      <c r="N520" s="84"/>
      <c r="O520" s="84"/>
      <c r="P520" s="84"/>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row>
    <row r="521" spans="2:51" x14ac:dyDescent="0.25">
      <c r="B521" s="36"/>
      <c r="C521" s="36"/>
      <c r="D521" s="36"/>
      <c r="E521" s="84"/>
      <c r="F521" s="84"/>
      <c r="G521" s="84"/>
      <c r="H521" s="84"/>
      <c r="I521" s="84"/>
      <c r="J521" s="84"/>
      <c r="K521" s="84"/>
      <c r="L521" s="84"/>
      <c r="M521" s="84"/>
      <c r="N521" s="84"/>
      <c r="O521" s="84"/>
      <c r="P521" s="84"/>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row>
    <row r="522" spans="2:51" x14ac:dyDescent="0.25">
      <c r="B522" s="36"/>
      <c r="C522" s="36"/>
      <c r="D522" s="36"/>
      <c r="E522" s="84"/>
      <c r="F522" s="84"/>
      <c r="G522" s="84"/>
      <c r="H522" s="84"/>
      <c r="I522" s="84"/>
      <c r="J522" s="84"/>
      <c r="K522" s="84"/>
      <c r="L522" s="84"/>
      <c r="M522" s="84"/>
      <c r="N522" s="84"/>
      <c r="O522" s="84"/>
      <c r="P522" s="84"/>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row>
    <row r="523" spans="2:51" x14ac:dyDescent="0.25">
      <c r="B523" s="36"/>
      <c r="C523" s="36"/>
      <c r="D523" s="36"/>
      <c r="E523" s="84"/>
      <c r="F523" s="84"/>
      <c r="G523" s="84"/>
      <c r="H523" s="84"/>
      <c r="I523" s="84"/>
      <c r="J523" s="84"/>
      <c r="K523" s="84"/>
      <c r="L523" s="84"/>
      <c r="M523" s="84"/>
      <c r="N523" s="84"/>
      <c r="O523" s="84"/>
      <c r="P523" s="84"/>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row>
    <row r="524" spans="2:51" x14ac:dyDescent="0.25">
      <c r="B524" s="36"/>
      <c r="C524" s="36"/>
      <c r="D524" s="36"/>
      <c r="E524" s="84"/>
      <c r="F524" s="84"/>
      <c r="G524" s="84"/>
      <c r="H524" s="84"/>
      <c r="I524" s="84"/>
      <c r="J524" s="84"/>
      <c r="K524" s="84"/>
      <c r="L524" s="84"/>
      <c r="M524" s="84"/>
      <c r="N524" s="84"/>
      <c r="O524" s="84"/>
      <c r="P524" s="84"/>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row>
    <row r="525" spans="2:51" x14ac:dyDescent="0.25">
      <c r="B525" s="36"/>
      <c r="C525" s="36"/>
      <c r="D525" s="36"/>
      <c r="E525" s="84"/>
      <c r="F525" s="84"/>
      <c r="G525" s="84"/>
      <c r="H525" s="84"/>
      <c r="I525" s="84"/>
      <c r="J525" s="84"/>
      <c r="K525" s="84"/>
      <c r="L525" s="84"/>
      <c r="M525" s="84"/>
      <c r="N525" s="84"/>
      <c r="O525" s="84"/>
      <c r="P525" s="84"/>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row>
    <row r="526" spans="2:51" x14ac:dyDescent="0.25">
      <c r="B526" s="36"/>
      <c r="C526" s="36"/>
      <c r="D526" s="36"/>
      <c r="E526" s="84"/>
      <c r="F526" s="84"/>
      <c r="G526" s="84"/>
      <c r="H526" s="84"/>
      <c r="I526" s="84"/>
      <c r="J526" s="84"/>
      <c r="K526" s="84"/>
      <c r="L526" s="84"/>
      <c r="M526" s="84"/>
      <c r="N526" s="84"/>
      <c r="O526" s="84"/>
      <c r="P526" s="84"/>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row>
    <row r="527" spans="2:51" x14ac:dyDescent="0.25">
      <c r="B527" s="36"/>
      <c r="C527" s="36"/>
      <c r="D527" s="36"/>
      <c r="E527" s="84"/>
      <c r="F527" s="84"/>
      <c r="G527" s="84"/>
      <c r="H527" s="84"/>
      <c r="I527" s="84"/>
      <c r="J527" s="84"/>
      <c r="K527" s="84"/>
      <c r="L527" s="84"/>
      <c r="M527" s="84"/>
      <c r="N527" s="84"/>
      <c r="O527" s="84"/>
      <c r="P527" s="84"/>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row>
    <row r="528" spans="2:51" x14ac:dyDescent="0.25">
      <c r="B528" s="36"/>
      <c r="C528" s="36"/>
      <c r="D528" s="36"/>
      <c r="E528" s="84"/>
      <c r="F528" s="84"/>
      <c r="G528" s="84"/>
      <c r="H528" s="84"/>
      <c r="I528" s="84"/>
      <c r="J528" s="84"/>
      <c r="K528" s="84"/>
      <c r="L528" s="84"/>
      <c r="M528" s="84"/>
      <c r="N528" s="84"/>
      <c r="O528" s="84"/>
      <c r="P528" s="84"/>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row>
    <row r="529" spans="2:51" x14ac:dyDescent="0.25">
      <c r="B529" s="36"/>
      <c r="C529" s="36"/>
      <c r="D529" s="36"/>
      <c r="E529" s="84"/>
      <c r="F529" s="84"/>
      <c r="G529" s="84"/>
      <c r="H529" s="84"/>
      <c r="I529" s="84"/>
      <c r="J529" s="84"/>
      <c r="K529" s="84"/>
      <c r="L529" s="84"/>
      <c r="M529" s="84"/>
      <c r="N529" s="84"/>
      <c r="O529" s="84"/>
      <c r="P529" s="84"/>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row>
    <row r="530" spans="2:51" x14ac:dyDescent="0.25">
      <c r="B530" s="36"/>
      <c r="C530" s="36"/>
      <c r="D530" s="36"/>
      <c r="E530" s="84"/>
      <c r="F530" s="84"/>
      <c r="G530" s="84"/>
      <c r="H530" s="84"/>
      <c r="I530" s="84"/>
      <c r="J530" s="84"/>
      <c r="K530" s="84"/>
      <c r="L530" s="84"/>
      <c r="M530" s="84"/>
      <c r="N530" s="84"/>
      <c r="O530" s="84"/>
      <c r="P530" s="84"/>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row>
    <row r="531" spans="2:51" x14ac:dyDescent="0.25">
      <c r="B531" s="36"/>
      <c r="C531" s="36"/>
      <c r="D531" s="36"/>
      <c r="E531" s="84"/>
      <c r="F531" s="84"/>
      <c r="G531" s="84"/>
      <c r="H531" s="84"/>
      <c r="I531" s="84"/>
      <c r="J531" s="84"/>
      <c r="K531" s="84"/>
      <c r="L531" s="84"/>
      <c r="M531" s="84"/>
      <c r="N531" s="84"/>
      <c r="O531" s="84"/>
      <c r="P531" s="84"/>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row>
    <row r="532" spans="2:51" x14ac:dyDescent="0.25">
      <c r="B532" s="36"/>
      <c r="C532" s="36"/>
      <c r="D532" s="36"/>
      <c r="E532" s="84"/>
      <c r="F532" s="84"/>
      <c r="G532" s="84"/>
      <c r="H532" s="84"/>
      <c r="I532" s="84"/>
      <c r="J532" s="84"/>
      <c r="K532" s="84"/>
      <c r="L532" s="84"/>
      <c r="M532" s="84"/>
      <c r="N532" s="84"/>
      <c r="O532" s="84"/>
      <c r="P532" s="84"/>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row>
    <row r="533" spans="2:51" x14ac:dyDescent="0.25">
      <c r="B533" s="36"/>
      <c r="C533" s="36"/>
      <c r="D533" s="36"/>
      <c r="E533" s="84"/>
      <c r="F533" s="84"/>
      <c r="G533" s="84"/>
      <c r="H533" s="84"/>
      <c r="I533" s="84"/>
      <c r="J533" s="84"/>
      <c r="K533" s="84"/>
      <c r="L533" s="84"/>
      <c r="M533" s="84"/>
      <c r="N533" s="84"/>
      <c r="O533" s="84"/>
      <c r="P533" s="84"/>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row>
    <row r="534" spans="2:51" x14ac:dyDescent="0.25">
      <c r="B534" s="36"/>
      <c r="C534" s="36"/>
      <c r="D534" s="36"/>
      <c r="E534" s="84"/>
      <c r="F534" s="84"/>
      <c r="G534" s="84"/>
      <c r="H534" s="84"/>
      <c r="I534" s="84"/>
      <c r="J534" s="84"/>
      <c r="K534" s="84"/>
      <c r="L534" s="84"/>
      <c r="M534" s="84"/>
      <c r="N534" s="84"/>
      <c r="O534" s="84"/>
      <c r="P534" s="84"/>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row>
    <row r="535" spans="2:51" x14ac:dyDescent="0.25">
      <c r="B535" s="36"/>
      <c r="C535" s="36"/>
      <c r="D535" s="36"/>
      <c r="E535" s="84"/>
      <c r="F535" s="84"/>
      <c r="G535" s="84"/>
      <c r="H535" s="84"/>
      <c r="I535" s="84"/>
      <c r="J535" s="84"/>
      <c r="K535" s="84"/>
      <c r="L535" s="84"/>
      <c r="M535" s="84"/>
      <c r="N535" s="84"/>
      <c r="O535" s="84"/>
      <c r="P535" s="84"/>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row>
    <row r="536" spans="2:51" x14ac:dyDescent="0.25">
      <c r="B536" s="36"/>
      <c r="C536" s="36"/>
      <c r="D536" s="36"/>
      <c r="E536" s="84"/>
      <c r="F536" s="84"/>
      <c r="G536" s="84"/>
      <c r="H536" s="84"/>
      <c r="I536" s="84"/>
      <c r="J536" s="84"/>
      <c r="K536" s="84"/>
      <c r="L536" s="84"/>
      <c r="M536" s="84"/>
      <c r="N536" s="84"/>
      <c r="O536" s="84"/>
      <c r="P536" s="84"/>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row>
    <row r="537" spans="2:51" x14ac:dyDescent="0.25">
      <c r="B537" s="36"/>
      <c r="C537" s="36"/>
      <c r="D537" s="36"/>
      <c r="E537" s="84"/>
      <c r="F537" s="84"/>
      <c r="G537" s="84"/>
      <c r="H537" s="84"/>
      <c r="I537" s="84"/>
      <c r="J537" s="84"/>
      <c r="K537" s="84"/>
      <c r="L537" s="84"/>
      <c r="M537" s="84"/>
      <c r="N537" s="84"/>
      <c r="O537" s="84"/>
      <c r="P537" s="84"/>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row>
    <row r="538" spans="2:51" x14ac:dyDescent="0.25">
      <c r="B538" s="36"/>
      <c r="C538" s="36"/>
      <c r="D538" s="36"/>
      <c r="E538" s="84"/>
      <c r="F538" s="84"/>
      <c r="G538" s="84"/>
      <c r="H538" s="84"/>
      <c r="I538" s="84"/>
      <c r="J538" s="84"/>
      <c r="K538" s="84"/>
      <c r="L538" s="84"/>
      <c r="M538" s="84"/>
      <c r="N538" s="84"/>
      <c r="O538" s="84"/>
      <c r="P538" s="84"/>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row>
    <row r="539" spans="2:51" x14ac:dyDescent="0.25">
      <c r="B539" s="36"/>
      <c r="C539" s="36"/>
      <c r="D539" s="36"/>
      <c r="E539" s="84"/>
      <c r="F539" s="84"/>
      <c r="G539" s="84"/>
      <c r="H539" s="84"/>
      <c r="I539" s="84"/>
      <c r="J539" s="84"/>
      <c r="K539" s="84"/>
      <c r="L539" s="84"/>
      <c r="M539" s="84"/>
      <c r="N539" s="84"/>
      <c r="O539" s="84"/>
      <c r="P539" s="84"/>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row>
    <row r="540" spans="2:51" x14ac:dyDescent="0.25">
      <c r="B540" s="36"/>
      <c r="C540" s="36"/>
      <c r="D540" s="36"/>
      <c r="E540" s="84"/>
      <c r="F540" s="84"/>
      <c r="G540" s="84"/>
      <c r="H540" s="84"/>
      <c r="I540" s="84"/>
      <c r="J540" s="84"/>
      <c r="K540" s="84"/>
      <c r="L540" s="84"/>
      <c r="M540" s="84"/>
      <c r="N540" s="84"/>
      <c r="O540" s="84"/>
      <c r="P540" s="84"/>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row>
    <row r="541" spans="2:51" x14ac:dyDescent="0.25">
      <c r="B541" s="36"/>
      <c r="C541" s="36"/>
      <c r="D541" s="36"/>
      <c r="E541" s="84"/>
      <c r="F541" s="84"/>
      <c r="G541" s="84"/>
      <c r="H541" s="84"/>
      <c r="I541" s="84"/>
      <c r="J541" s="84"/>
      <c r="K541" s="84"/>
      <c r="L541" s="84"/>
      <c r="M541" s="84"/>
      <c r="N541" s="84"/>
      <c r="O541" s="84"/>
      <c r="P541" s="84"/>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row>
    <row r="542" spans="2:51" x14ac:dyDescent="0.25">
      <c r="B542" s="36"/>
      <c r="C542" s="36"/>
      <c r="D542" s="36"/>
      <c r="E542" s="84"/>
      <c r="F542" s="84"/>
      <c r="G542" s="84"/>
      <c r="H542" s="84"/>
      <c r="I542" s="84"/>
      <c r="J542" s="84"/>
      <c r="K542" s="84"/>
      <c r="L542" s="84"/>
      <c r="M542" s="84"/>
      <c r="N542" s="84"/>
      <c r="O542" s="84"/>
      <c r="P542" s="84"/>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row>
    <row r="543" spans="2:51" x14ac:dyDescent="0.25">
      <c r="B543" s="36"/>
      <c r="C543" s="36"/>
      <c r="D543" s="36"/>
      <c r="E543" s="84"/>
      <c r="F543" s="84"/>
      <c r="G543" s="84"/>
      <c r="H543" s="84"/>
      <c r="I543" s="84"/>
      <c r="J543" s="84"/>
      <c r="K543" s="84"/>
      <c r="L543" s="84"/>
      <c r="M543" s="84"/>
      <c r="N543" s="84"/>
      <c r="O543" s="84"/>
      <c r="P543" s="84"/>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row>
    <row r="544" spans="2:51" x14ac:dyDescent="0.25">
      <c r="B544" s="36"/>
      <c r="C544" s="36"/>
      <c r="D544" s="36"/>
      <c r="E544" s="84"/>
      <c r="F544" s="84"/>
      <c r="G544" s="84"/>
      <c r="H544" s="84"/>
      <c r="I544" s="84"/>
      <c r="J544" s="84"/>
      <c r="K544" s="84"/>
      <c r="L544" s="84"/>
      <c r="M544" s="84"/>
      <c r="N544" s="84"/>
      <c r="O544" s="84"/>
      <c r="P544" s="84"/>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row>
    <row r="545" spans="2:51" x14ac:dyDescent="0.25">
      <c r="B545" s="36"/>
      <c r="C545" s="36"/>
      <c r="D545" s="36"/>
      <c r="E545" s="84"/>
      <c r="F545" s="84"/>
      <c r="G545" s="84"/>
      <c r="H545" s="84"/>
      <c r="I545" s="84"/>
      <c r="J545" s="84"/>
      <c r="K545" s="84"/>
      <c r="L545" s="84"/>
      <c r="M545" s="84"/>
      <c r="N545" s="84"/>
      <c r="O545" s="84"/>
      <c r="P545" s="84"/>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row>
    <row r="546" spans="2:51" x14ac:dyDescent="0.25">
      <c r="B546" s="36"/>
      <c r="C546" s="36"/>
      <c r="D546" s="36"/>
      <c r="E546" s="84"/>
      <c r="F546" s="84"/>
      <c r="G546" s="84"/>
      <c r="H546" s="84"/>
      <c r="I546" s="84"/>
      <c r="J546" s="84"/>
      <c r="K546" s="84"/>
      <c r="L546" s="84"/>
      <c r="M546" s="84"/>
      <c r="N546" s="84"/>
      <c r="O546" s="84"/>
      <c r="P546" s="84"/>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row>
    <row r="547" spans="2:51" x14ac:dyDescent="0.25">
      <c r="B547" s="36"/>
      <c r="C547" s="36"/>
      <c r="D547" s="36"/>
      <c r="E547" s="84"/>
      <c r="F547" s="84"/>
      <c r="G547" s="84"/>
      <c r="H547" s="84"/>
      <c r="I547" s="84"/>
      <c r="J547" s="84"/>
      <c r="K547" s="84"/>
      <c r="L547" s="84"/>
      <c r="M547" s="84"/>
      <c r="N547" s="84"/>
      <c r="O547" s="84"/>
      <c r="P547" s="84"/>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row>
    <row r="548" spans="2:51" x14ac:dyDescent="0.25">
      <c r="B548" s="36"/>
      <c r="C548" s="36"/>
      <c r="D548" s="36"/>
      <c r="E548" s="84"/>
      <c r="F548" s="84"/>
      <c r="G548" s="84"/>
      <c r="H548" s="84"/>
      <c r="I548" s="84"/>
      <c r="J548" s="84"/>
      <c r="K548" s="84"/>
      <c r="L548" s="84"/>
      <c r="M548" s="84"/>
      <c r="N548" s="84"/>
      <c r="O548" s="84"/>
      <c r="P548" s="84"/>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row>
    <row r="549" spans="2:51" x14ac:dyDescent="0.25">
      <c r="B549" s="36"/>
      <c r="C549" s="36"/>
      <c r="D549" s="36"/>
      <c r="E549" s="84"/>
      <c r="F549" s="84"/>
      <c r="G549" s="84"/>
      <c r="H549" s="84"/>
      <c r="I549" s="84"/>
      <c r="J549" s="84"/>
      <c r="K549" s="84"/>
      <c r="L549" s="84"/>
      <c r="M549" s="84"/>
      <c r="N549" s="84"/>
      <c r="O549" s="84"/>
      <c r="P549" s="84"/>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row>
    <row r="550" spans="2:51" x14ac:dyDescent="0.25">
      <c r="B550" s="36"/>
      <c r="C550" s="36"/>
      <c r="D550" s="36"/>
      <c r="E550" s="84"/>
      <c r="F550" s="84"/>
      <c r="G550" s="84"/>
      <c r="H550" s="84"/>
      <c r="I550" s="84"/>
      <c r="J550" s="84"/>
      <c r="K550" s="84"/>
      <c r="L550" s="84"/>
      <c r="M550" s="84"/>
      <c r="N550" s="84"/>
      <c r="O550" s="84"/>
      <c r="P550" s="84"/>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row>
    <row r="551" spans="2:51" x14ac:dyDescent="0.25">
      <c r="B551" s="36"/>
      <c r="C551" s="36"/>
      <c r="D551" s="36"/>
      <c r="E551" s="84"/>
      <c r="F551" s="84"/>
      <c r="G551" s="84"/>
      <c r="H551" s="84"/>
      <c r="I551" s="84"/>
      <c r="J551" s="84"/>
      <c r="K551" s="84"/>
      <c r="L551" s="84"/>
      <c r="M551" s="84"/>
      <c r="N551" s="84"/>
      <c r="O551" s="84"/>
      <c r="P551" s="84"/>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row>
    <row r="552" spans="2:51" x14ac:dyDescent="0.25">
      <c r="B552" s="36"/>
      <c r="C552" s="36"/>
      <c r="D552" s="36"/>
      <c r="E552" s="84"/>
      <c r="F552" s="84"/>
      <c r="G552" s="84"/>
      <c r="H552" s="84"/>
      <c r="I552" s="84"/>
      <c r="J552" s="84"/>
      <c r="K552" s="84"/>
      <c r="L552" s="84"/>
      <c r="M552" s="84"/>
      <c r="N552" s="84"/>
      <c r="O552" s="84"/>
      <c r="P552" s="84"/>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row>
    <row r="553" spans="2:51" x14ac:dyDescent="0.25">
      <c r="B553" s="36"/>
      <c r="C553" s="36"/>
      <c r="D553" s="36"/>
      <c r="E553" s="84"/>
      <c r="F553" s="84"/>
      <c r="G553" s="84"/>
      <c r="H553" s="84"/>
      <c r="I553" s="84"/>
      <c r="J553" s="84"/>
      <c r="K553" s="84"/>
      <c r="L553" s="84"/>
      <c r="M553" s="84"/>
      <c r="N553" s="84"/>
      <c r="O553" s="84"/>
      <c r="P553" s="84"/>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row>
    <row r="554" spans="2:51" x14ac:dyDescent="0.25">
      <c r="B554" s="36"/>
      <c r="C554" s="36"/>
      <c r="D554" s="36"/>
      <c r="E554" s="84"/>
      <c r="F554" s="84"/>
      <c r="G554" s="84"/>
      <c r="H554" s="84"/>
      <c r="I554" s="84"/>
      <c r="J554" s="84"/>
      <c r="K554" s="84"/>
      <c r="L554" s="84"/>
      <c r="M554" s="84"/>
      <c r="N554" s="84"/>
      <c r="O554" s="84"/>
      <c r="P554" s="84"/>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row>
    <row r="555" spans="2:51" x14ac:dyDescent="0.25">
      <c r="B555" s="36"/>
      <c r="C555" s="36"/>
      <c r="D555" s="36"/>
      <c r="E555" s="84"/>
      <c r="F555" s="84"/>
      <c r="G555" s="84"/>
      <c r="H555" s="84"/>
      <c r="I555" s="84"/>
      <c r="J555" s="84"/>
      <c r="K555" s="84"/>
      <c r="L555" s="84"/>
      <c r="M555" s="84"/>
      <c r="N555" s="84"/>
      <c r="O555" s="84"/>
      <c r="P555" s="84"/>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row>
    <row r="556" spans="2:51" x14ac:dyDescent="0.25">
      <c r="B556" s="36"/>
      <c r="C556" s="36"/>
      <c r="D556" s="36"/>
      <c r="E556" s="84"/>
      <c r="F556" s="84"/>
      <c r="G556" s="84"/>
      <c r="H556" s="84"/>
      <c r="I556" s="84"/>
      <c r="J556" s="84"/>
      <c r="K556" s="84"/>
      <c r="L556" s="84"/>
      <c r="M556" s="84"/>
      <c r="N556" s="84"/>
      <c r="O556" s="84"/>
      <c r="P556" s="84"/>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row>
    <row r="557" spans="2:51" x14ac:dyDescent="0.25">
      <c r="B557" s="36"/>
      <c r="C557" s="36"/>
      <c r="D557" s="36"/>
      <c r="E557" s="84"/>
      <c r="F557" s="84"/>
      <c r="G557" s="84"/>
      <c r="H557" s="84"/>
      <c r="I557" s="84"/>
      <c r="J557" s="84"/>
      <c r="K557" s="84"/>
      <c r="L557" s="84"/>
      <c r="M557" s="84"/>
      <c r="N557" s="84"/>
      <c r="O557" s="84"/>
      <c r="P557" s="84"/>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row>
    <row r="558" spans="2:51" x14ac:dyDescent="0.25">
      <c r="B558" s="36"/>
      <c r="C558" s="36"/>
      <c r="D558" s="36"/>
      <c r="E558" s="84"/>
      <c r="F558" s="84"/>
      <c r="G558" s="84"/>
      <c r="H558" s="84"/>
      <c r="I558" s="84"/>
      <c r="J558" s="84"/>
      <c r="K558" s="84"/>
      <c r="L558" s="84"/>
      <c r="M558" s="84"/>
      <c r="N558" s="84"/>
      <c r="O558" s="84"/>
      <c r="P558" s="84"/>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row>
    <row r="559" spans="2:51" x14ac:dyDescent="0.25">
      <c r="B559" s="36"/>
      <c r="C559" s="36"/>
      <c r="D559" s="36"/>
      <c r="E559" s="84"/>
      <c r="F559" s="84"/>
      <c r="G559" s="84"/>
      <c r="H559" s="84"/>
      <c r="I559" s="84"/>
      <c r="J559" s="84"/>
      <c r="K559" s="84"/>
      <c r="L559" s="84"/>
      <c r="M559" s="84"/>
      <c r="N559" s="84"/>
      <c r="O559" s="84"/>
      <c r="P559" s="84"/>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row>
    <row r="560" spans="2:51" x14ac:dyDescent="0.25">
      <c r="B560" s="36"/>
      <c r="C560" s="36"/>
      <c r="D560" s="36"/>
      <c r="E560" s="84"/>
      <c r="F560" s="84"/>
      <c r="G560" s="84"/>
      <c r="H560" s="84"/>
      <c r="I560" s="84"/>
      <c r="J560" s="84"/>
      <c r="K560" s="84"/>
      <c r="L560" s="84"/>
      <c r="M560" s="84"/>
      <c r="N560" s="84"/>
      <c r="O560" s="84"/>
      <c r="P560" s="84"/>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row>
    <row r="561" spans="2:51" x14ac:dyDescent="0.25">
      <c r="B561" s="36"/>
      <c r="C561" s="36"/>
      <c r="D561" s="36"/>
      <c r="E561" s="84"/>
      <c r="F561" s="84"/>
      <c r="G561" s="84"/>
      <c r="H561" s="84"/>
      <c r="I561" s="84"/>
      <c r="J561" s="84"/>
      <c r="K561" s="84"/>
      <c r="L561" s="84"/>
      <c r="M561" s="84"/>
      <c r="N561" s="84"/>
      <c r="O561" s="84"/>
      <c r="P561" s="84"/>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row>
    <row r="562" spans="2:51" x14ac:dyDescent="0.25">
      <c r="B562" s="36"/>
      <c r="C562" s="36"/>
      <c r="D562" s="36"/>
      <c r="E562" s="84"/>
      <c r="F562" s="84"/>
      <c r="G562" s="84"/>
      <c r="H562" s="84"/>
      <c r="I562" s="84"/>
      <c r="J562" s="84"/>
      <c r="K562" s="84"/>
      <c r="L562" s="84"/>
      <c r="M562" s="84"/>
      <c r="N562" s="84"/>
      <c r="O562" s="84"/>
      <c r="P562" s="84"/>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row>
    <row r="563" spans="2:51" x14ac:dyDescent="0.25">
      <c r="B563" s="36"/>
      <c r="C563" s="36"/>
      <c r="D563" s="36"/>
      <c r="E563" s="84"/>
      <c r="F563" s="84"/>
      <c r="G563" s="84"/>
      <c r="H563" s="84"/>
      <c r="I563" s="84"/>
      <c r="J563" s="84"/>
      <c r="K563" s="84"/>
      <c r="L563" s="84"/>
      <c r="M563" s="84"/>
      <c r="N563" s="84"/>
      <c r="O563" s="84"/>
      <c r="P563" s="84"/>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row>
    <row r="564" spans="2:51" x14ac:dyDescent="0.25">
      <c r="B564" s="36"/>
      <c r="C564" s="36"/>
      <c r="D564" s="36"/>
      <c r="E564" s="84"/>
      <c r="F564" s="84"/>
      <c r="G564" s="84"/>
      <c r="H564" s="84"/>
      <c r="I564" s="84"/>
      <c r="J564" s="84"/>
      <c r="K564" s="84"/>
      <c r="L564" s="84"/>
      <c r="M564" s="84"/>
      <c r="N564" s="84"/>
      <c r="O564" s="84"/>
      <c r="P564" s="84"/>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row>
    <row r="565" spans="2:51" x14ac:dyDescent="0.25">
      <c r="B565" s="36"/>
      <c r="C565" s="36"/>
      <c r="D565" s="36"/>
      <c r="E565" s="84"/>
      <c r="F565" s="84"/>
      <c r="G565" s="84"/>
      <c r="H565" s="84"/>
      <c r="I565" s="84"/>
      <c r="J565" s="84"/>
      <c r="K565" s="84"/>
      <c r="L565" s="84"/>
      <c r="M565" s="84"/>
      <c r="N565" s="84"/>
      <c r="O565" s="84"/>
      <c r="P565" s="84"/>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row>
    <row r="566" spans="2:51" x14ac:dyDescent="0.25">
      <c r="B566" s="36"/>
      <c r="C566" s="36"/>
      <c r="D566" s="36"/>
      <c r="E566" s="84"/>
      <c r="F566" s="84"/>
      <c r="G566" s="84"/>
      <c r="H566" s="84"/>
      <c r="I566" s="84"/>
      <c r="J566" s="84"/>
      <c r="K566" s="84"/>
      <c r="L566" s="84"/>
      <c r="M566" s="84"/>
      <c r="N566" s="84"/>
      <c r="O566" s="84"/>
      <c r="P566" s="84"/>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row>
    <row r="567" spans="2:51" x14ac:dyDescent="0.25">
      <c r="B567" s="36"/>
      <c r="C567" s="36"/>
      <c r="D567" s="36"/>
      <c r="E567" s="84"/>
      <c r="F567" s="84"/>
      <c r="G567" s="84"/>
      <c r="H567" s="84"/>
      <c r="I567" s="84"/>
      <c r="J567" s="84"/>
      <c r="K567" s="84"/>
      <c r="L567" s="84"/>
      <c r="M567" s="84"/>
      <c r="N567" s="84"/>
      <c r="O567" s="84"/>
      <c r="P567" s="84"/>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row>
    <row r="568" spans="2:51" x14ac:dyDescent="0.25">
      <c r="B568" s="36"/>
      <c r="C568" s="36"/>
      <c r="D568" s="36"/>
      <c r="E568" s="84"/>
      <c r="F568" s="84"/>
      <c r="G568" s="84"/>
      <c r="H568" s="84"/>
      <c r="I568" s="84"/>
      <c r="J568" s="84"/>
      <c r="K568" s="84"/>
      <c r="L568" s="84"/>
      <c r="M568" s="84"/>
      <c r="N568" s="84"/>
      <c r="O568" s="84"/>
      <c r="P568" s="84"/>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row>
    <row r="569" spans="2:51" x14ac:dyDescent="0.25">
      <c r="B569" s="36"/>
      <c r="C569" s="36"/>
      <c r="D569" s="36"/>
      <c r="E569" s="84"/>
      <c r="F569" s="84"/>
      <c r="G569" s="84"/>
      <c r="H569" s="84"/>
      <c r="I569" s="84"/>
      <c r="J569" s="84"/>
      <c r="K569" s="84"/>
      <c r="L569" s="84"/>
      <c r="M569" s="84"/>
      <c r="N569" s="84"/>
      <c r="O569" s="84"/>
      <c r="P569" s="84"/>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row>
    <row r="570" spans="2:51" x14ac:dyDescent="0.25">
      <c r="B570" s="36"/>
      <c r="C570" s="36"/>
      <c r="D570" s="36"/>
      <c r="E570" s="84"/>
      <c r="F570" s="84"/>
      <c r="G570" s="84"/>
      <c r="H570" s="84"/>
      <c r="I570" s="84"/>
      <c r="J570" s="84"/>
      <c r="K570" s="84"/>
      <c r="L570" s="84"/>
      <c r="M570" s="84"/>
      <c r="N570" s="84"/>
      <c r="O570" s="84"/>
      <c r="P570" s="84"/>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row>
    <row r="571" spans="2:51" x14ac:dyDescent="0.25">
      <c r="B571" s="36"/>
      <c r="C571" s="36"/>
      <c r="D571" s="36"/>
      <c r="E571" s="84"/>
      <c r="F571" s="84"/>
      <c r="G571" s="84"/>
      <c r="H571" s="84"/>
      <c r="I571" s="84"/>
      <c r="J571" s="84"/>
      <c r="K571" s="84"/>
      <c r="L571" s="84"/>
      <c r="M571" s="84"/>
      <c r="N571" s="84"/>
      <c r="O571" s="84"/>
      <c r="P571" s="84"/>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row>
    <row r="572" spans="2:51" x14ac:dyDescent="0.25">
      <c r="B572" s="36"/>
      <c r="C572" s="36"/>
      <c r="D572" s="36"/>
      <c r="E572" s="84"/>
      <c r="F572" s="84"/>
      <c r="G572" s="84"/>
      <c r="H572" s="84"/>
      <c r="I572" s="84"/>
      <c r="J572" s="84"/>
      <c r="K572" s="84"/>
      <c r="L572" s="84"/>
      <c r="M572" s="84"/>
      <c r="N572" s="84"/>
      <c r="O572" s="84"/>
      <c r="P572" s="84"/>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row>
    <row r="573" spans="2:51" x14ac:dyDescent="0.25">
      <c r="B573" s="36"/>
      <c r="C573" s="36"/>
      <c r="D573" s="36"/>
      <c r="E573" s="84"/>
      <c r="F573" s="84"/>
      <c r="G573" s="84"/>
      <c r="H573" s="84"/>
      <c r="I573" s="84"/>
      <c r="J573" s="84"/>
      <c r="K573" s="84"/>
      <c r="L573" s="84"/>
      <c r="M573" s="84"/>
      <c r="N573" s="84"/>
      <c r="O573" s="84"/>
      <c r="P573" s="84"/>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row>
    <row r="574" spans="2:51" x14ac:dyDescent="0.25">
      <c r="B574" s="36"/>
      <c r="C574" s="36"/>
      <c r="D574" s="36"/>
      <c r="E574" s="84"/>
      <c r="F574" s="84"/>
      <c r="G574" s="84"/>
      <c r="H574" s="84"/>
      <c r="I574" s="84"/>
      <c r="J574" s="84"/>
      <c r="K574" s="84"/>
      <c r="L574" s="84"/>
      <c r="M574" s="84"/>
      <c r="N574" s="84"/>
      <c r="O574" s="84"/>
      <c r="P574" s="84"/>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row>
    <row r="575" spans="2:51" x14ac:dyDescent="0.25">
      <c r="B575" s="36"/>
      <c r="C575" s="36"/>
      <c r="D575" s="36"/>
      <c r="E575" s="84"/>
      <c r="F575" s="84"/>
      <c r="G575" s="84"/>
      <c r="H575" s="84"/>
      <c r="I575" s="84"/>
      <c r="J575" s="84"/>
      <c r="K575" s="84"/>
      <c r="L575" s="84"/>
      <c r="M575" s="84"/>
      <c r="N575" s="84"/>
      <c r="O575" s="84"/>
      <c r="P575" s="84"/>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row>
    <row r="576" spans="2:51" x14ac:dyDescent="0.25">
      <c r="B576" s="36"/>
      <c r="C576" s="36"/>
      <c r="D576" s="36"/>
      <c r="E576" s="84"/>
      <c r="F576" s="84"/>
      <c r="G576" s="84"/>
      <c r="H576" s="84"/>
      <c r="I576" s="84"/>
      <c r="J576" s="84"/>
      <c r="K576" s="84"/>
      <c r="L576" s="84"/>
      <c r="M576" s="84"/>
      <c r="N576" s="84"/>
      <c r="O576" s="84"/>
      <c r="P576" s="84"/>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row>
    <row r="577" spans="2:51" x14ac:dyDescent="0.25">
      <c r="B577" s="36"/>
      <c r="C577" s="36"/>
      <c r="D577" s="36"/>
      <c r="E577" s="84"/>
      <c r="F577" s="84"/>
      <c r="G577" s="84"/>
      <c r="H577" s="84"/>
      <c r="I577" s="84"/>
      <c r="J577" s="84"/>
      <c r="K577" s="84"/>
      <c r="L577" s="84"/>
      <c r="M577" s="84"/>
      <c r="N577" s="84"/>
      <c r="O577" s="84"/>
      <c r="P577" s="84"/>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row>
    <row r="578" spans="2:51" x14ac:dyDescent="0.25">
      <c r="B578" s="36"/>
      <c r="C578" s="36"/>
      <c r="D578" s="36"/>
      <c r="E578" s="84"/>
      <c r="F578" s="84"/>
      <c r="G578" s="84"/>
      <c r="H578" s="84"/>
      <c r="I578" s="84"/>
      <c r="J578" s="84"/>
      <c r="K578" s="84"/>
      <c r="L578" s="84"/>
      <c r="M578" s="84"/>
      <c r="N578" s="84"/>
      <c r="O578" s="84"/>
      <c r="P578" s="84"/>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row>
    <row r="579" spans="2:51" x14ac:dyDescent="0.25">
      <c r="B579" s="36"/>
      <c r="C579" s="36"/>
      <c r="D579" s="36"/>
      <c r="E579" s="84"/>
      <c r="F579" s="84"/>
      <c r="G579" s="84"/>
      <c r="H579" s="84"/>
      <c r="I579" s="84"/>
      <c r="J579" s="84"/>
      <c r="K579" s="84"/>
      <c r="L579" s="84"/>
      <c r="M579" s="84"/>
      <c r="N579" s="84"/>
      <c r="O579" s="84"/>
      <c r="P579" s="84"/>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row>
    <row r="580" spans="2:51" x14ac:dyDescent="0.25">
      <c r="B580" s="36"/>
      <c r="C580" s="36"/>
      <c r="D580" s="36"/>
      <c r="E580" s="84"/>
      <c r="F580" s="84"/>
      <c r="G580" s="84"/>
      <c r="H580" s="84"/>
      <c r="I580" s="84"/>
      <c r="J580" s="84"/>
      <c r="K580" s="84"/>
      <c r="L580" s="84"/>
      <c r="M580" s="84"/>
      <c r="N580" s="84"/>
      <c r="O580" s="84"/>
      <c r="P580" s="84"/>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row>
    <row r="581" spans="2:51" x14ac:dyDescent="0.25">
      <c r="B581" s="36"/>
      <c r="C581" s="36"/>
      <c r="D581" s="36"/>
      <c r="E581" s="84"/>
      <c r="F581" s="84"/>
      <c r="G581" s="84"/>
      <c r="H581" s="84"/>
      <c r="I581" s="84"/>
      <c r="J581" s="84"/>
      <c r="K581" s="84"/>
      <c r="L581" s="84"/>
      <c r="M581" s="84"/>
      <c r="N581" s="84"/>
      <c r="O581" s="84"/>
      <c r="P581" s="84"/>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row>
    <row r="582" spans="2:51" x14ac:dyDescent="0.25">
      <c r="B582" s="36"/>
      <c r="C582" s="36"/>
      <c r="D582" s="36"/>
      <c r="E582" s="84"/>
      <c r="F582" s="84"/>
      <c r="G582" s="84"/>
      <c r="H582" s="84"/>
      <c r="I582" s="84"/>
      <c r="J582" s="84"/>
      <c r="K582" s="84"/>
      <c r="L582" s="84"/>
      <c r="M582" s="84"/>
      <c r="N582" s="84"/>
      <c r="O582" s="84"/>
      <c r="P582" s="84"/>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row>
    <row r="583" spans="2:51" x14ac:dyDescent="0.25">
      <c r="B583" s="36"/>
      <c r="C583" s="36"/>
      <c r="D583" s="36"/>
      <c r="E583" s="84"/>
      <c r="F583" s="84"/>
      <c r="G583" s="84"/>
      <c r="H583" s="84"/>
      <c r="I583" s="84"/>
      <c r="J583" s="84"/>
      <c r="K583" s="84"/>
      <c r="L583" s="84"/>
      <c r="M583" s="84"/>
      <c r="N583" s="84"/>
      <c r="O583" s="84"/>
      <c r="P583" s="84"/>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row>
    <row r="584" spans="2:51" x14ac:dyDescent="0.25">
      <c r="B584" s="36"/>
      <c r="C584" s="36"/>
      <c r="D584" s="36"/>
      <c r="E584" s="84"/>
      <c r="F584" s="84"/>
      <c r="G584" s="84"/>
      <c r="H584" s="84"/>
      <c r="I584" s="84"/>
      <c r="J584" s="84"/>
      <c r="K584" s="84"/>
      <c r="L584" s="84"/>
      <c r="M584" s="84"/>
      <c r="N584" s="84"/>
      <c r="O584" s="84"/>
      <c r="P584" s="84"/>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row>
    <row r="585" spans="2:51" x14ac:dyDescent="0.25">
      <c r="B585" s="36"/>
      <c r="C585" s="36"/>
      <c r="D585" s="36"/>
      <c r="E585" s="84"/>
      <c r="F585" s="84"/>
      <c r="G585" s="84"/>
      <c r="H585" s="84"/>
      <c r="I585" s="84"/>
      <c r="J585" s="84"/>
      <c r="K585" s="84"/>
      <c r="L585" s="84"/>
      <c r="M585" s="84"/>
      <c r="N585" s="84"/>
      <c r="O585" s="84"/>
      <c r="P585" s="84"/>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row>
    <row r="586" spans="2:51" x14ac:dyDescent="0.25">
      <c r="B586" s="36"/>
      <c r="C586" s="36"/>
      <c r="D586" s="36"/>
      <c r="E586" s="84"/>
      <c r="F586" s="84"/>
      <c r="G586" s="84"/>
      <c r="H586" s="84"/>
      <c r="I586" s="84"/>
      <c r="J586" s="84"/>
      <c r="K586" s="84"/>
      <c r="L586" s="84"/>
      <c r="M586" s="84"/>
      <c r="N586" s="84"/>
      <c r="O586" s="84"/>
      <c r="P586" s="84"/>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row>
    <row r="587" spans="2:51" x14ac:dyDescent="0.25">
      <c r="B587" s="36"/>
      <c r="C587" s="36"/>
      <c r="D587" s="36"/>
      <c r="E587" s="84"/>
      <c r="F587" s="84"/>
      <c r="G587" s="84"/>
      <c r="H587" s="84"/>
      <c r="I587" s="84"/>
      <c r="J587" s="84"/>
      <c r="K587" s="84"/>
      <c r="L587" s="84"/>
      <c r="M587" s="84"/>
      <c r="N587" s="84"/>
      <c r="O587" s="84"/>
      <c r="P587" s="84"/>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row>
    <row r="588" spans="2:51" x14ac:dyDescent="0.25">
      <c r="B588" s="36"/>
      <c r="C588" s="36"/>
      <c r="D588" s="36"/>
      <c r="E588" s="84"/>
      <c r="F588" s="84"/>
      <c r="G588" s="84"/>
      <c r="H588" s="84"/>
      <c r="I588" s="84"/>
      <c r="J588" s="84"/>
      <c r="K588" s="84"/>
      <c r="L588" s="84"/>
      <c r="M588" s="84"/>
      <c r="N588" s="84"/>
      <c r="O588" s="84"/>
      <c r="P588" s="84"/>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row>
    <row r="589" spans="2:51" x14ac:dyDescent="0.25">
      <c r="B589" s="36"/>
      <c r="C589" s="36"/>
      <c r="D589" s="36"/>
      <c r="E589" s="84"/>
      <c r="F589" s="84"/>
      <c r="G589" s="84"/>
      <c r="H589" s="84"/>
      <c r="I589" s="84"/>
      <c r="J589" s="84"/>
      <c r="K589" s="84"/>
      <c r="L589" s="84"/>
      <c r="M589" s="84"/>
      <c r="N589" s="84"/>
      <c r="O589" s="84"/>
      <c r="P589" s="84"/>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row>
    <row r="590" spans="2:51" x14ac:dyDescent="0.25">
      <c r="B590" s="36"/>
      <c r="C590" s="36"/>
      <c r="D590" s="36"/>
      <c r="E590" s="84"/>
      <c r="F590" s="84"/>
      <c r="G590" s="84"/>
      <c r="H590" s="84"/>
      <c r="I590" s="84"/>
      <c r="J590" s="84"/>
      <c r="K590" s="84"/>
      <c r="L590" s="84"/>
      <c r="M590" s="84"/>
      <c r="N590" s="84"/>
      <c r="O590" s="84"/>
      <c r="P590" s="84"/>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row>
    <row r="591" spans="2:51" x14ac:dyDescent="0.25">
      <c r="B591" s="36"/>
      <c r="C591" s="36"/>
      <c r="D591" s="36"/>
      <c r="E591" s="84"/>
      <c r="F591" s="84"/>
      <c r="G591" s="84"/>
      <c r="H591" s="84"/>
      <c r="I591" s="84"/>
      <c r="J591" s="84"/>
      <c r="K591" s="84"/>
      <c r="L591" s="84"/>
      <c r="M591" s="84"/>
      <c r="N591" s="84"/>
      <c r="O591" s="84"/>
      <c r="P591" s="84"/>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row>
    <row r="592" spans="2:51" x14ac:dyDescent="0.25">
      <c r="B592" s="36"/>
      <c r="C592" s="36"/>
      <c r="D592" s="36"/>
      <c r="E592" s="84"/>
      <c r="F592" s="84"/>
      <c r="G592" s="84"/>
      <c r="H592" s="84"/>
      <c r="I592" s="84"/>
      <c r="J592" s="84"/>
      <c r="K592" s="84"/>
      <c r="L592" s="84"/>
      <c r="M592" s="84"/>
      <c r="N592" s="84"/>
      <c r="O592" s="84"/>
      <c r="P592" s="84"/>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row>
    <row r="593" spans="2:51" x14ac:dyDescent="0.25">
      <c r="B593" s="36"/>
      <c r="C593" s="36"/>
      <c r="D593" s="36"/>
      <c r="E593" s="84"/>
      <c r="F593" s="84"/>
      <c r="G593" s="84"/>
      <c r="H593" s="84"/>
      <c r="I593" s="84"/>
      <c r="J593" s="84"/>
      <c r="K593" s="84"/>
      <c r="L593" s="84"/>
      <c r="M593" s="84"/>
      <c r="N593" s="84"/>
      <c r="O593" s="84"/>
      <c r="P593" s="84"/>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row>
    <row r="594" spans="2:51" x14ac:dyDescent="0.25">
      <c r="B594" s="36"/>
      <c r="C594" s="36"/>
      <c r="D594" s="36"/>
      <c r="E594" s="84"/>
      <c r="F594" s="84"/>
      <c r="G594" s="84"/>
      <c r="H594" s="84"/>
      <c r="I594" s="84"/>
      <c r="J594" s="84"/>
      <c r="K594" s="84"/>
      <c r="L594" s="84"/>
      <c r="M594" s="84"/>
      <c r="N594" s="84"/>
      <c r="O594" s="84"/>
      <c r="P594" s="84"/>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row>
    <row r="595" spans="2:51" x14ac:dyDescent="0.25">
      <c r="B595" s="36"/>
      <c r="C595" s="36"/>
      <c r="D595" s="36"/>
      <c r="E595" s="84"/>
      <c r="F595" s="84"/>
      <c r="G595" s="84"/>
      <c r="H595" s="84"/>
      <c r="I595" s="84"/>
      <c r="J595" s="84"/>
      <c r="K595" s="84"/>
      <c r="L595" s="84"/>
      <c r="M595" s="84"/>
      <c r="N595" s="84"/>
      <c r="O595" s="84"/>
      <c r="P595" s="84"/>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row>
    <row r="596" spans="2:51" x14ac:dyDescent="0.25">
      <c r="B596" s="36"/>
      <c r="C596" s="36"/>
      <c r="D596" s="36"/>
      <c r="E596" s="84"/>
      <c r="F596" s="84"/>
      <c r="G596" s="84"/>
      <c r="H596" s="84"/>
      <c r="I596" s="84"/>
      <c r="J596" s="84"/>
      <c r="K596" s="84"/>
      <c r="L596" s="84"/>
      <c r="M596" s="84"/>
      <c r="N596" s="84"/>
      <c r="O596" s="84"/>
      <c r="P596" s="84"/>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row>
    <row r="597" spans="2:51" x14ac:dyDescent="0.25">
      <c r="B597" s="36"/>
      <c r="C597" s="36"/>
      <c r="D597" s="36"/>
      <c r="E597" s="84"/>
      <c r="F597" s="84"/>
      <c r="G597" s="84"/>
      <c r="H597" s="84"/>
      <c r="I597" s="84"/>
      <c r="J597" s="84"/>
      <c r="K597" s="84"/>
      <c r="L597" s="84"/>
      <c r="M597" s="84"/>
      <c r="N597" s="84"/>
      <c r="O597" s="84"/>
      <c r="P597" s="84"/>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row>
    <row r="598" spans="2:51" x14ac:dyDescent="0.25">
      <c r="B598" s="36"/>
      <c r="C598" s="36"/>
      <c r="D598" s="36"/>
      <c r="E598" s="84"/>
      <c r="F598" s="84"/>
      <c r="G598" s="84"/>
      <c r="H598" s="84"/>
      <c r="I598" s="84"/>
      <c r="J598" s="84"/>
      <c r="K598" s="84"/>
      <c r="L598" s="84"/>
      <c r="M598" s="84"/>
      <c r="N598" s="84"/>
      <c r="O598" s="84"/>
      <c r="P598" s="84"/>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row>
    <row r="599" spans="2:51" x14ac:dyDescent="0.25">
      <c r="B599" s="36"/>
      <c r="C599" s="36"/>
      <c r="D599" s="36"/>
      <c r="E599" s="84"/>
      <c r="F599" s="84"/>
      <c r="G599" s="84"/>
      <c r="H599" s="84"/>
      <c r="I599" s="84"/>
      <c r="J599" s="84"/>
      <c r="K599" s="84"/>
      <c r="L599" s="84"/>
      <c r="M599" s="84"/>
      <c r="N599" s="84"/>
      <c r="O599" s="84"/>
      <c r="P599" s="84"/>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row>
    <row r="600" spans="2:51" x14ac:dyDescent="0.25">
      <c r="B600" s="36"/>
      <c r="C600" s="36"/>
      <c r="D600" s="36"/>
      <c r="E600" s="84"/>
      <c r="F600" s="84"/>
      <c r="G600" s="84"/>
      <c r="H600" s="84"/>
      <c r="I600" s="84"/>
      <c r="J600" s="84"/>
      <c r="K600" s="84"/>
      <c r="L600" s="84"/>
      <c r="M600" s="84"/>
      <c r="N600" s="84"/>
      <c r="O600" s="84"/>
      <c r="P600" s="84"/>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row>
    <row r="601" spans="2:51" x14ac:dyDescent="0.25">
      <c r="B601" s="36"/>
      <c r="C601" s="36"/>
      <c r="D601" s="36"/>
      <c r="E601" s="84"/>
      <c r="F601" s="84"/>
      <c r="G601" s="84"/>
      <c r="H601" s="84"/>
      <c r="I601" s="84"/>
      <c r="J601" s="84"/>
      <c r="K601" s="84"/>
      <c r="L601" s="84"/>
      <c r="M601" s="84"/>
      <c r="N601" s="84"/>
      <c r="O601" s="84"/>
      <c r="P601" s="84"/>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row>
    <row r="602" spans="2:51" x14ac:dyDescent="0.25">
      <c r="B602" s="36"/>
      <c r="C602" s="36"/>
      <c r="D602" s="36"/>
      <c r="E602" s="84"/>
      <c r="F602" s="84"/>
      <c r="G602" s="84"/>
      <c r="H602" s="84"/>
      <c r="I602" s="84"/>
      <c r="J602" s="84"/>
      <c r="K602" s="84"/>
      <c r="L602" s="84"/>
      <c r="M602" s="84"/>
      <c r="N602" s="84"/>
      <c r="O602" s="84"/>
      <c r="P602" s="84"/>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row>
    <row r="603" spans="2:51" x14ac:dyDescent="0.25">
      <c r="B603" s="36"/>
      <c r="C603" s="36"/>
      <c r="D603" s="36"/>
      <c r="E603" s="84"/>
      <c r="F603" s="84"/>
      <c r="G603" s="84"/>
      <c r="H603" s="84"/>
      <c r="I603" s="84"/>
      <c r="J603" s="84"/>
      <c r="K603" s="84"/>
      <c r="L603" s="84"/>
      <c r="M603" s="84"/>
      <c r="N603" s="84"/>
      <c r="O603" s="84"/>
      <c r="P603" s="84"/>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row>
    <row r="604" spans="2:51" x14ac:dyDescent="0.25">
      <c r="B604" s="36"/>
      <c r="C604" s="36"/>
      <c r="D604" s="36"/>
      <c r="E604" s="84"/>
      <c r="F604" s="84"/>
      <c r="G604" s="84"/>
      <c r="H604" s="84"/>
      <c r="I604" s="84"/>
      <c r="J604" s="84"/>
      <c r="K604" s="84"/>
      <c r="L604" s="84"/>
      <c r="M604" s="84"/>
      <c r="N604" s="84"/>
      <c r="O604" s="84"/>
      <c r="P604" s="84"/>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row>
    <row r="605" spans="2:51" x14ac:dyDescent="0.25">
      <c r="B605" s="36"/>
      <c r="C605" s="36"/>
      <c r="D605" s="36"/>
      <c r="E605" s="84"/>
      <c r="F605" s="84"/>
      <c r="G605" s="84"/>
      <c r="H605" s="84"/>
      <c r="I605" s="84"/>
      <c r="J605" s="84"/>
      <c r="K605" s="84"/>
      <c r="L605" s="84"/>
      <c r="M605" s="84"/>
      <c r="N605" s="84"/>
      <c r="O605" s="84"/>
      <c r="P605" s="84"/>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row>
    <row r="606" spans="2:51" x14ac:dyDescent="0.25">
      <c r="B606" s="36"/>
      <c r="C606" s="36"/>
      <c r="D606" s="36"/>
      <c r="E606" s="84"/>
      <c r="F606" s="84"/>
      <c r="G606" s="84"/>
      <c r="H606" s="84"/>
      <c r="I606" s="84"/>
      <c r="J606" s="84"/>
      <c r="K606" s="84"/>
      <c r="L606" s="84"/>
      <c r="M606" s="84"/>
      <c r="N606" s="84"/>
      <c r="O606" s="84"/>
      <c r="P606" s="84"/>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row>
    <row r="607" spans="2:51" x14ac:dyDescent="0.25">
      <c r="B607" s="36"/>
      <c r="C607" s="36"/>
      <c r="D607" s="36"/>
      <c r="E607" s="84"/>
      <c r="F607" s="84"/>
      <c r="G607" s="84"/>
      <c r="H607" s="84"/>
      <c r="I607" s="84"/>
      <c r="J607" s="84"/>
      <c r="K607" s="84"/>
      <c r="L607" s="84"/>
      <c r="M607" s="84"/>
      <c r="N607" s="84"/>
      <c r="O607" s="84"/>
      <c r="P607" s="84"/>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row>
    <row r="608" spans="2:51" x14ac:dyDescent="0.25">
      <c r="B608" s="36"/>
      <c r="C608" s="36"/>
      <c r="D608" s="36"/>
      <c r="E608" s="84"/>
      <c r="F608" s="84"/>
      <c r="G608" s="84"/>
      <c r="H608" s="84"/>
      <c r="I608" s="84"/>
      <c r="J608" s="84"/>
      <c r="K608" s="84"/>
      <c r="L608" s="84"/>
      <c r="M608" s="84"/>
      <c r="N608" s="84"/>
      <c r="O608" s="84"/>
      <c r="P608" s="84"/>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row>
    <row r="609" spans="2:51" x14ac:dyDescent="0.25">
      <c r="B609" s="36"/>
      <c r="C609" s="36"/>
      <c r="D609" s="36"/>
      <c r="E609" s="84"/>
      <c r="F609" s="84"/>
      <c r="G609" s="84"/>
      <c r="H609" s="84"/>
      <c r="I609" s="84"/>
      <c r="J609" s="84"/>
      <c r="K609" s="84"/>
      <c r="L609" s="84"/>
      <c r="M609" s="84"/>
      <c r="N609" s="84"/>
      <c r="O609" s="84"/>
      <c r="P609" s="84"/>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row>
    <row r="610" spans="2:51" x14ac:dyDescent="0.25">
      <c r="B610" s="36"/>
      <c r="C610" s="36"/>
      <c r="D610" s="36"/>
      <c r="E610" s="84"/>
      <c r="F610" s="84"/>
      <c r="G610" s="84"/>
      <c r="H610" s="84"/>
      <c r="I610" s="84"/>
      <c r="J610" s="84"/>
      <c r="K610" s="84"/>
      <c r="L610" s="84"/>
      <c r="M610" s="84"/>
      <c r="N610" s="84"/>
      <c r="O610" s="84"/>
      <c r="P610" s="84"/>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row>
    <row r="611" spans="2:51" x14ac:dyDescent="0.25">
      <c r="B611" s="36"/>
      <c r="C611" s="36"/>
      <c r="D611" s="36"/>
      <c r="E611" s="84"/>
      <c r="F611" s="84"/>
      <c r="G611" s="84"/>
      <c r="H611" s="84"/>
      <c r="I611" s="84"/>
      <c r="J611" s="84"/>
      <c r="K611" s="84"/>
      <c r="L611" s="84"/>
      <c r="M611" s="84"/>
      <c r="N611" s="84"/>
      <c r="O611" s="84"/>
      <c r="P611" s="84"/>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row>
    <row r="612" spans="2:51" x14ac:dyDescent="0.25">
      <c r="B612" s="36"/>
      <c r="C612" s="36"/>
      <c r="D612" s="36"/>
      <c r="E612" s="84"/>
      <c r="F612" s="84"/>
      <c r="G612" s="84"/>
      <c r="H612" s="84"/>
      <c r="I612" s="84"/>
      <c r="J612" s="84"/>
      <c r="K612" s="84"/>
      <c r="L612" s="84"/>
      <c r="M612" s="84"/>
      <c r="N612" s="84"/>
      <c r="O612" s="84"/>
      <c r="P612" s="84"/>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row>
    <row r="613" spans="2:51" x14ac:dyDescent="0.25">
      <c r="B613" s="36"/>
      <c r="C613" s="36"/>
      <c r="D613" s="36"/>
      <c r="E613" s="84"/>
      <c r="F613" s="84"/>
      <c r="G613" s="84"/>
      <c r="H613" s="84"/>
      <c r="I613" s="84"/>
      <c r="J613" s="84"/>
      <c r="K613" s="84"/>
      <c r="L613" s="84"/>
      <c r="M613" s="84"/>
      <c r="N613" s="84"/>
      <c r="O613" s="84"/>
      <c r="P613" s="84"/>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row>
    <row r="614" spans="2:51" x14ac:dyDescent="0.25">
      <c r="B614" s="36"/>
      <c r="C614" s="36"/>
      <c r="D614" s="36"/>
      <c r="E614" s="84"/>
      <c r="F614" s="84"/>
      <c r="G614" s="84"/>
      <c r="H614" s="84"/>
      <c r="I614" s="84"/>
      <c r="J614" s="84"/>
      <c r="K614" s="84"/>
      <c r="L614" s="84"/>
      <c r="M614" s="84"/>
      <c r="N614" s="84"/>
      <c r="O614" s="84"/>
      <c r="P614" s="84"/>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row>
    <row r="615" spans="2:51" x14ac:dyDescent="0.25">
      <c r="B615" s="36"/>
      <c r="C615" s="36"/>
      <c r="D615" s="36"/>
      <c r="E615" s="84"/>
      <c r="F615" s="84"/>
      <c r="G615" s="84"/>
      <c r="H615" s="84"/>
      <c r="I615" s="84"/>
      <c r="J615" s="84"/>
      <c r="K615" s="84"/>
      <c r="L615" s="84"/>
      <c r="M615" s="84"/>
      <c r="N615" s="84"/>
      <c r="O615" s="84"/>
      <c r="P615" s="84"/>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row>
    <row r="616" spans="2:51" x14ac:dyDescent="0.25">
      <c r="B616" s="36"/>
      <c r="C616" s="36"/>
      <c r="D616" s="36"/>
      <c r="E616" s="84"/>
      <c r="F616" s="84"/>
      <c r="G616" s="84"/>
      <c r="H616" s="84"/>
      <c r="I616" s="84"/>
      <c r="J616" s="84"/>
      <c r="K616" s="84"/>
      <c r="L616" s="84"/>
      <c r="M616" s="84"/>
      <c r="N616" s="84"/>
      <c r="O616" s="84"/>
      <c r="P616" s="84"/>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row>
    <row r="617" spans="2:51" x14ac:dyDescent="0.25">
      <c r="B617" s="36"/>
      <c r="C617" s="36"/>
      <c r="D617" s="36"/>
      <c r="E617" s="84"/>
      <c r="F617" s="84"/>
      <c r="G617" s="84"/>
      <c r="H617" s="84"/>
      <c r="I617" s="84"/>
      <c r="J617" s="84"/>
      <c r="K617" s="84"/>
      <c r="L617" s="84"/>
      <c r="M617" s="84"/>
      <c r="N617" s="84"/>
      <c r="O617" s="84"/>
      <c r="P617" s="84"/>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row>
    <row r="618" spans="2:51" x14ac:dyDescent="0.25">
      <c r="B618" s="36"/>
      <c r="C618" s="36"/>
      <c r="D618" s="36"/>
      <c r="E618" s="84"/>
      <c r="F618" s="84"/>
      <c r="G618" s="84"/>
      <c r="H618" s="84"/>
      <c r="I618" s="84"/>
      <c r="J618" s="84"/>
      <c r="K618" s="84"/>
      <c r="L618" s="84"/>
      <c r="M618" s="84"/>
      <c r="N618" s="84"/>
      <c r="O618" s="84"/>
      <c r="P618" s="84"/>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row>
    <row r="619" spans="2:51" x14ac:dyDescent="0.25">
      <c r="B619" s="36"/>
      <c r="C619" s="36"/>
      <c r="D619" s="36"/>
      <c r="E619" s="84"/>
      <c r="F619" s="84"/>
      <c r="G619" s="84"/>
      <c r="H619" s="84"/>
      <c r="I619" s="84"/>
      <c r="J619" s="84"/>
      <c r="K619" s="84"/>
      <c r="L619" s="84"/>
      <c r="M619" s="84"/>
      <c r="N619" s="84"/>
      <c r="O619" s="84"/>
      <c r="P619" s="84"/>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row>
  </sheetData>
  <mergeCells count="27">
    <mergeCell ref="N3:P3"/>
    <mergeCell ref="C3:D3"/>
    <mergeCell ref="E3:F3"/>
    <mergeCell ref="G3:H3"/>
    <mergeCell ref="I3:J3"/>
    <mergeCell ref="K3:M3"/>
    <mergeCell ref="Q1:S2"/>
    <mergeCell ref="AB1:AD2"/>
    <mergeCell ref="T3:W3"/>
    <mergeCell ref="X3:AA3"/>
    <mergeCell ref="T1:AA1"/>
    <mergeCell ref="L1:L2"/>
    <mergeCell ref="M1:M2"/>
    <mergeCell ref="N1:N2"/>
    <mergeCell ref="O1:O2"/>
    <mergeCell ref="P1:P2"/>
    <mergeCell ref="A1:A3"/>
    <mergeCell ref="B1:B3"/>
    <mergeCell ref="I1:I2"/>
    <mergeCell ref="J1:J2"/>
    <mergeCell ref="K1:K2"/>
    <mergeCell ref="C1:C2"/>
    <mergeCell ref="D1:D2"/>
    <mergeCell ref="E1:E2"/>
    <mergeCell ref="F1:F2"/>
    <mergeCell ref="G1:G2"/>
    <mergeCell ref="H1:H2"/>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46/2017. (XII.20.)
önkormányzati rendelethez
</oddHead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zoomScaleNormal="100" workbookViewId="0">
      <pane xSplit="1" ySplit="2" topLeftCell="B3" activePane="bottomRight" state="frozen"/>
      <selection pane="topRight" activeCell="B1" sqref="B1"/>
      <selection pane="bottomLeft" activeCell="A3" sqref="A3"/>
      <selection pane="bottomRight" activeCell="AT15" sqref="AT15"/>
    </sheetView>
  </sheetViews>
  <sheetFormatPr defaultColWidth="19.85546875" defaultRowHeight="12.75" x14ac:dyDescent="0.2"/>
  <cols>
    <col min="1" max="1" width="39.85546875" style="99" customWidth="1"/>
    <col min="2" max="43" width="9.7109375" style="26" customWidth="1"/>
    <col min="44" max="46" width="9.7109375" style="100" customWidth="1"/>
    <col min="47" max="47" width="9.7109375" style="26" customWidth="1"/>
    <col min="48" max="50" width="9.7109375" style="15" customWidth="1"/>
    <col min="51"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498" t="s">
        <v>484</v>
      </c>
      <c r="B1" s="966" t="s">
        <v>486</v>
      </c>
      <c r="C1" s="899"/>
      <c r="D1" s="900"/>
      <c r="E1" s="898" t="s">
        <v>487</v>
      </c>
      <c r="F1" s="899"/>
      <c r="G1" s="900"/>
      <c r="H1" s="898" t="s">
        <v>488</v>
      </c>
      <c r="I1" s="899"/>
      <c r="J1" s="900"/>
      <c r="K1" s="898" t="s">
        <v>489</v>
      </c>
      <c r="L1" s="899"/>
      <c r="M1" s="900"/>
      <c r="N1" s="898" t="s">
        <v>490</v>
      </c>
      <c r="O1" s="899"/>
      <c r="P1" s="900"/>
      <c r="Q1" s="898" t="s">
        <v>491</v>
      </c>
      <c r="R1" s="899"/>
      <c r="S1" s="900"/>
      <c r="T1" s="898" t="s">
        <v>492</v>
      </c>
      <c r="U1" s="899"/>
      <c r="V1" s="900"/>
      <c r="W1" s="898" t="s">
        <v>493</v>
      </c>
      <c r="X1" s="899"/>
      <c r="Y1" s="900"/>
      <c r="Z1" s="898" t="s">
        <v>494</v>
      </c>
      <c r="AA1" s="899"/>
      <c r="AB1" s="900"/>
      <c r="AC1" s="898" t="s">
        <v>495</v>
      </c>
      <c r="AD1" s="899"/>
      <c r="AE1" s="900"/>
      <c r="AF1" s="898" t="s">
        <v>496</v>
      </c>
      <c r="AG1" s="899"/>
      <c r="AH1" s="900"/>
      <c r="AI1" s="898" t="s">
        <v>497</v>
      </c>
      <c r="AJ1" s="899"/>
      <c r="AK1" s="900"/>
      <c r="AL1" s="898" t="s">
        <v>498</v>
      </c>
      <c r="AM1" s="899"/>
      <c r="AN1" s="900"/>
      <c r="AO1" s="898" t="s">
        <v>499</v>
      </c>
      <c r="AP1" s="899"/>
      <c r="AQ1" s="900"/>
      <c r="AR1" s="967" t="s">
        <v>485</v>
      </c>
      <c r="AS1" s="968"/>
      <c r="AT1" s="969"/>
      <c r="AU1" s="898" t="s">
        <v>500</v>
      </c>
      <c r="AV1" s="899"/>
      <c r="AW1" s="900"/>
      <c r="AX1" s="963" t="s">
        <v>505</v>
      </c>
      <c r="AY1" s="964"/>
      <c r="AZ1" s="965"/>
    </row>
    <row r="2" spans="1:52" ht="30" customHeight="1" thickBot="1" x14ac:dyDescent="0.25">
      <c r="A2" s="499"/>
      <c r="B2" s="718" t="s">
        <v>929</v>
      </c>
      <c r="C2" s="719" t="s">
        <v>930</v>
      </c>
      <c r="D2" s="719" t="s">
        <v>931</v>
      </c>
      <c r="E2" s="719" t="s">
        <v>929</v>
      </c>
      <c r="F2" s="719" t="s">
        <v>930</v>
      </c>
      <c r="G2" s="719" t="s">
        <v>931</v>
      </c>
      <c r="H2" s="719" t="s">
        <v>929</v>
      </c>
      <c r="I2" s="719" t="s">
        <v>930</v>
      </c>
      <c r="J2" s="719" t="s">
        <v>931</v>
      </c>
      <c r="K2" s="719" t="s">
        <v>929</v>
      </c>
      <c r="L2" s="719" t="s">
        <v>930</v>
      </c>
      <c r="M2" s="719" t="s">
        <v>931</v>
      </c>
      <c r="N2" s="719" t="s">
        <v>929</v>
      </c>
      <c r="O2" s="719" t="s">
        <v>930</v>
      </c>
      <c r="P2" s="719" t="s">
        <v>931</v>
      </c>
      <c r="Q2" s="719" t="s">
        <v>929</v>
      </c>
      <c r="R2" s="719" t="s">
        <v>930</v>
      </c>
      <c r="S2" s="719" t="s">
        <v>931</v>
      </c>
      <c r="T2" s="719" t="s">
        <v>929</v>
      </c>
      <c r="U2" s="719" t="s">
        <v>930</v>
      </c>
      <c r="V2" s="719" t="s">
        <v>931</v>
      </c>
      <c r="W2" s="719" t="s">
        <v>929</v>
      </c>
      <c r="X2" s="719" t="s">
        <v>930</v>
      </c>
      <c r="Y2" s="719" t="s">
        <v>931</v>
      </c>
      <c r="Z2" s="719" t="s">
        <v>929</v>
      </c>
      <c r="AA2" s="719" t="s">
        <v>930</v>
      </c>
      <c r="AB2" s="719" t="s">
        <v>931</v>
      </c>
      <c r="AC2" s="719" t="s">
        <v>929</v>
      </c>
      <c r="AD2" s="719" t="s">
        <v>930</v>
      </c>
      <c r="AE2" s="719" t="s">
        <v>931</v>
      </c>
      <c r="AF2" s="719" t="s">
        <v>929</v>
      </c>
      <c r="AG2" s="719" t="s">
        <v>930</v>
      </c>
      <c r="AH2" s="719" t="s">
        <v>931</v>
      </c>
      <c r="AI2" s="719" t="s">
        <v>929</v>
      </c>
      <c r="AJ2" s="719" t="s">
        <v>930</v>
      </c>
      <c r="AK2" s="719" t="s">
        <v>931</v>
      </c>
      <c r="AL2" s="719" t="s">
        <v>929</v>
      </c>
      <c r="AM2" s="719" t="s">
        <v>930</v>
      </c>
      <c r="AN2" s="719" t="s">
        <v>931</v>
      </c>
      <c r="AO2" s="719" t="s">
        <v>929</v>
      </c>
      <c r="AP2" s="719" t="s">
        <v>930</v>
      </c>
      <c r="AQ2" s="719" t="s">
        <v>931</v>
      </c>
      <c r="AR2" s="719" t="s">
        <v>929</v>
      </c>
      <c r="AS2" s="719" t="s">
        <v>930</v>
      </c>
      <c r="AT2" s="719" t="s">
        <v>931</v>
      </c>
      <c r="AU2" s="719" t="s">
        <v>929</v>
      </c>
      <c r="AV2" s="719" t="s">
        <v>930</v>
      </c>
      <c r="AW2" s="719" t="s">
        <v>931</v>
      </c>
      <c r="AX2" s="719" t="s">
        <v>929</v>
      </c>
      <c r="AY2" s="719" t="s">
        <v>930</v>
      </c>
      <c r="AZ2" s="720" t="s">
        <v>931</v>
      </c>
    </row>
    <row r="3" spans="1:52" ht="19.899999999999999" customHeight="1" x14ac:dyDescent="0.2">
      <c r="A3" s="495" t="s">
        <v>888</v>
      </c>
      <c r="B3" s="438">
        <v>34361</v>
      </c>
      <c r="C3" s="438"/>
      <c r="D3" s="438">
        <f>B3+C3</f>
        <v>34361</v>
      </c>
      <c r="E3" s="438">
        <v>1925</v>
      </c>
      <c r="F3" s="438"/>
      <c r="G3" s="438">
        <f>E3+F3</f>
        <v>1925</v>
      </c>
      <c r="H3" s="438">
        <v>3675</v>
      </c>
      <c r="I3" s="438"/>
      <c r="J3" s="438">
        <f>H3+I3</f>
        <v>3675</v>
      </c>
      <c r="K3" s="438">
        <v>2450</v>
      </c>
      <c r="L3" s="438"/>
      <c r="M3" s="438">
        <f>K3+L3</f>
        <v>2450</v>
      </c>
      <c r="N3" s="438">
        <v>4375</v>
      </c>
      <c r="O3" s="438"/>
      <c r="P3" s="438">
        <f>N3+O3</f>
        <v>4375</v>
      </c>
      <c r="Q3" s="438">
        <v>5075</v>
      </c>
      <c r="R3" s="438"/>
      <c r="S3" s="438">
        <f>Q3+R3</f>
        <v>5075</v>
      </c>
      <c r="T3" s="438">
        <v>875</v>
      </c>
      <c r="U3" s="438"/>
      <c r="V3" s="438">
        <f>T3+U3</f>
        <v>875</v>
      </c>
      <c r="W3" s="438">
        <v>5950</v>
      </c>
      <c r="X3" s="438"/>
      <c r="Y3" s="438">
        <f>W3+X3</f>
        <v>5950</v>
      </c>
      <c r="Z3" s="438">
        <v>5425</v>
      </c>
      <c r="AA3" s="438"/>
      <c r="AB3" s="438">
        <f>Z3+AA3</f>
        <v>5425</v>
      </c>
      <c r="AC3" s="438">
        <v>3063</v>
      </c>
      <c r="AD3" s="438"/>
      <c r="AE3" s="438">
        <f>AC3+AD3</f>
        <v>3063</v>
      </c>
      <c r="AF3" s="438">
        <v>788</v>
      </c>
      <c r="AG3" s="438"/>
      <c r="AH3" s="438">
        <f>AF3+AG3</f>
        <v>788</v>
      </c>
      <c r="AI3" s="438">
        <v>1575</v>
      </c>
      <c r="AJ3" s="438"/>
      <c r="AK3" s="438">
        <f>AI3+AJ3</f>
        <v>1575</v>
      </c>
      <c r="AL3" s="438">
        <v>4375</v>
      </c>
      <c r="AM3" s="438"/>
      <c r="AN3" s="438">
        <f>AL3+AM3</f>
        <v>4375</v>
      </c>
      <c r="AO3" s="438">
        <v>1750</v>
      </c>
      <c r="AP3" s="493"/>
      <c r="AQ3" s="438">
        <f>AO3+AP3</f>
        <v>1750</v>
      </c>
      <c r="AR3" s="493">
        <v>40266</v>
      </c>
      <c r="AS3" s="714"/>
      <c r="AT3" s="438">
        <f>AR3+AS3</f>
        <v>40266</v>
      </c>
      <c r="AU3" s="714">
        <v>48125</v>
      </c>
      <c r="AV3" s="438"/>
      <c r="AW3" s="438">
        <f>AU3+AV3</f>
        <v>48125</v>
      </c>
      <c r="AX3" s="716">
        <f t="shared" ref="AX3:AX21" si="0">AR3+B3+E3+H3+K3+N3+Q3+T3+W3+Z3+AC3+AF3+AI3+AL3+AU3+AO3</f>
        <v>164053</v>
      </c>
      <c r="AY3" s="716">
        <f t="shared" ref="AY3:AY20" si="1">AS3+C3+F3+I3+L3+O3+R3+U3+X3+AA3+AD3+AG3+AJ3+AM3+AV3+AP3</f>
        <v>0</v>
      </c>
      <c r="AZ3" s="721">
        <f t="shared" ref="AZ3:AZ20" si="2">AT3+D3+G3+J3+M3+P3+S3+V3+Y3+AB3+AE3+AH3+AK3+AN3+AW3+AQ3</f>
        <v>164053</v>
      </c>
    </row>
    <row r="4" spans="1:52" ht="19.899999999999999" customHeight="1" x14ac:dyDescent="0.2">
      <c r="A4" s="496" t="s">
        <v>889</v>
      </c>
      <c r="B4" s="439">
        <v>151</v>
      </c>
      <c r="C4" s="439"/>
      <c r="D4" s="438">
        <f t="shared" ref="D4:D20" si="3">B4+C4</f>
        <v>151</v>
      </c>
      <c r="E4" s="439"/>
      <c r="F4" s="439"/>
      <c r="G4" s="438">
        <f t="shared" ref="G4:G20" si="4">E4+F4</f>
        <v>0</v>
      </c>
      <c r="H4" s="439"/>
      <c r="I4" s="439"/>
      <c r="J4" s="438">
        <f t="shared" ref="J4:J20" si="5">H4+I4</f>
        <v>0</v>
      </c>
      <c r="K4" s="439"/>
      <c r="L4" s="439"/>
      <c r="M4" s="438">
        <f t="shared" ref="M4:M20" si="6">K4+L4</f>
        <v>0</v>
      </c>
      <c r="N4" s="439"/>
      <c r="O4" s="439"/>
      <c r="P4" s="438">
        <f t="shared" ref="P4:P20" si="7">N4+O4</f>
        <v>0</v>
      </c>
      <c r="Q4" s="439"/>
      <c r="R4" s="439"/>
      <c r="S4" s="438">
        <f t="shared" ref="S4:S20" si="8">Q4+R4</f>
        <v>0</v>
      </c>
      <c r="T4" s="439"/>
      <c r="U4" s="439"/>
      <c r="V4" s="438">
        <f t="shared" ref="V4:V20" si="9">T4+U4</f>
        <v>0</v>
      </c>
      <c r="W4" s="439">
        <v>79</v>
      </c>
      <c r="X4" s="439"/>
      <c r="Y4" s="438">
        <f t="shared" ref="Y4:Y20" si="10">W4+X4</f>
        <v>79</v>
      </c>
      <c r="Z4" s="439">
        <v>79</v>
      </c>
      <c r="AA4" s="439"/>
      <c r="AB4" s="438">
        <f t="shared" ref="AB4:AB20" si="11">Z4+AA4</f>
        <v>79</v>
      </c>
      <c r="AC4" s="439">
        <v>79</v>
      </c>
      <c r="AD4" s="439"/>
      <c r="AE4" s="438">
        <f t="shared" ref="AE4:AE20" si="12">AC4+AD4</f>
        <v>79</v>
      </c>
      <c r="AF4" s="439"/>
      <c r="AG4" s="439"/>
      <c r="AH4" s="438">
        <f t="shared" ref="AH4:AH20" si="13">AF4+AG4</f>
        <v>0</v>
      </c>
      <c r="AI4" s="439"/>
      <c r="AJ4" s="439"/>
      <c r="AK4" s="438">
        <f t="shared" ref="AK4:AK20" si="14">AI4+AJ4</f>
        <v>0</v>
      </c>
      <c r="AL4" s="439"/>
      <c r="AM4" s="439"/>
      <c r="AN4" s="438">
        <f t="shared" ref="AN4:AN20" si="15">AL4+AM4</f>
        <v>0</v>
      </c>
      <c r="AO4" s="439"/>
      <c r="AP4" s="494"/>
      <c r="AQ4" s="438">
        <f t="shared" ref="AQ4:AQ20" si="16">AO4+AP4</f>
        <v>0</v>
      </c>
      <c r="AR4" s="494"/>
      <c r="AS4" s="715"/>
      <c r="AT4" s="438">
        <f t="shared" ref="AT4:AT20" si="17">AR4+AS4</f>
        <v>0</v>
      </c>
      <c r="AU4" s="715">
        <v>911</v>
      </c>
      <c r="AV4" s="439"/>
      <c r="AW4" s="438">
        <f t="shared" ref="AW4:AW20" si="18">AU4+AV4</f>
        <v>911</v>
      </c>
      <c r="AX4" s="716">
        <f t="shared" si="0"/>
        <v>1299</v>
      </c>
      <c r="AY4" s="716">
        <f t="shared" si="1"/>
        <v>0</v>
      </c>
      <c r="AZ4" s="721">
        <f t="shared" si="2"/>
        <v>1299</v>
      </c>
    </row>
    <row r="5" spans="1:52" ht="19.899999999999999" customHeight="1" x14ac:dyDescent="0.2">
      <c r="A5" s="496" t="s">
        <v>890</v>
      </c>
      <c r="B5" s="439">
        <v>3464</v>
      </c>
      <c r="C5" s="439"/>
      <c r="D5" s="438">
        <f t="shared" si="3"/>
        <v>3464</v>
      </c>
      <c r="E5" s="439"/>
      <c r="F5" s="439"/>
      <c r="G5" s="438">
        <f t="shared" si="4"/>
        <v>0</v>
      </c>
      <c r="H5" s="439">
        <v>755</v>
      </c>
      <c r="I5" s="439"/>
      <c r="J5" s="438">
        <f t="shared" si="5"/>
        <v>755</v>
      </c>
      <c r="K5" s="439"/>
      <c r="L5" s="439"/>
      <c r="M5" s="438">
        <f t="shared" si="6"/>
        <v>0</v>
      </c>
      <c r="N5" s="439"/>
      <c r="O5" s="439"/>
      <c r="P5" s="438">
        <f t="shared" si="7"/>
        <v>0</v>
      </c>
      <c r="Q5" s="439"/>
      <c r="R5" s="439"/>
      <c r="S5" s="438">
        <f t="shared" si="8"/>
        <v>0</v>
      </c>
      <c r="T5" s="439"/>
      <c r="U5" s="439"/>
      <c r="V5" s="438">
        <f t="shared" si="9"/>
        <v>0</v>
      </c>
      <c r="W5" s="439">
        <v>863</v>
      </c>
      <c r="X5" s="439"/>
      <c r="Y5" s="438">
        <f t="shared" si="10"/>
        <v>863</v>
      </c>
      <c r="Z5" s="439">
        <v>1294</v>
      </c>
      <c r="AA5" s="439"/>
      <c r="AB5" s="438">
        <f t="shared" si="11"/>
        <v>1294</v>
      </c>
      <c r="AC5" s="439">
        <v>1078</v>
      </c>
      <c r="AD5" s="439"/>
      <c r="AE5" s="438">
        <f t="shared" si="12"/>
        <v>1078</v>
      </c>
      <c r="AF5" s="439"/>
      <c r="AG5" s="439"/>
      <c r="AH5" s="438">
        <f t="shared" si="13"/>
        <v>0</v>
      </c>
      <c r="AI5" s="439"/>
      <c r="AJ5" s="439"/>
      <c r="AK5" s="438">
        <f t="shared" si="14"/>
        <v>0</v>
      </c>
      <c r="AL5" s="439"/>
      <c r="AM5" s="439"/>
      <c r="AN5" s="438">
        <f t="shared" si="15"/>
        <v>0</v>
      </c>
      <c r="AO5" s="439"/>
      <c r="AP5" s="494"/>
      <c r="AQ5" s="438">
        <f t="shared" si="16"/>
        <v>0</v>
      </c>
      <c r="AR5" s="494">
        <v>11870</v>
      </c>
      <c r="AS5" s="715"/>
      <c r="AT5" s="438">
        <f t="shared" si="17"/>
        <v>11870</v>
      </c>
      <c r="AU5" s="715">
        <v>19467</v>
      </c>
      <c r="AV5" s="439"/>
      <c r="AW5" s="438">
        <f t="shared" si="18"/>
        <v>19467</v>
      </c>
      <c r="AX5" s="716">
        <f t="shared" si="0"/>
        <v>38791</v>
      </c>
      <c r="AY5" s="716">
        <f t="shared" si="1"/>
        <v>0</v>
      </c>
      <c r="AZ5" s="721">
        <f t="shared" si="2"/>
        <v>38791</v>
      </c>
    </row>
    <row r="6" spans="1:52" ht="19.899999999999999" customHeight="1" x14ac:dyDescent="0.2">
      <c r="A6" s="496" t="s">
        <v>891</v>
      </c>
      <c r="B6" s="439">
        <f>4701+269</f>
        <v>4970</v>
      </c>
      <c r="C6" s="439"/>
      <c r="D6" s="438">
        <f t="shared" si="3"/>
        <v>4970</v>
      </c>
      <c r="E6" s="439">
        <v>285</v>
      </c>
      <c r="F6" s="439"/>
      <c r="G6" s="438">
        <f t="shared" si="4"/>
        <v>285</v>
      </c>
      <c r="H6" s="439">
        <v>2093</v>
      </c>
      <c r="I6" s="439"/>
      <c r="J6" s="438">
        <f t="shared" si="5"/>
        <v>2093</v>
      </c>
      <c r="K6" s="439">
        <v>971</v>
      </c>
      <c r="L6" s="439"/>
      <c r="M6" s="438">
        <f t="shared" si="6"/>
        <v>971</v>
      </c>
      <c r="N6" s="439">
        <f>991+103</f>
        <v>1094</v>
      </c>
      <c r="O6" s="439"/>
      <c r="P6" s="438">
        <f t="shared" si="7"/>
        <v>1094</v>
      </c>
      <c r="Q6" s="439">
        <v>4269</v>
      </c>
      <c r="R6" s="439"/>
      <c r="S6" s="438">
        <f t="shared" si="8"/>
        <v>4269</v>
      </c>
      <c r="T6" s="439">
        <v>143</v>
      </c>
      <c r="U6" s="439"/>
      <c r="V6" s="438">
        <f t="shared" si="9"/>
        <v>143</v>
      </c>
      <c r="W6" s="439">
        <v>642</v>
      </c>
      <c r="X6" s="439"/>
      <c r="Y6" s="438">
        <f t="shared" si="10"/>
        <v>642</v>
      </c>
      <c r="Z6" s="439">
        <v>1168</v>
      </c>
      <c r="AA6" s="439"/>
      <c r="AB6" s="438">
        <f t="shared" si="11"/>
        <v>1168</v>
      </c>
      <c r="AC6" s="439">
        <v>515</v>
      </c>
      <c r="AD6" s="439"/>
      <c r="AE6" s="438">
        <f t="shared" si="12"/>
        <v>515</v>
      </c>
      <c r="AF6" s="439"/>
      <c r="AG6" s="439"/>
      <c r="AH6" s="438">
        <f t="shared" si="13"/>
        <v>0</v>
      </c>
      <c r="AI6" s="439">
        <v>375</v>
      </c>
      <c r="AJ6" s="439"/>
      <c r="AK6" s="438">
        <f t="shared" si="14"/>
        <v>375</v>
      </c>
      <c r="AL6" s="439">
        <v>143</v>
      </c>
      <c r="AM6" s="439"/>
      <c r="AN6" s="438">
        <f t="shared" si="15"/>
        <v>143</v>
      </c>
      <c r="AO6" s="439"/>
      <c r="AP6" s="494"/>
      <c r="AQ6" s="438">
        <f t="shared" si="16"/>
        <v>0</v>
      </c>
      <c r="AR6" s="494">
        <v>8700</v>
      </c>
      <c r="AS6" s="715"/>
      <c r="AT6" s="438">
        <f t="shared" si="17"/>
        <v>8700</v>
      </c>
      <c r="AU6" s="715">
        <v>7101</v>
      </c>
      <c r="AV6" s="439"/>
      <c r="AW6" s="438">
        <f t="shared" si="18"/>
        <v>7101</v>
      </c>
      <c r="AX6" s="716">
        <f t="shared" si="0"/>
        <v>32469</v>
      </c>
      <c r="AY6" s="716">
        <f t="shared" si="1"/>
        <v>0</v>
      </c>
      <c r="AZ6" s="721">
        <f t="shared" si="2"/>
        <v>32469</v>
      </c>
    </row>
    <row r="7" spans="1:52" ht="19.899999999999999" customHeight="1" x14ac:dyDescent="0.2">
      <c r="A7" s="496" t="s">
        <v>892</v>
      </c>
      <c r="B7" s="439">
        <f>11026+366+419+47</f>
        <v>11858</v>
      </c>
      <c r="C7" s="439"/>
      <c r="D7" s="438">
        <f t="shared" si="3"/>
        <v>11858</v>
      </c>
      <c r="E7" s="439"/>
      <c r="F7" s="439"/>
      <c r="G7" s="438">
        <f t="shared" si="4"/>
        <v>0</v>
      </c>
      <c r="H7" s="439">
        <v>14402</v>
      </c>
      <c r="I7" s="439"/>
      <c r="J7" s="438">
        <f t="shared" si="5"/>
        <v>14402</v>
      </c>
      <c r="K7" s="439"/>
      <c r="L7" s="439"/>
      <c r="M7" s="438">
        <f t="shared" si="6"/>
        <v>0</v>
      </c>
      <c r="N7" s="439"/>
      <c r="O7" s="439"/>
      <c r="P7" s="438">
        <f t="shared" si="7"/>
        <v>0</v>
      </c>
      <c r="Q7" s="439"/>
      <c r="R7" s="439"/>
      <c r="S7" s="438">
        <f t="shared" si="8"/>
        <v>0</v>
      </c>
      <c r="T7" s="439"/>
      <c r="U7" s="439"/>
      <c r="V7" s="438">
        <f t="shared" si="9"/>
        <v>0</v>
      </c>
      <c r="W7" s="439"/>
      <c r="X7" s="439"/>
      <c r="Y7" s="438">
        <f t="shared" si="10"/>
        <v>0</v>
      </c>
      <c r="Z7" s="439"/>
      <c r="AA7" s="439"/>
      <c r="AB7" s="438">
        <f t="shared" si="11"/>
        <v>0</v>
      </c>
      <c r="AC7" s="439"/>
      <c r="AD7" s="439"/>
      <c r="AE7" s="438">
        <f t="shared" si="12"/>
        <v>0</v>
      </c>
      <c r="AF7" s="439"/>
      <c r="AG7" s="439"/>
      <c r="AH7" s="438">
        <f t="shared" si="13"/>
        <v>0</v>
      </c>
      <c r="AI7" s="439"/>
      <c r="AJ7" s="439"/>
      <c r="AK7" s="438">
        <f t="shared" si="14"/>
        <v>0</v>
      </c>
      <c r="AL7" s="439"/>
      <c r="AM7" s="439"/>
      <c r="AN7" s="438">
        <f t="shared" si="15"/>
        <v>0</v>
      </c>
      <c r="AO7" s="439"/>
      <c r="AP7" s="494"/>
      <c r="AQ7" s="438">
        <f t="shared" si="16"/>
        <v>0</v>
      </c>
      <c r="AR7" s="494">
        <v>9077</v>
      </c>
      <c r="AS7" s="715"/>
      <c r="AT7" s="438">
        <f t="shared" si="17"/>
        <v>9077</v>
      </c>
      <c r="AU7" s="715">
        <v>16753</v>
      </c>
      <c r="AV7" s="439"/>
      <c r="AW7" s="438">
        <f t="shared" si="18"/>
        <v>16753</v>
      </c>
      <c r="AX7" s="716">
        <f t="shared" si="0"/>
        <v>52090</v>
      </c>
      <c r="AY7" s="716">
        <f t="shared" si="1"/>
        <v>0</v>
      </c>
      <c r="AZ7" s="721">
        <f t="shared" si="2"/>
        <v>52090</v>
      </c>
    </row>
    <row r="8" spans="1:52" ht="19.899999999999999" customHeight="1" x14ac:dyDescent="0.2">
      <c r="A8" s="97" t="s">
        <v>893</v>
      </c>
      <c r="B8" s="439"/>
      <c r="C8" s="439"/>
      <c r="D8" s="438">
        <f t="shared" si="3"/>
        <v>0</v>
      </c>
      <c r="E8" s="439"/>
      <c r="F8" s="439"/>
      <c r="G8" s="438">
        <f t="shared" si="4"/>
        <v>0</v>
      </c>
      <c r="H8" s="439"/>
      <c r="I8" s="439"/>
      <c r="J8" s="438">
        <f t="shared" si="5"/>
        <v>0</v>
      </c>
      <c r="K8" s="439"/>
      <c r="L8" s="439"/>
      <c r="M8" s="438">
        <f t="shared" si="6"/>
        <v>0</v>
      </c>
      <c r="N8" s="439"/>
      <c r="O8" s="439"/>
      <c r="P8" s="438">
        <f t="shared" si="7"/>
        <v>0</v>
      </c>
      <c r="Q8" s="439"/>
      <c r="R8" s="439"/>
      <c r="S8" s="438">
        <f t="shared" si="8"/>
        <v>0</v>
      </c>
      <c r="T8" s="439">
        <f>189872+42447</f>
        <v>232319</v>
      </c>
      <c r="U8" s="439"/>
      <c r="V8" s="438">
        <f t="shared" si="9"/>
        <v>232319</v>
      </c>
      <c r="W8" s="439"/>
      <c r="X8" s="439"/>
      <c r="Y8" s="438">
        <f t="shared" si="10"/>
        <v>0</v>
      </c>
      <c r="Z8" s="439">
        <f>10335+2190</f>
        <v>12525</v>
      </c>
      <c r="AA8" s="439"/>
      <c r="AB8" s="438">
        <f t="shared" si="11"/>
        <v>12525</v>
      </c>
      <c r="AC8" s="439"/>
      <c r="AD8" s="439"/>
      <c r="AE8" s="438">
        <f t="shared" si="12"/>
        <v>0</v>
      </c>
      <c r="AF8" s="439"/>
      <c r="AG8" s="439"/>
      <c r="AH8" s="438">
        <f t="shared" si="13"/>
        <v>0</v>
      </c>
      <c r="AI8" s="439">
        <v>5703</v>
      </c>
      <c r="AJ8" s="439"/>
      <c r="AK8" s="438">
        <f t="shared" si="14"/>
        <v>5703</v>
      </c>
      <c r="AL8" s="439">
        <v>698909</v>
      </c>
      <c r="AM8" s="439"/>
      <c r="AN8" s="438">
        <f t="shared" si="15"/>
        <v>698909</v>
      </c>
      <c r="AO8" s="439">
        <v>5703</v>
      </c>
      <c r="AP8" s="494"/>
      <c r="AQ8" s="438">
        <f t="shared" si="16"/>
        <v>5703</v>
      </c>
      <c r="AR8" s="494"/>
      <c r="AS8" s="715"/>
      <c r="AT8" s="438">
        <f t="shared" si="17"/>
        <v>0</v>
      </c>
      <c r="AU8" s="715"/>
      <c r="AV8" s="439"/>
      <c r="AW8" s="438">
        <f t="shared" si="18"/>
        <v>0</v>
      </c>
      <c r="AX8" s="716">
        <f t="shared" si="0"/>
        <v>955159</v>
      </c>
      <c r="AY8" s="716">
        <f t="shared" si="1"/>
        <v>0</v>
      </c>
      <c r="AZ8" s="721">
        <f t="shared" si="2"/>
        <v>955159</v>
      </c>
    </row>
    <row r="9" spans="1:52" ht="19.899999999999999" customHeight="1" x14ac:dyDescent="0.2">
      <c r="A9" s="496" t="s">
        <v>894</v>
      </c>
      <c r="B9" s="439">
        <v>33755</v>
      </c>
      <c r="C9" s="439"/>
      <c r="D9" s="438">
        <f t="shared" si="3"/>
        <v>33755</v>
      </c>
      <c r="E9" s="439"/>
      <c r="F9" s="439"/>
      <c r="G9" s="438">
        <f t="shared" si="4"/>
        <v>0</v>
      </c>
      <c r="H9" s="439"/>
      <c r="I9" s="439"/>
      <c r="J9" s="438">
        <f t="shared" si="5"/>
        <v>0</v>
      </c>
      <c r="K9" s="439"/>
      <c r="L9" s="439"/>
      <c r="M9" s="438">
        <f t="shared" si="6"/>
        <v>0</v>
      </c>
      <c r="N9" s="439"/>
      <c r="O9" s="439"/>
      <c r="P9" s="438">
        <f t="shared" si="7"/>
        <v>0</v>
      </c>
      <c r="Q9" s="439"/>
      <c r="R9" s="439"/>
      <c r="S9" s="438">
        <f t="shared" si="8"/>
        <v>0</v>
      </c>
      <c r="T9" s="439"/>
      <c r="U9" s="439"/>
      <c r="V9" s="438">
        <f t="shared" si="9"/>
        <v>0</v>
      </c>
      <c r="W9" s="439"/>
      <c r="X9" s="439"/>
      <c r="Y9" s="438">
        <f t="shared" si="10"/>
        <v>0</v>
      </c>
      <c r="Z9" s="439"/>
      <c r="AA9" s="439"/>
      <c r="AB9" s="438">
        <f t="shared" si="11"/>
        <v>0</v>
      </c>
      <c r="AC9" s="439"/>
      <c r="AD9" s="439"/>
      <c r="AE9" s="438">
        <f t="shared" si="12"/>
        <v>0</v>
      </c>
      <c r="AF9" s="439"/>
      <c r="AG9" s="439"/>
      <c r="AH9" s="438">
        <f t="shared" si="13"/>
        <v>0</v>
      </c>
      <c r="AI9" s="439"/>
      <c r="AJ9" s="439"/>
      <c r="AK9" s="438">
        <f t="shared" si="14"/>
        <v>0</v>
      </c>
      <c r="AL9" s="439"/>
      <c r="AM9" s="439"/>
      <c r="AN9" s="438">
        <f t="shared" si="15"/>
        <v>0</v>
      </c>
      <c r="AO9" s="439"/>
      <c r="AP9" s="494"/>
      <c r="AQ9" s="438">
        <f t="shared" si="16"/>
        <v>0</v>
      </c>
      <c r="AR9" s="494"/>
      <c r="AS9" s="715"/>
      <c r="AT9" s="438">
        <f t="shared" si="17"/>
        <v>0</v>
      </c>
      <c r="AU9" s="715"/>
      <c r="AV9" s="439"/>
      <c r="AW9" s="438">
        <f t="shared" si="18"/>
        <v>0</v>
      </c>
      <c r="AX9" s="716">
        <f t="shared" si="0"/>
        <v>33755</v>
      </c>
      <c r="AY9" s="716">
        <f t="shared" si="1"/>
        <v>0</v>
      </c>
      <c r="AZ9" s="721">
        <f t="shared" si="2"/>
        <v>33755</v>
      </c>
    </row>
    <row r="10" spans="1:52" ht="19.899999999999999" customHeight="1" x14ac:dyDescent="0.2">
      <c r="A10" s="496" t="s">
        <v>895</v>
      </c>
      <c r="B10" s="439">
        <v>10025</v>
      </c>
      <c r="C10" s="439"/>
      <c r="D10" s="438">
        <f t="shared" si="3"/>
        <v>10025</v>
      </c>
      <c r="E10" s="439"/>
      <c r="F10" s="439"/>
      <c r="G10" s="438">
        <f t="shared" si="4"/>
        <v>0</v>
      </c>
      <c r="H10" s="439"/>
      <c r="I10" s="439"/>
      <c r="J10" s="438">
        <f t="shared" si="5"/>
        <v>0</v>
      </c>
      <c r="K10" s="439"/>
      <c r="L10" s="439"/>
      <c r="M10" s="438">
        <f t="shared" si="6"/>
        <v>0</v>
      </c>
      <c r="N10" s="439"/>
      <c r="O10" s="439"/>
      <c r="P10" s="438">
        <f t="shared" si="7"/>
        <v>0</v>
      </c>
      <c r="Q10" s="439"/>
      <c r="R10" s="439"/>
      <c r="S10" s="438">
        <f t="shared" si="8"/>
        <v>0</v>
      </c>
      <c r="T10" s="439"/>
      <c r="U10" s="439"/>
      <c r="V10" s="438">
        <f t="shared" si="9"/>
        <v>0</v>
      </c>
      <c r="W10" s="439"/>
      <c r="X10" s="439"/>
      <c r="Y10" s="438">
        <f t="shared" si="10"/>
        <v>0</v>
      </c>
      <c r="Z10" s="439"/>
      <c r="AA10" s="439"/>
      <c r="AB10" s="438">
        <f t="shared" si="11"/>
        <v>0</v>
      </c>
      <c r="AC10" s="439"/>
      <c r="AD10" s="439"/>
      <c r="AE10" s="438">
        <f t="shared" si="12"/>
        <v>0</v>
      </c>
      <c r="AF10" s="439"/>
      <c r="AG10" s="439"/>
      <c r="AH10" s="438">
        <f t="shared" si="13"/>
        <v>0</v>
      </c>
      <c r="AI10" s="439"/>
      <c r="AJ10" s="439"/>
      <c r="AK10" s="438">
        <f t="shared" si="14"/>
        <v>0</v>
      </c>
      <c r="AL10" s="439"/>
      <c r="AM10" s="439"/>
      <c r="AN10" s="438">
        <f t="shared" si="15"/>
        <v>0</v>
      </c>
      <c r="AO10" s="439"/>
      <c r="AP10" s="494"/>
      <c r="AQ10" s="438">
        <f t="shared" si="16"/>
        <v>0</v>
      </c>
      <c r="AR10" s="494"/>
      <c r="AS10" s="715"/>
      <c r="AT10" s="438">
        <f t="shared" si="17"/>
        <v>0</v>
      </c>
      <c r="AU10" s="715"/>
      <c r="AV10" s="439"/>
      <c r="AW10" s="438">
        <f t="shared" si="18"/>
        <v>0</v>
      </c>
      <c r="AX10" s="716">
        <f t="shared" si="0"/>
        <v>10025</v>
      </c>
      <c r="AY10" s="716">
        <f t="shared" si="1"/>
        <v>0</v>
      </c>
      <c r="AZ10" s="721">
        <f t="shared" si="2"/>
        <v>10025</v>
      </c>
    </row>
    <row r="11" spans="1:52" ht="19.899999999999999" customHeight="1" x14ac:dyDescent="0.2">
      <c r="A11" s="496" t="s">
        <v>896</v>
      </c>
      <c r="B11" s="439">
        <v>9198</v>
      </c>
      <c r="C11" s="439"/>
      <c r="D11" s="438">
        <f t="shared" si="3"/>
        <v>9198</v>
      </c>
      <c r="E11" s="439"/>
      <c r="F11" s="439"/>
      <c r="G11" s="438">
        <f t="shared" si="4"/>
        <v>0</v>
      </c>
      <c r="H11" s="439"/>
      <c r="I11" s="439"/>
      <c r="J11" s="438">
        <f t="shared" si="5"/>
        <v>0</v>
      </c>
      <c r="K11" s="439"/>
      <c r="L11" s="439"/>
      <c r="M11" s="438">
        <f t="shared" si="6"/>
        <v>0</v>
      </c>
      <c r="N11" s="439"/>
      <c r="O11" s="439"/>
      <c r="P11" s="438">
        <f t="shared" si="7"/>
        <v>0</v>
      </c>
      <c r="Q11" s="439"/>
      <c r="R11" s="439"/>
      <c r="S11" s="438">
        <f t="shared" si="8"/>
        <v>0</v>
      </c>
      <c r="T11" s="439"/>
      <c r="U11" s="439"/>
      <c r="V11" s="438">
        <f t="shared" si="9"/>
        <v>0</v>
      </c>
      <c r="W11" s="439"/>
      <c r="X11" s="439"/>
      <c r="Y11" s="438">
        <f t="shared" si="10"/>
        <v>0</v>
      </c>
      <c r="Z11" s="439"/>
      <c r="AA11" s="439"/>
      <c r="AB11" s="438">
        <f t="shared" si="11"/>
        <v>0</v>
      </c>
      <c r="AC11" s="439">
        <v>9198</v>
      </c>
      <c r="AD11" s="439"/>
      <c r="AE11" s="438">
        <f t="shared" si="12"/>
        <v>9198</v>
      </c>
      <c r="AF11" s="439"/>
      <c r="AG11" s="439"/>
      <c r="AH11" s="438">
        <f t="shared" si="13"/>
        <v>0</v>
      </c>
      <c r="AI11" s="439"/>
      <c r="AJ11" s="439"/>
      <c r="AK11" s="438">
        <f t="shared" si="14"/>
        <v>0</v>
      </c>
      <c r="AL11" s="439"/>
      <c r="AM11" s="439"/>
      <c r="AN11" s="438">
        <f t="shared" si="15"/>
        <v>0</v>
      </c>
      <c r="AO11" s="439"/>
      <c r="AP11" s="494"/>
      <c r="AQ11" s="438">
        <f t="shared" si="16"/>
        <v>0</v>
      </c>
      <c r="AR11" s="494"/>
      <c r="AS11" s="715"/>
      <c r="AT11" s="438">
        <f t="shared" si="17"/>
        <v>0</v>
      </c>
      <c r="AU11" s="715"/>
      <c r="AV11" s="439"/>
      <c r="AW11" s="438">
        <f t="shared" si="18"/>
        <v>0</v>
      </c>
      <c r="AX11" s="716">
        <f t="shared" si="0"/>
        <v>18396</v>
      </c>
      <c r="AY11" s="716">
        <f t="shared" si="1"/>
        <v>0</v>
      </c>
      <c r="AZ11" s="721">
        <f t="shared" si="2"/>
        <v>18396</v>
      </c>
    </row>
    <row r="12" spans="1:52" ht="19.899999999999999" customHeight="1" x14ac:dyDescent="0.2">
      <c r="A12" s="496" t="s">
        <v>897</v>
      </c>
      <c r="B12" s="439">
        <v>327</v>
      </c>
      <c r="C12" s="439"/>
      <c r="D12" s="438">
        <f t="shared" si="3"/>
        <v>327</v>
      </c>
      <c r="E12" s="439"/>
      <c r="F12" s="439"/>
      <c r="G12" s="438">
        <f t="shared" si="4"/>
        <v>0</v>
      </c>
      <c r="H12" s="439"/>
      <c r="I12" s="439"/>
      <c r="J12" s="438">
        <f t="shared" si="5"/>
        <v>0</v>
      </c>
      <c r="K12" s="439"/>
      <c r="L12" s="439"/>
      <c r="M12" s="438">
        <f t="shared" si="6"/>
        <v>0</v>
      </c>
      <c r="N12" s="439"/>
      <c r="O12" s="439"/>
      <c r="P12" s="438">
        <f t="shared" si="7"/>
        <v>0</v>
      </c>
      <c r="Q12" s="439"/>
      <c r="R12" s="439"/>
      <c r="S12" s="438">
        <f t="shared" si="8"/>
        <v>0</v>
      </c>
      <c r="T12" s="439"/>
      <c r="U12" s="439"/>
      <c r="V12" s="438">
        <f t="shared" si="9"/>
        <v>0</v>
      </c>
      <c r="W12" s="439"/>
      <c r="X12" s="439"/>
      <c r="Y12" s="438">
        <f t="shared" si="10"/>
        <v>0</v>
      </c>
      <c r="Z12" s="439"/>
      <c r="AA12" s="439"/>
      <c r="AB12" s="438">
        <f t="shared" si="11"/>
        <v>0</v>
      </c>
      <c r="AC12" s="439"/>
      <c r="AD12" s="439"/>
      <c r="AE12" s="438">
        <f t="shared" si="12"/>
        <v>0</v>
      </c>
      <c r="AF12" s="439"/>
      <c r="AG12" s="439"/>
      <c r="AH12" s="438">
        <f t="shared" si="13"/>
        <v>0</v>
      </c>
      <c r="AI12" s="439"/>
      <c r="AJ12" s="439"/>
      <c r="AK12" s="438">
        <f t="shared" si="14"/>
        <v>0</v>
      </c>
      <c r="AL12" s="439"/>
      <c r="AM12" s="439"/>
      <c r="AN12" s="438">
        <f t="shared" si="15"/>
        <v>0</v>
      </c>
      <c r="AO12" s="439"/>
      <c r="AP12" s="494"/>
      <c r="AQ12" s="438">
        <f t="shared" si="16"/>
        <v>0</v>
      </c>
      <c r="AR12" s="494"/>
      <c r="AS12" s="715"/>
      <c r="AT12" s="438">
        <f t="shared" si="17"/>
        <v>0</v>
      </c>
      <c r="AU12" s="715"/>
      <c r="AV12" s="439"/>
      <c r="AW12" s="438">
        <f t="shared" si="18"/>
        <v>0</v>
      </c>
      <c r="AX12" s="716">
        <f t="shared" si="0"/>
        <v>327</v>
      </c>
      <c r="AY12" s="716">
        <f t="shared" si="1"/>
        <v>0</v>
      </c>
      <c r="AZ12" s="721">
        <f t="shared" si="2"/>
        <v>327</v>
      </c>
    </row>
    <row r="13" spans="1:52" ht="19.899999999999999" customHeight="1" x14ac:dyDescent="0.2">
      <c r="A13" s="496" t="s">
        <v>898</v>
      </c>
      <c r="B13" s="439">
        <v>22802</v>
      </c>
      <c r="C13" s="439"/>
      <c r="D13" s="438">
        <f t="shared" si="3"/>
        <v>22802</v>
      </c>
      <c r="E13" s="439"/>
      <c r="F13" s="439"/>
      <c r="G13" s="438">
        <f t="shared" si="4"/>
        <v>0</v>
      </c>
      <c r="H13" s="439"/>
      <c r="I13" s="439"/>
      <c r="J13" s="438">
        <f t="shared" si="5"/>
        <v>0</v>
      </c>
      <c r="K13" s="439"/>
      <c r="L13" s="439"/>
      <c r="M13" s="438">
        <f t="shared" si="6"/>
        <v>0</v>
      </c>
      <c r="N13" s="439"/>
      <c r="O13" s="439"/>
      <c r="P13" s="438">
        <f t="shared" si="7"/>
        <v>0</v>
      </c>
      <c r="Q13" s="439"/>
      <c r="R13" s="439"/>
      <c r="S13" s="438">
        <f t="shared" si="8"/>
        <v>0</v>
      </c>
      <c r="T13" s="439"/>
      <c r="U13" s="439"/>
      <c r="V13" s="438">
        <f t="shared" si="9"/>
        <v>0</v>
      </c>
      <c r="W13" s="439"/>
      <c r="X13" s="439"/>
      <c r="Y13" s="438">
        <f t="shared" si="10"/>
        <v>0</v>
      </c>
      <c r="Z13" s="439"/>
      <c r="AA13" s="439"/>
      <c r="AB13" s="438">
        <f t="shared" si="11"/>
        <v>0</v>
      </c>
      <c r="AC13" s="439"/>
      <c r="AD13" s="439"/>
      <c r="AE13" s="438">
        <f t="shared" si="12"/>
        <v>0</v>
      </c>
      <c r="AF13" s="439"/>
      <c r="AG13" s="439"/>
      <c r="AH13" s="438">
        <f t="shared" si="13"/>
        <v>0</v>
      </c>
      <c r="AI13" s="439"/>
      <c r="AJ13" s="439"/>
      <c r="AK13" s="438">
        <f t="shared" si="14"/>
        <v>0</v>
      </c>
      <c r="AL13" s="439"/>
      <c r="AM13" s="439"/>
      <c r="AN13" s="438">
        <f t="shared" si="15"/>
        <v>0</v>
      </c>
      <c r="AO13" s="439"/>
      <c r="AP13" s="494"/>
      <c r="AQ13" s="438">
        <f t="shared" si="16"/>
        <v>0</v>
      </c>
      <c r="AR13" s="494"/>
      <c r="AS13" s="715"/>
      <c r="AT13" s="438">
        <f t="shared" si="17"/>
        <v>0</v>
      </c>
      <c r="AU13" s="715"/>
      <c r="AV13" s="439"/>
      <c r="AW13" s="438">
        <f t="shared" si="18"/>
        <v>0</v>
      </c>
      <c r="AX13" s="716">
        <f t="shared" si="0"/>
        <v>22802</v>
      </c>
      <c r="AY13" s="716">
        <f t="shared" si="1"/>
        <v>0</v>
      </c>
      <c r="AZ13" s="721">
        <f t="shared" si="2"/>
        <v>22802</v>
      </c>
    </row>
    <row r="14" spans="1:52" ht="19.899999999999999" customHeight="1" x14ac:dyDescent="0.2">
      <c r="A14" s="496" t="s">
        <v>899</v>
      </c>
      <c r="B14" s="439">
        <v>1537</v>
      </c>
      <c r="C14" s="439"/>
      <c r="D14" s="438">
        <f t="shared" si="3"/>
        <v>1537</v>
      </c>
      <c r="E14" s="439"/>
      <c r="F14" s="439"/>
      <c r="G14" s="438">
        <f t="shared" si="4"/>
        <v>0</v>
      </c>
      <c r="H14" s="439"/>
      <c r="I14" s="439"/>
      <c r="J14" s="438">
        <f t="shared" si="5"/>
        <v>0</v>
      </c>
      <c r="K14" s="439"/>
      <c r="L14" s="439"/>
      <c r="M14" s="438">
        <f t="shared" si="6"/>
        <v>0</v>
      </c>
      <c r="N14" s="439"/>
      <c r="O14" s="439"/>
      <c r="P14" s="438">
        <f t="shared" si="7"/>
        <v>0</v>
      </c>
      <c r="Q14" s="439"/>
      <c r="R14" s="439"/>
      <c r="S14" s="438">
        <f t="shared" si="8"/>
        <v>0</v>
      </c>
      <c r="T14" s="439"/>
      <c r="U14" s="439"/>
      <c r="V14" s="438">
        <f t="shared" si="9"/>
        <v>0</v>
      </c>
      <c r="W14" s="439"/>
      <c r="X14" s="439"/>
      <c r="Y14" s="438">
        <f t="shared" si="10"/>
        <v>0</v>
      </c>
      <c r="Z14" s="439"/>
      <c r="AA14" s="439"/>
      <c r="AB14" s="438">
        <f t="shared" si="11"/>
        <v>0</v>
      </c>
      <c r="AC14" s="439"/>
      <c r="AD14" s="439"/>
      <c r="AE14" s="438">
        <f t="shared" si="12"/>
        <v>0</v>
      </c>
      <c r="AF14" s="439"/>
      <c r="AG14" s="439"/>
      <c r="AH14" s="438">
        <f t="shared" si="13"/>
        <v>0</v>
      </c>
      <c r="AI14" s="439"/>
      <c r="AJ14" s="439"/>
      <c r="AK14" s="438">
        <f t="shared" si="14"/>
        <v>0</v>
      </c>
      <c r="AL14" s="439"/>
      <c r="AM14" s="439"/>
      <c r="AN14" s="438">
        <f t="shared" si="15"/>
        <v>0</v>
      </c>
      <c r="AO14" s="439"/>
      <c r="AP14" s="494"/>
      <c r="AQ14" s="438">
        <f t="shared" si="16"/>
        <v>0</v>
      </c>
      <c r="AR14" s="494"/>
      <c r="AS14" s="715"/>
      <c r="AT14" s="438">
        <f t="shared" si="17"/>
        <v>0</v>
      </c>
      <c r="AU14" s="715"/>
      <c r="AV14" s="439"/>
      <c r="AW14" s="438">
        <f t="shared" si="18"/>
        <v>0</v>
      </c>
      <c r="AX14" s="716">
        <f t="shared" si="0"/>
        <v>1537</v>
      </c>
      <c r="AY14" s="716">
        <f t="shared" si="1"/>
        <v>0</v>
      </c>
      <c r="AZ14" s="721">
        <f t="shared" si="2"/>
        <v>1537</v>
      </c>
    </row>
    <row r="15" spans="1:52" ht="30" customHeight="1" x14ac:dyDescent="0.2">
      <c r="A15" s="496" t="s">
        <v>900</v>
      </c>
      <c r="B15" s="439">
        <v>6245</v>
      </c>
      <c r="C15" s="439"/>
      <c r="D15" s="438">
        <f t="shared" si="3"/>
        <v>6245</v>
      </c>
      <c r="E15" s="439"/>
      <c r="F15" s="439"/>
      <c r="G15" s="438">
        <f t="shared" si="4"/>
        <v>0</v>
      </c>
      <c r="H15" s="439"/>
      <c r="I15" s="439"/>
      <c r="J15" s="438">
        <f t="shared" si="5"/>
        <v>0</v>
      </c>
      <c r="K15" s="439"/>
      <c r="L15" s="439"/>
      <c r="M15" s="438">
        <f t="shared" si="6"/>
        <v>0</v>
      </c>
      <c r="N15" s="439"/>
      <c r="O15" s="439"/>
      <c r="P15" s="438">
        <f t="shared" si="7"/>
        <v>0</v>
      </c>
      <c r="Q15" s="439"/>
      <c r="R15" s="439"/>
      <c r="S15" s="438">
        <f t="shared" si="8"/>
        <v>0</v>
      </c>
      <c r="T15" s="439"/>
      <c r="U15" s="439"/>
      <c r="V15" s="438">
        <f t="shared" si="9"/>
        <v>0</v>
      </c>
      <c r="W15" s="439"/>
      <c r="X15" s="439"/>
      <c r="Y15" s="438">
        <f t="shared" si="10"/>
        <v>0</v>
      </c>
      <c r="Z15" s="439"/>
      <c r="AA15" s="439"/>
      <c r="AB15" s="438">
        <f t="shared" si="11"/>
        <v>0</v>
      </c>
      <c r="AC15" s="439"/>
      <c r="AD15" s="439"/>
      <c r="AE15" s="438">
        <f t="shared" si="12"/>
        <v>0</v>
      </c>
      <c r="AF15" s="439"/>
      <c r="AG15" s="439"/>
      <c r="AH15" s="438">
        <f t="shared" si="13"/>
        <v>0</v>
      </c>
      <c r="AI15" s="439"/>
      <c r="AJ15" s="439"/>
      <c r="AK15" s="438">
        <f t="shared" si="14"/>
        <v>0</v>
      </c>
      <c r="AL15" s="439"/>
      <c r="AM15" s="439"/>
      <c r="AN15" s="438">
        <f t="shared" si="15"/>
        <v>0</v>
      </c>
      <c r="AO15" s="439"/>
      <c r="AP15" s="494"/>
      <c r="AQ15" s="438">
        <f t="shared" si="16"/>
        <v>0</v>
      </c>
      <c r="AR15" s="494"/>
      <c r="AS15" s="715"/>
      <c r="AT15" s="438">
        <f t="shared" si="17"/>
        <v>0</v>
      </c>
      <c r="AU15" s="715"/>
      <c r="AV15" s="439"/>
      <c r="AW15" s="438">
        <f t="shared" si="18"/>
        <v>0</v>
      </c>
      <c r="AX15" s="716">
        <f t="shared" si="0"/>
        <v>6245</v>
      </c>
      <c r="AY15" s="716">
        <f t="shared" si="1"/>
        <v>0</v>
      </c>
      <c r="AZ15" s="721">
        <f t="shared" si="2"/>
        <v>6245</v>
      </c>
    </row>
    <row r="16" spans="1:52" ht="30" customHeight="1" x14ac:dyDescent="0.2">
      <c r="A16" s="97" t="s">
        <v>901</v>
      </c>
      <c r="B16" s="439"/>
      <c r="C16" s="439"/>
      <c r="D16" s="438">
        <f t="shared" si="3"/>
        <v>0</v>
      </c>
      <c r="E16" s="439"/>
      <c r="F16" s="439"/>
      <c r="G16" s="438">
        <f t="shared" si="4"/>
        <v>0</v>
      </c>
      <c r="H16" s="439"/>
      <c r="I16" s="439"/>
      <c r="J16" s="438">
        <f t="shared" si="5"/>
        <v>0</v>
      </c>
      <c r="K16" s="439"/>
      <c r="L16" s="439"/>
      <c r="M16" s="438">
        <f t="shared" si="6"/>
        <v>0</v>
      </c>
      <c r="N16" s="439"/>
      <c r="O16" s="439"/>
      <c r="P16" s="438">
        <f t="shared" si="7"/>
        <v>0</v>
      </c>
      <c r="Q16" s="439"/>
      <c r="R16" s="439"/>
      <c r="S16" s="438">
        <f t="shared" si="8"/>
        <v>0</v>
      </c>
      <c r="T16" s="439"/>
      <c r="U16" s="439"/>
      <c r="V16" s="438">
        <f t="shared" si="9"/>
        <v>0</v>
      </c>
      <c r="W16" s="439"/>
      <c r="X16" s="439"/>
      <c r="Y16" s="438">
        <f t="shared" si="10"/>
        <v>0</v>
      </c>
      <c r="Z16" s="439"/>
      <c r="AA16" s="439"/>
      <c r="AB16" s="438">
        <f t="shared" si="11"/>
        <v>0</v>
      </c>
      <c r="AC16" s="439"/>
      <c r="AD16" s="439"/>
      <c r="AE16" s="438">
        <f t="shared" si="12"/>
        <v>0</v>
      </c>
      <c r="AF16" s="439"/>
      <c r="AG16" s="439"/>
      <c r="AH16" s="438">
        <f t="shared" si="13"/>
        <v>0</v>
      </c>
      <c r="AI16" s="439"/>
      <c r="AJ16" s="439"/>
      <c r="AK16" s="438">
        <f t="shared" si="14"/>
        <v>0</v>
      </c>
      <c r="AL16" s="439"/>
      <c r="AM16" s="439"/>
      <c r="AN16" s="438">
        <f t="shared" si="15"/>
        <v>0</v>
      </c>
      <c r="AO16" s="439"/>
      <c r="AP16" s="494"/>
      <c r="AQ16" s="438">
        <f t="shared" si="16"/>
        <v>0</v>
      </c>
      <c r="AR16" s="494">
        <v>5000</v>
      </c>
      <c r="AS16" s="715"/>
      <c r="AT16" s="438">
        <f t="shared" si="17"/>
        <v>5000</v>
      </c>
      <c r="AU16" s="715"/>
      <c r="AV16" s="439"/>
      <c r="AW16" s="438">
        <f t="shared" si="18"/>
        <v>0</v>
      </c>
      <c r="AX16" s="716">
        <f t="shared" si="0"/>
        <v>5000</v>
      </c>
      <c r="AY16" s="716">
        <f t="shared" si="1"/>
        <v>0</v>
      </c>
      <c r="AZ16" s="721">
        <f t="shared" si="2"/>
        <v>5000</v>
      </c>
    </row>
    <row r="17" spans="1:175" ht="19.899999999999999" customHeight="1" x14ac:dyDescent="0.2">
      <c r="A17" s="496" t="s">
        <v>902</v>
      </c>
      <c r="B17" s="439"/>
      <c r="C17" s="439"/>
      <c r="D17" s="438">
        <f t="shared" si="3"/>
        <v>0</v>
      </c>
      <c r="E17" s="439"/>
      <c r="F17" s="439"/>
      <c r="G17" s="438">
        <f t="shared" si="4"/>
        <v>0</v>
      </c>
      <c r="H17" s="439">
        <v>0</v>
      </c>
      <c r="I17" s="439"/>
      <c r="J17" s="438">
        <f t="shared" si="5"/>
        <v>0</v>
      </c>
      <c r="K17" s="439"/>
      <c r="L17" s="439"/>
      <c r="M17" s="438">
        <f t="shared" si="6"/>
        <v>0</v>
      </c>
      <c r="N17" s="439"/>
      <c r="O17" s="439"/>
      <c r="P17" s="438">
        <f t="shared" si="7"/>
        <v>0</v>
      </c>
      <c r="Q17" s="439"/>
      <c r="R17" s="439"/>
      <c r="S17" s="438">
        <f t="shared" si="8"/>
        <v>0</v>
      </c>
      <c r="T17" s="439"/>
      <c r="U17" s="439"/>
      <c r="V17" s="438">
        <f t="shared" si="9"/>
        <v>0</v>
      </c>
      <c r="W17" s="439">
        <v>0</v>
      </c>
      <c r="X17" s="439"/>
      <c r="Y17" s="438">
        <f t="shared" si="10"/>
        <v>0</v>
      </c>
      <c r="Z17" s="439"/>
      <c r="AA17" s="439"/>
      <c r="AB17" s="438">
        <f t="shared" si="11"/>
        <v>0</v>
      </c>
      <c r="AC17" s="439"/>
      <c r="AD17" s="439"/>
      <c r="AE17" s="438">
        <f t="shared" si="12"/>
        <v>0</v>
      </c>
      <c r="AF17" s="439"/>
      <c r="AG17" s="439"/>
      <c r="AH17" s="438">
        <f t="shared" si="13"/>
        <v>0</v>
      </c>
      <c r="AI17" s="439"/>
      <c r="AJ17" s="439"/>
      <c r="AK17" s="438">
        <f t="shared" si="14"/>
        <v>0</v>
      </c>
      <c r="AL17" s="439">
        <v>6941</v>
      </c>
      <c r="AM17" s="439"/>
      <c r="AN17" s="438">
        <f t="shared" si="15"/>
        <v>6941</v>
      </c>
      <c r="AO17" s="439"/>
      <c r="AP17" s="494"/>
      <c r="AQ17" s="438">
        <f t="shared" si="16"/>
        <v>0</v>
      </c>
      <c r="AR17" s="494"/>
      <c r="AS17" s="715"/>
      <c r="AT17" s="438">
        <f t="shared" si="17"/>
        <v>0</v>
      </c>
      <c r="AU17" s="715"/>
      <c r="AV17" s="439"/>
      <c r="AW17" s="438">
        <f t="shared" si="18"/>
        <v>0</v>
      </c>
      <c r="AX17" s="716">
        <f t="shared" si="0"/>
        <v>6941</v>
      </c>
      <c r="AY17" s="716">
        <f t="shared" si="1"/>
        <v>0</v>
      </c>
      <c r="AZ17" s="721">
        <f t="shared" si="2"/>
        <v>6941</v>
      </c>
    </row>
    <row r="18" spans="1:175" ht="19.899999999999999" customHeight="1" x14ac:dyDescent="0.2">
      <c r="A18" s="496" t="s">
        <v>903</v>
      </c>
      <c r="B18" s="439">
        <f>1764+630+126</f>
        <v>2520</v>
      </c>
      <c r="C18" s="439"/>
      <c r="D18" s="438">
        <f t="shared" si="3"/>
        <v>2520</v>
      </c>
      <c r="E18" s="439">
        <v>126</v>
      </c>
      <c r="F18" s="439"/>
      <c r="G18" s="438">
        <f t="shared" si="4"/>
        <v>126</v>
      </c>
      <c r="H18" s="439">
        <v>126</v>
      </c>
      <c r="I18" s="439"/>
      <c r="J18" s="438">
        <f t="shared" si="5"/>
        <v>126</v>
      </c>
      <c r="K18" s="439">
        <v>1890</v>
      </c>
      <c r="L18" s="439"/>
      <c r="M18" s="438">
        <f t="shared" si="6"/>
        <v>1890</v>
      </c>
      <c r="N18" s="439">
        <f>1134+630</f>
        <v>1764</v>
      </c>
      <c r="O18" s="439"/>
      <c r="P18" s="438">
        <f t="shared" si="7"/>
        <v>1764</v>
      </c>
      <c r="Q18" s="439">
        <v>3528</v>
      </c>
      <c r="R18" s="439"/>
      <c r="S18" s="438">
        <f t="shared" si="8"/>
        <v>3528</v>
      </c>
      <c r="T18" s="439"/>
      <c r="U18" s="439"/>
      <c r="V18" s="438">
        <f t="shared" si="9"/>
        <v>0</v>
      </c>
      <c r="W18" s="439">
        <f>150+3150</f>
        <v>3300</v>
      </c>
      <c r="X18" s="439"/>
      <c r="Y18" s="438">
        <f t="shared" si="10"/>
        <v>3300</v>
      </c>
      <c r="Z18" s="439">
        <v>1449</v>
      </c>
      <c r="AA18" s="439"/>
      <c r="AB18" s="438">
        <f t="shared" si="11"/>
        <v>1449</v>
      </c>
      <c r="AC18" s="439"/>
      <c r="AD18" s="439"/>
      <c r="AE18" s="438">
        <f t="shared" si="12"/>
        <v>0</v>
      </c>
      <c r="AF18" s="439"/>
      <c r="AG18" s="439"/>
      <c r="AH18" s="438">
        <f t="shared" si="13"/>
        <v>0</v>
      </c>
      <c r="AI18" s="439">
        <v>1134</v>
      </c>
      <c r="AJ18" s="439"/>
      <c r="AK18" s="438">
        <f t="shared" si="14"/>
        <v>1134</v>
      </c>
      <c r="AL18" s="439">
        <v>378</v>
      </c>
      <c r="AM18" s="439"/>
      <c r="AN18" s="438">
        <f t="shared" si="15"/>
        <v>378</v>
      </c>
      <c r="AO18" s="439">
        <v>504</v>
      </c>
      <c r="AP18" s="494"/>
      <c r="AQ18" s="438">
        <f t="shared" si="16"/>
        <v>504</v>
      </c>
      <c r="AR18" s="494"/>
      <c r="AS18" s="715"/>
      <c r="AT18" s="438">
        <f t="shared" si="17"/>
        <v>0</v>
      </c>
      <c r="AU18" s="715">
        <v>3276</v>
      </c>
      <c r="AV18" s="439"/>
      <c r="AW18" s="438">
        <f t="shared" si="18"/>
        <v>3276</v>
      </c>
      <c r="AX18" s="716">
        <f t="shared" si="0"/>
        <v>19995</v>
      </c>
      <c r="AY18" s="716">
        <f t="shared" si="1"/>
        <v>0</v>
      </c>
      <c r="AZ18" s="721">
        <f t="shared" si="2"/>
        <v>19995</v>
      </c>
    </row>
    <row r="19" spans="1:175" ht="19.899999999999999" customHeight="1" x14ac:dyDescent="0.2">
      <c r="A19" s="496" t="s">
        <v>904</v>
      </c>
      <c r="B19" s="439">
        <f>5280+120+180+30</f>
        <v>5610</v>
      </c>
      <c r="C19" s="439"/>
      <c r="D19" s="438">
        <f t="shared" si="3"/>
        <v>5610</v>
      </c>
      <c r="E19" s="439">
        <v>300</v>
      </c>
      <c r="F19" s="439"/>
      <c r="G19" s="438">
        <f t="shared" si="4"/>
        <v>300</v>
      </c>
      <c r="H19" s="439">
        <v>150</v>
      </c>
      <c r="I19" s="439"/>
      <c r="J19" s="438">
        <f t="shared" si="5"/>
        <v>150</v>
      </c>
      <c r="K19" s="439">
        <v>420</v>
      </c>
      <c r="L19" s="439"/>
      <c r="M19" s="438">
        <f t="shared" si="6"/>
        <v>420</v>
      </c>
      <c r="N19" s="439">
        <v>750</v>
      </c>
      <c r="O19" s="439"/>
      <c r="P19" s="438">
        <f t="shared" si="7"/>
        <v>750</v>
      </c>
      <c r="Q19" s="439">
        <v>870</v>
      </c>
      <c r="R19" s="439"/>
      <c r="S19" s="438">
        <f t="shared" si="8"/>
        <v>870</v>
      </c>
      <c r="T19" s="439">
        <v>120</v>
      </c>
      <c r="U19" s="439"/>
      <c r="V19" s="438">
        <f t="shared" si="9"/>
        <v>120</v>
      </c>
      <c r="W19" s="439">
        <v>930</v>
      </c>
      <c r="X19" s="439"/>
      <c r="Y19" s="438">
        <f t="shared" si="10"/>
        <v>930</v>
      </c>
      <c r="Z19" s="439">
        <v>930</v>
      </c>
      <c r="AA19" s="439"/>
      <c r="AB19" s="438">
        <f t="shared" si="11"/>
        <v>930</v>
      </c>
      <c r="AC19" s="439">
        <v>525</v>
      </c>
      <c r="AD19" s="439"/>
      <c r="AE19" s="438">
        <f t="shared" si="12"/>
        <v>525</v>
      </c>
      <c r="AF19" s="439">
        <v>135</v>
      </c>
      <c r="AG19" s="439"/>
      <c r="AH19" s="438">
        <f t="shared" si="13"/>
        <v>135</v>
      </c>
      <c r="AI19" s="439">
        <v>270</v>
      </c>
      <c r="AJ19" s="439"/>
      <c r="AK19" s="438">
        <f t="shared" si="14"/>
        <v>270</v>
      </c>
      <c r="AL19" s="439">
        <v>600</v>
      </c>
      <c r="AM19" s="439"/>
      <c r="AN19" s="438">
        <f t="shared" si="15"/>
        <v>600</v>
      </c>
      <c r="AO19" s="439">
        <v>300</v>
      </c>
      <c r="AP19" s="494"/>
      <c r="AQ19" s="438">
        <f t="shared" si="16"/>
        <v>300</v>
      </c>
      <c r="AR19" s="494">
        <v>0</v>
      </c>
      <c r="AS19" s="715"/>
      <c r="AT19" s="438">
        <f t="shared" si="17"/>
        <v>0</v>
      </c>
      <c r="AU19" s="715">
        <v>7785</v>
      </c>
      <c r="AV19" s="439"/>
      <c r="AW19" s="438">
        <f t="shared" si="18"/>
        <v>7785</v>
      </c>
      <c r="AX19" s="716">
        <f t="shared" si="0"/>
        <v>19695</v>
      </c>
      <c r="AY19" s="716">
        <f t="shared" si="1"/>
        <v>0</v>
      </c>
      <c r="AZ19" s="721">
        <f t="shared" si="2"/>
        <v>19695</v>
      </c>
    </row>
    <row r="20" spans="1:175" ht="19.899999999999999" customHeight="1" x14ac:dyDescent="0.2">
      <c r="A20" s="496" t="s">
        <v>905</v>
      </c>
      <c r="B20" s="439"/>
      <c r="C20" s="439"/>
      <c r="D20" s="438">
        <f t="shared" si="3"/>
        <v>0</v>
      </c>
      <c r="E20" s="439"/>
      <c r="F20" s="439"/>
      <c r="G20" s="438">
        <f t="shared" si="4"/>
        <v>0</v>
      </c>
      <c r="H20" s="439"/>
      <c r="I20" s="439"/>
      <c r="J20" s="438">
        <f t="shared" si="5"/>
        <v>0</v>
      </c>
      <c r="K20" s="439"/>
      <c r="L20" s="439"/>
      <c r="M20" s="438">
        <f t="shared" si="6"/>
        <v>0</v>
      </c>
      <c r="N20" s="439"/>
      <c r="O20" s="439"/>
      <c r="P20" s="438">
        <f t="shared" si="7"/>
        <v>0</v>
      </c>
      <c r="Q20" s="439"/>
      <c r="R20" s="439"/>
      <c r="S20" s="438">
        <f t="shared" si="8"/>
        <v>0</v>
      </c>
      <c r="T20" s="439"/>
      <c r="U20" s="439"/>
      <c r="V20" s="438">
        <f t="shared" si="9"/>
        <v>0</v>
      </c>
      <c r="W20" s="439">
        <v>989</v>
      </c>
      <c r="X20" s="439"/>
      <c r="Y20" s="438">
        <f t="shared" si="10"/>
        <v>989</v>
      </c>
      <c r="Z20" s="439"/>
      <c r="AA20" s="439"/>
      <c r="AB20" s="438">
        <f t="shared" si="11"/>
        <v>0</v>
      </c>
      <c r="AC20" s="439"/>
      <c r="AD20" s="439"/>
      <c r="AE20" s="438">
        <f t="shared" si="12"/>
        <v>0</v>
      </c>
      <c r="AF20" s="439"/>
      <c r="AG20" s="439"/>
      <c r="AH20" s="438">
        <f t="shared" si="13"/>
        <v>0</v>
      </c>
      <c r="AI20" s="439"/>
      <c r="AJ20" s="439"/>
      <c r="AK20" s="438">
        <f t="shared" si="14"/>
        <v>0</v>
      </c>
      <c r="AL20" s="439"/>
      <c r="AM20" s="439"/>
      <c r="AN20" s="438">
        <f t="shared" si="15"/>
        <v>0</v>
      </c>
      <c r="AO20" s="439"/>
      <c r="AP20" s="494"/>
      <c r="AQ20" s="438">
        <f t="shared" si="16"/>
        <v>0</v>
      </c>
      <c r="AR20" s="494"/>
      <c r="AS20" s="715"/>
      <c r="AT20" s="438">
        <f t="shared" si="17"/>
        <v>0</v>
      </c>
      <c r="AU20" s="715"/>
      <c r="AV20" s="439"/>
      <c r="AW20" s="438">
        <f t="shared" si="18"/>
        <v>0</v>
      </c>
      <c r="AX20" s="716">
        <f t="shared" si="0"/>
        <v>989</v>
      </c>
      <c r="AY20" s="716">
        <f t="shared" si="1"/>
        <v>0</v>
      </c>
      <c r="AZ20" s="721">
        <f t="shared" si="2"/>
        <v>989</v>
      </c>
    </row>
    <row r="21" spans="1:175" s="98" customFormat="1" ht="30" customHeight="1" thickBot="1" x14ac:dyDescent="0.25">
      <c r="A21" s="497" t="s">
        <v>505</v>
      </c>
      <c r="B21" s="500">
        <f t="shared" ref="B21:AW21" si="19">SUM(B3:B20)</f>
        <v>146823</v>
      </c>
      <c r="C21" s="500">
        <f t="shared" si="19"/>
        <v>0</v>
      </c>
      <c r="D21" s="500">
        <f t="shared" si="19"/>
        <v>146823</v>
      </c>
      <c r="E21" s="500">
        <f t="shared" si="19"/>
        <v>2636</v>
      </c>
      <c r="F21" s="500">
        <f t="shared" si="19"/>
        <v>0</v>
      </c>
      <c r="G21" s="500">
        <f t="shared" si="19"/>
        <v>2636</v>
      </c>
      <c r="H21" s="500">
        <f t="shared" si="19"/>
        <v>21201</v>
      </c>
      <c r="I21" s="500">
        <f t="shared" si="19"/>
        <v>0</v>
      </c>
      <c r="J21" s="500">
        <f t="shared" si="19"/>
        <v>21201</v>
      </c>
      <c r="K21" s="500">
        <f t="shared" si="19"/>
        <v>5731</v>
      </c>
      <c r="L21" s="500">
        <f t="shared" si="19"/>
        <v>0</v>
      </c>
      <c r="M21" s="500">
        <f t="shared" si="19"/>
        <v>5731</v>
      </c>
      <c r="N21" s="500">
        <f t="shared" si="19"/>
        <v>7983</v>
      </c>
      <c r="O21" s="500">
        <f t="shared" si="19"/>
        <v>0</v>
      </c>
      <c r="P21" s="500">
        <f t="shared" si="19"/>
        <v>7983</v>
      </c>
      <c r="Q21" s="500">
        <f t="shared" si="19"/>
        <v>13742</v>
      </c>
      <c r="R21" s="500">
        <f t="shared" si="19"/>
        <v>0</v>
      </c>
      <c r="S21" s="500">
        <f t="shared" si="19"/>
        <v>13742</v>
      </c>
      <c r="T21" s="500">
        <f t="shared" si="19"/>
        <v>233457</v>
      </c>
      <c r="U21" s="500">
        <f t="shared" si="19"/>
        <v>0</v>
      </c>
      <c r="V21" s="500">
        <f t="shared" si="19"/>
        <v>233457</v>
      </c>
      <c r="W21" s="500">
        <f t="shared" si="19"/>
        <v>12753</v>
      </c>
      <c r="X21" s="500">
        <f t="shared" si="19"/>
        <v>0</v>
      </c>
      <c r="Y21" s="500">
        <f t="shared" si="19"/>
        <v>12753</v>
      </c>
      <c r="Z21" s="500">
        <f t="shared" si="19"/>
        <v>22870</v>
      </c>
      <c r="AA21" s="500">
        <f t="shared" si="19"/>
        <v>0</v>
      </c>
      <c r="AB21" s="500">
        <f t="shared" si="19"/>
        <v>22870</v>
      </c>
      <c r="AC21" s="500">
        <f t="shared" si="19"/>
        <v>14458</v>
      </c>
      <c r="AD21" s="500">
        <f t="shared" si="19"/>
        <v>0</v>
      </c>
      <c r="AE21" s="500">
        <f t="shared" si="19"/>
        <v>14458</v>
      </c>
      <c r="AF21" s="500">
        <f t="shared" si="19"/>
        <v>923</v>
      </c>
      <c r="AG21" s="500">
        <f t="shared" si="19"/>
        <v>0</v>
      </c>
      <c r="AH21" s="500">
        <f t="shared" si="19"/>
        <v>923</v>
      </c>
      <c r="AI21" s="500">
        <f t="shared" si="19"/>
        <v>9057</v>
      </c>
      <c r="AJ21" s="500">
        <f t="shared" si="19"/>
        <v>0</v>
      </c>
      <c r="AK21" s="500">
        <f t="shared" si="19"/>
        <v>9057</v>
      </c>
      <c r="AL21" s="500">
        <f t="shared" si="19"/>
        <v>711346</v>
      </c>
      <c r="AM21" s="500">
        <f t="shared" si="19"/>
        <v>0</v>
      </c>
      <c r="AN21" s="500">
        <f t="shared" si="19"/>
        <v>711346</v>
      </c>
      <c r="AO21" s="500">
        <f t="shared" si="19"/>
        <v>8257</v>
      </c>
      <c r="AP21" s="500">
        <f t="shared" si="19"/>
        <v>0</v>
      </c>
      <c r="AQ21" s="500">
        <f t="shared" si="19"/>
        <v>8257</v>
      </c>
      <c r="AR21" s="500">
        <f t="shared" si="19"/>
        <v>74913</v>
      </c>
      <c r="AS21" s="500">
        <f t="shared" si="19"/>
        <v>0</v>
      </c>
      <c r="AT21" s="500">
        <f t="shared" si="19"/>
        <v>74913</v>
      </c>
      <c r="AU21" s="500">
        <f t="shared" si="19"/>
        <v>103418</v>
      </c>
      <c r="AV21" s="500">
        <f t="shared" si="19"/>
        <v>0</v>
      </c>
      <c r="AW21" s="500">
        <f t="shared" si="19"/>
        <v>103418</v>
      </c>
      <c r="AX21" s="717">
        <f t="shared" si="0"/>
        <v>1389568</v>
      </c>
      <c r="AY21" s="717">
        <f t="shared" ref="AY21" si="20">AS21+C21+F21+I21+L21+O21+R21+U21+X21+AA21+AD21+AG21+AJ21+AM21+AV21+AP21</f>
        <v>0</v>
      </c>
      <c r="AZ21" s="722">
        <f t="shared" ref="AZ21" si="21">AT21+D21+G21+J21+M21+P21+S21+V21+Y21+AB21+AE21+AH21+AK21+AN21+AW21+AQ21</f>
        <v>1389568</v>
      </c>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row>
    <row r="22" spans="1:175" x14ac:dyDescent="0.2">
      <c r="A22" s="3"/>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91"/>
      <c r="AS22" s="91"/>
      <c r="AT22" s="91"/>
      <c r="AU22" s="15"/>
    </row>
    <row r="23" spans="1:175" x14ac:dyDescent="0.2">
      <c r="A23" s="3"/>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91"/>
      <c r="AS23" s="91"/>
      <c r="AT23" s="91"/>
      <c r="AU23" s="15"/>
      <c r="AX23" s="15">
        <f>SUM(AX3:AX20)</f>
        <v>1389568</v>
      </c>
    </row>
    <row r="24" spans="1:175" x14ac:dyDescent="0.2">
      <c r="A24" s="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91"/>
      <c r="AS24" s="91"/>
      <c r="AT24" s="91"/>
      <c r="AU24" s="15"/>
    </row>
    <row r="25" spans="1:175" x14ac:dyDescent="0.2">
      <c r="A25" s="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91"/>
      <c r="AS25" s="91"/>
      <c r="AT25" s="91"/>
      <c r="AU25" s="15"/>
    </row>
    <row r="26" spans="1:175" x14ac:dyDescent="0.2">
      <c r="A26" s="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91"/>
      <c r="AS26" s="91"/>
      <c r="AT26" s="91"/>
      <c r="AU26" s="15"/>
    </row>
    <row r="27" spans="1:175" x14ac:dyDescent="0.2">
      <c r="A27" s="3"/>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91"/>
      <c r="AS27" s="91"/>
      <c r="AT27" s="91"/>
      <c r="AU27" s="15"/>
    </row>
    <row r="28" spans="1:175" x14ac:dyDescent="0.2">
      <c r="A28" s="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91"/>
      <c r="AS28" s="91"/>
      <c r="AT28" s="91"/>
      <c r="AU28" s="15"/>
    </row>
    <row r="29" spans="1:175" x14ac:dyDescent="0.2">
      <c r="A29" s="3"/>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91"/>
      <c r="AS29" s="91"/>
      <c r="AT29" s="91"/>
      <c r="AU29" s="15"/>
    </row>
    <row r="30" spans="1:175" x14ac:dyDescent="0.2">
      <c r="A30" s="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91"/>
      <c r="AS30" s="91"/>
      <c r="AT30" s="91"/>
      <c r="AU30" s="15"/>
    </row>
    <row r="31" spans="1:175" x14ac:dyDescent="0.2">
      <c r="A31" s="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91"/>
      <c r="AS31" s="91"/>
      <c r="AT31" s="91"/>
      <c r="AU31" s="15"/>
    </row>
    <row r="32" spans="1:175" x14ac:dyDescent="0.2">
      <c r="A32" s="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91"/>
      <c r="AS32" s="91"/>
      <c r="AT32" s="91"/>
      <c r="AU32" s="15"/>
    </row>
    <row r="33" spans="1:47" x14ac:dyDescent="0.2">
      <c r="A33" s="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91"/>
      <c r="AS33" s="91"/>
      <c r="AT33" s="91"/>
      <c r="AU33" s="15"/>
    </row>
    <row r="34" spans="1:47" x14ac:dyDescent="0.2">
      <c r="A34" s="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91"/>
      <c r="AS34" s="91"/>
      <c r="AT34" s="91"/>
      <c r="AU34" s="15"/>
    </row>
    <row r="35" spans="1:47" x14ac:dyDescent="0.2">
      <c r="A35" s="3"/>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91"/>
      <c r="AS35" s="91"/>
      <c r="AT35" s="91"/>
      <c r="AU35" s="15"/>
    </row>
    <row r="36" spans="1:47" x14ac:dyDescent="0.2">
      <c r="A36" s="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91"/>
      <c r="AS36" s="91"/>
      <c r="AT36" s="91"/>
      <c r="AU36" s="15"/>
    </row>
    <row r="37" spans="1:47" x14ac:dyDescent="0.2">
      <c r="A37" s="3"/>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91"/>
      <c r="AS37" s="91"/>
      <c r="AT37" s="91"/>
      <c r="AU37" s="15"/>
    </row>
    <row r="38" spans="1:47" x14ac:dyDescent="0.2">
      <c r="A38" s="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91"/>
      <c r="AS38" s="91"/>
      <c r="AT38" s="91"/>
      <c r="AU38" s="15"/>
    </row>
    <row r="39" spans="1:47" x14ac:dyDescent="0.2">
      <c r="A39" s="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91"/>
      <c r="AS39" s="91"/>
      <c r="AT39" s="91"/>
      <c r="AU39" s="15"/>
    </row>
    <row r="40" spans="1:47" x14ac:dyDescent="0.2">
      <c r="A40" s="3"/>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91"/>
      <c r="AS40" s="91"/>
      <c r="AT40" s="91"/>
      <c r="AU40" s="15"/>
    </row>
    <row r="41" spans="1:47" x14ac:dyDescent="0.2">
      <c r="A41" s="3"/>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91"/>
      <c r="AS41" s="91"/>
      <c r="AT41" s="91"/>
      <c r="AU41" s="15"/>
    </row>
    <row r="42" spans="1:47" x14ac:dyDescent="0.2">
      <c r="A42" s="3"/>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91"/>
      <c r="AS42" s="91"/>
      <c r="AT42" s="91"/>
      <c r="AU42" s="15"/>
    </row>
    <row r="43" spans="1:47" x14ac:dyDescent="0.2">
      <c r="A43" s="3"/>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91"/>
      <c r="AS43" s="91"/>
      <c r="AT43" s="91"/>
      <c r="AU43" s="15"/>
    </row>
    <row r="44" spans="1:47" x14ac:dyDescent="0.2">
      <c r="A44" s="3"/>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91"/>
      <c r="AS44" s="91"/>
      <c r="AT44" s="91"/>
      <c r="AU44" s="15"/>
    </row>
    <row r="45" spans="1:47" x14ac:dyDescent="0.2">
      <c r="A45" s="3"/>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91"/>
      <c r="AS45" s="91"/>
      <c r="AT45" s="91"/>
      <c r="AU45" s="15"/>
    </row>
    <row r="46" spans="1:47" x14ac:dyDescent="0.2">
      <c r="A46" s="3"/>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91"/>
      <c r="AS46" s="91"/>
      <c r="AT46" s="91"/>
      <c r="AU46" s="15"/>
    </row>
    <row r="47" spans="1:47" x14ac:dyDescent="0.2">
      <c r="A47" s="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91"/>
      <c r="AS47" s="91"/>
      <c r="AT47" s="91"/>
      <c r="AU47" s="15"/>
    </row>
    <row r="48" spans="1:47" x14ac:dyDescent="0.2">
      <c r="A48" s="3"/>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91"/>
      <c r="AS48" s="91"/>
      <c r="AT48" s="91"/>
      <c r="AU48" s="15"/>
    </row>
    <row r="49" spans="1:47" x14ac:dyDescent="0.2">
      <c r="A49" s="3"/>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91"/>
      <c r="AS49" s="91"/>
      <c r="AT49" s="91"/>
      <c r="AU49" s="15"/>
    </row>
    <row r="50" spans="1:47" x14ac:dyDescent="0.2">
      <c r="A50" s="3"/>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91"/>
      <c r="AS50" s="91"/>
      <c r="AT50" s="91"/>
      <c r="AU50" s="15"/>
    </row>
    <row r="51" spans="1:47" x14ac:dyDescent="0.2">
      <c r="A51" s="3"/>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91"/>
      <c r="AS51" s="91"/>
      <c r="AT51" s="91"/>
      <c r="AU51" s="15"/>
    </row>
    <row r="52" spans="1:47" x14ac:dyDescent="0.2">
      <c r="A52" s="3"/>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91"/>
      <c r="AS52" s="91"/>
      <c r="AT52" s="91"/>
      <c r="AU52" s="15"/>
    </row>
    <row r="53" spans="1:47" x14ac:dyDescent="0.2">
      <c r="A53" s="3"/>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91"/>
      <c r="AS53" s="91"/>
      <c r="AT53" s="91"/>
      <c r="AU53" s="15"/>
    </row>
    <row r="54" spans="1:47" x14ac:dyDescent="0.2">
      <c r="A54" s="3"/>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91"/>
      <c r="AS54" s="91"/>
      <c r="AT54" s="91"/>
      <c r="AU54" s="15"/>
    </row>
    <row r="55" spans="1:47" x14ac:dyDescent="0.2">
      <c r="A55" s="3"/>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91"/>
      <c r="AS55" s="91"/>
      <c r="AT55" s="91"/>
      <c r="AU55" s="15"/>
    </row>
    <row r="56" spans="1:47" x14ac:dyDescent="0.2">
      <c r="A56" s="3"/>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91"/>
      <c r="AS56" s="91"/>
      <c r="AT56" s="91"/>
      <c r="AU56" s="15"/>
    </row>
    <row r="57" spans="1:47" x14ac:dyDescent="0.2">
      <c r="A57" s="3"/>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91"/>
      <c r="AS57" s="91"/>
      <c r="AT57" s="91"/>
      <c r="AU57" s="15"/>
    </row>
    <row r="58" spans="1:47" x14ac:dyDescent="0.2">
      <c r="A58" s="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91"/>
      <c r="AS58" s="91"/>
      <c r="AT58" s="91"/>
      <c r="AU58" s="15"/>
    </row>
    <row r="59" spans="1:47" x14ac:dyDescent="0.2">
      <c r="A59" s="3"/>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91"/>
      <c r="AS59" s="91"/>
      <c r="AT59" s="91"/>
      <c r="AU59" s="15"/>
    </row>
    <row r="60" spans="1:47" x14ac:dyDescent="0.2">
      <c r="A60" s="3"/>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91"/>
      <c r="AS60" s="91"/>
      <c r="AT60" s="91"/>
      <c r="AU60" s="15"/>
    </row>
    <row r="61" spans="1:47" x14ac:dyDescent="0.2">
      <c r="A61" s="3"/>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91"/>
      <c r="AS61" s="91"/>
      <c r="AT61" s="91"/>
      <c r="AU61" s="15"/>
    </row>
    <row r="62" spans="1:47" x14ac:dyDescent="0.2">
      <c r="A62" s="3"/>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91"/>
      <c r="AS62" s="91"/>
      <c r="AT62" s="91"/>
      <c r="AU62" s="15"/>
    </row>
    <row r="63" spans="1:47" x14ac:dyDescent="0.2">
      <c r="A63" s="3"/>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91"/>
      <c r="AS63" s="91"/>
      <c r="AT63" s="91"/>
      <c r="AU63" s="15"/>
    </row>
    <row r="64" spans="1:47" x14ac:dyDescent="0.2">
      <c r="A64" s="3"/>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91"/>
      <c r="AS64" s="91"/>
      <c r="AT64" s="91"/>
      <c r="AU64" s="15"/>
    </row>
    <row r="65" spans="1:47" x14ac:dyDescent="0.2">
      <c r="A65" s="3"/>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91"/>
      <c r="AS65" s="91"/>
      <c r="AT65" s="91"/>
      <c r="AU65" s="15"/>
    </row>
    <row r="66" spans="1:47" x14ac:dyDescent="0.2">
      <c r="A66" s="3"/>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91"/>
      <c r="AS66" s="91"/>
      <c r="AT66" s="91"/>
      <c r="AU66" s="15"/>
    </row>
    <row r="67" spans="1:47" x14ac:dyDescent="0.2">
      <c r="A67" s="3"/>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91"/>
      <c r="AS67" s="91"/>
      <c r="AT67" s="91"/>
      <c r="AU67" s="15"/>
    </row>
    <row r="68" spans="1:47" x14ac:dyDescent="0.2">
      <c r="A68" s="3"/>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91"/>
      <c r="AS68" s="91"/>
      <c r="AT68" s="91"/>
      <c r="AU68" s="15"/>
    </row>
    <row r="69" spans="1:47" x14ac:dyDescent="0.2">
      <c r="A69" s="3"/>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91"/>
      <c r="AS69" s="91"/>
      <c r="AT69" s="91"/>
      <c r="AU69" s="15"/>
    </row>
    <row r="70" spans="1:47" x14ac:dyDescent="0.2">
      <c r="A70" s="3"/>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91"/>
      <c r="AS70" s="91"/>
      <c r="AT70" s="91"/>
      <c r="AU70" s="15"/>
    </row>
    <row r="71" spans="1:47" x14ac:dyDescent="0.2">
      <c r="A71" s="3"/>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91"/>
      <c r="AS71" s="91"/>
      <c r="AT71" s="91"/>
      <c r="AU71" s="15"/>
    </row>
    <row r="72" spans="1:47" x14ac:dyDescent="0.2">
      <c r="A72" s="3"/>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91"/>
      <c r="AS72" s="91"/>
      <c r="AT72" s="91"/>
      <c r="AU72" s="15"/>
    </row>
    <row r="73" spans="1:47" x14ac:dyDescent="0.2">
      <c r="A73" s="3"/>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91"/>
      <c r="AS73" s="91"/>
      <c r="AT73" s="91"/>
      <c r="AU73" s="15"/>
    </row>
    <row r="74" spans="1:47" x14ac:dyDescent="0.2">
      <c r="A74" s="3"/>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91"/>
      <c r="AS74" s="91"/>
      <c r="AT74" s="91"/>
      <c r="AU74" s="15"/>
    </row>
    <row r="75" spans="1:47" x14ac:dyDescent="0.2">
      <c r="A75" s="3"/>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91"/>
      <c r="AS75" s="91"/>
      <c r="AT75" s="91"/>
      <c r="AU75" s="15"/>
    </row>
    <row r="76" spans="1:47" x14ac:dyDescent="0.2">
      <c r="A76" s="3"/>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91"/>
      <c r="AS76" s="91"/>
      <c r="AT76" s="91"/>
      <c r="AU76" s="15"/>
    </row>
    <row r="77" spans="1:47" x14ac:dyDescent="0.2">
      <c r="A77" s="3"/>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91"/>
      <c r="AS77" s="91"/>
      <c r="AT77" s="91"/>
      <c r="AU77" s="15"/>
    </row>
    <row r="78" spans="1:47" x14ac:dyDescent="0.2">
      <c r="A78" s="3"/>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91"/>
      <c r="AS78" s="91"/>
      <c r="AT78" s="91"/>
      <c r="AU78" s="15"/>
    </row>
    <row r="79" spans="1:47" x14ac:dyDescent="0.2">
      <c r="A79" s="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91"/>
      <c r="AS79" s="91"/>
      <c r="AT79" s="91"/>
      <c r="AU79" s="15"/>
    </row>
    <row r="80" spans="1:47" x14ac:dyDescent="0.2">
      <c r="A80" s="3"/>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91"/>
      <c r="AS80" s="91"/>
      <c r="AT80" s="91"/>
      <c r="AU80" s="15"/>
    </row>
    <row r="81" spans="1:47" x14ac:dyDescent="0.2">
      <c r="A81" s="3"/>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91"/>
      <c r="AS81" s="91"/>
      <c r="AT81" s="91"/>
      <c r="AU81" s="15"/>
    </row>
    <row r="82" spans="1:47" x14ac:dyDescent="0.2">
      <c r="A82" s="3"/>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91"/>
      <c r="AS82" s="91"/>
      <c r="AT82" s="91"/>
      <c r="AU82" s="15"/>
    </row>
    <row r="83" spans="1:47" x14ac:dyDescent="0.2">
      <c r="A83" s="3"/>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91"/>
      <c r="AS83" s="91"/>
      <c r="AT83" s="91"/>
      <c r="AU83" s="15"/>
    </row>
    <row r="84" spans="1:47" x14ac:dyDescent="0.2">
      <c r="A84" s="3"/>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91"/>
      <c r="AS84" s="91"/>
      <c r="AT84" s="91"/>
      <c r="AU84" s="15"/>
    </row>
    <row r="85" spans="1:47" x14ac:dyDescent="0.2">
      <c r="A85" s="3"/>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91"/>
      <c r="AS85" s="91"/>
      <c r="AT85" s="91"/>
      <c r="AU85" s="15"/>
    </row>
    <row r="86" spans="1:47" x14ac:dyDescent="0.2">
      <c r="A86" s="3"/>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91"/>
      <c r="AS86" s="91"/>
      <c r="AT86" s="91"/>
      <c r="AU86" s="15"/>
    </row>
    <row r="87" spans="1:47" x14ac:dyDescent="0.2">
      <c r="A87" s="3"/>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91"/>
      <c r="AS87" s="91"/>
      <c r="AT87" s="91"/>
      <c r="AU87" s="15"/>
    </row>
    <row r="88" spans="1:47" x14ac:dyDescent="0.2">
      <c r="A88" s="3"/>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91"/>
      <c r="AS88" s="91"/>
      <c r="AT88" s="91"/>
      <c r="AU88" s="15"/>
    </row>
    <row r="89" spans="1:47" x14ac:dyDescent="0.2">
      <c r="A89" s="3"/>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91"/>
      <c r="AS89" s="91"/>
      <c r="AT89" s="91"/>
      <c r="AU89" s="15"/>
    </row>
    <row r="90" spans="1:47" x14ac:dyDescent="0.2">
      <c r="A90" s="3"/>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91"/>
      <c r="AS90" s="91"/>
      <c r="AT90" s="91"/>
      <c r="AU90" s="15"/>
    </row>
    <row r="91" spans="1:47" x14ac:dyDescent="0.2">
      <c r="A91" s="3"/>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91"/>
      <c r="AS91" s="91"/>
      <c r="AT91" s="91"/>
      <c r="AU91" s="15"/>
    </row>
    <row r="92" spans="1:47" x14ac:dyDescent="0.2">
      <c r="A92" s="3"/>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91"/>
      <c r="AS92" s="91"/>
      <c r="AT92" s="91"/>
      <c r="AU92" s="15"/>
    </row>
    <row r="93" spans="1:47" x14ac:dyDescent="0.2">
      <c r="A93" s="3"/>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91"/>
      <c r="AS93" s="91"/>
      <c r="AT93" s="91"/>
      <c r="AU93" s="15"/>
    </row>
    <row r="94" spans="1:47" x14ac:dyDescent="0.2">
      <c r="A94" s="3"/>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91"/>
      <c r="AS94" s="91"/>
      <c r="AT94" s="91"/>
      <c r="AU94" s="15"/>
    </row>
    <row r="95" spans="1:47" x14ac:dyDescent="0.2">
      <c r="A95" s="3"/>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91"/>
      <c r="AS95" s="91"/>
      <c r="AT95" s="91"/>
      <c r="AU95" s="15"/>
    </row>
    <row r="96" spans="1:47" x14ac:dyDescent="0.2">
      <c r="A96" s="3"/>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91"/>
      <c r="AS96" s="91"/>
      <c r="AT96" s="91"/>
      <c r="AU96" s="15"/>
    </row>
    <row r="97" spans="1:47" x14ac:dyDescent="0.2">
      <c r="A97" s="3"/>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91"/>
      <c r="AS97" s="91"/>
      <c r="AT97" s="91"/>
      <c r="AU97" s="15"/>
    </row>
    <row r="98" spans="1:47" x14ac:dyDescent="0.2">
      <c r="A98" s="3"/>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91"/>
      <c r="AS98" s="91"/>
      <c r="AT98" s="91"/>
      <c r="AU98" s="15"/>
    </row>
    <row r="99" spans="1:47" x14ac:dyDescent="0.2">
      <c r="A99" s="3"/>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91"/>
      <c r="AS99" s="91"/>
      <c r="AT99" s="91"/>
      <c r="AU99" s="15"/>
    </row>
    <row r="100" spans="1:47" x14ac:dyDescent="0.2">
      <c r="A100" s="3"/>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91"/>
      <c r="AS100" s="91"/>
      <c r="AT100" s="91"/>
      <c r="AU100" s="15"/>
    </row>
    <row r="101" spans="1:47" x14ac:dyDescent="0.2">
      <c r="A101" s="3"/>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91"/>
      <c r="AS101" s="91"/>
      <c r="AT101" s="91"/>
      <c r="AU101" s="15"/>
    </row>
    <row r="102" spans="1:47" x14ac:dyDescent="0.2">
      <c r="A102" s="3"/>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91"/>
      <c r="AS102" s="91"/>
      <c r="AT102" s="91"/>
      <c r="AU102" s="15"/>
    </row>
    <row r="103" spans="1:47" x14ac:dyDescent="0.2">
      <c r="A103" s="3"/>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91"/>
      <c r="AS103" s="91"/>
      <c r="AT103" s="91"/>
      <c r="AU103" s="15"/>
    </row>
    <row r="104" spans="1:47" x14ac:dyDescent="0.2">
      <c r="A104" s="3"/>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91"/>
      <c r="AS104" s="91"/>
      <c r="AT104" s="91"/>
      <c r="AU104" s="15"/>
    </row>
    <row r="105" spans="1:47" x14ac:dyDescent="0.2">
      <c r="A105" s="3"/>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91"/>
      <c r="AS105" s="91"/>
      <c r="AT105" s="91"/>
      <c r="AU105" s="15"/>
    </row>
    <row r="106" spans="1:47" x14ac:dyDescent="0.2">
      <c r="A106" s="3"/>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91"/>
      <c r="AS106" s="91"/>
      <c r="AT106" s="91"/>
      <c r="AU106" s="15"/>
    </row>
    <row r="107" spans="1:47" x14ac:dyDescent="0.2">
      <c r="A107" s="3"/>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91"/>
      <c r="AS107" s="91"/>
      <c r="AT107" s="91"/>
      <c r="AU107" s="15"/>
    </row>
    <row r="108" spans="1:47" x14ac:dyDescent="0.2">
      <c r="A108" s="3"/>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91"/>
      <c r="AS108" s="91"/>
      <c r="AT108" s="91"/>
      <c r="AU108" s="15"/>
    </row>
    <row r="109" spans="1:47" x14ac:dyDescent="0.2">
      <c r="A109" s="3"/>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91"/>
      <c r="AS109" s="91"/>
      <c r="AT109" s="91"/>
      <c r="AU109" s="15"/>
    </row>
    <row r="110" spans="1:47" x14ac:dyDescent="0.2">
      <c r="A110" s="3"/>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91"/>
      <c r="AS110" s="91"/>
      <c r="AT110" s="91"/>
      <c r="AU110" s="15"/>
    </row>
    <row r="111" spans="1:47" x14ac:dyDescent="0.2">
      <c r="A111" s="3"/>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91"/>
      <c r="AS111" s="91"/>
      <c r="AT111" s="91"/>
      <c r="AU111" s="15"/>
    </row>
    <row r="112" spans="1:47" x14ac:dyDescent="0.2">
      <c r="A112" s="3"/>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91"/>
      <c r="AS112" s="91"/>
      <c r="AT112" s="91"/>
      <c r="AU112" s="15"/>
    </row>
    <row r="113" spans="1:47" x14ac:dyDescent="0.2">
      <c r="A113" s="3"/>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91"/>
      <c r="AS113" s="91"/>
      <c r="AT113" s="91"/>
      <c r="AU113" s="15"/>
    </row>
    <row r="114" spans="1:47" x14ac:dyDescent="0.2">
      <c r="A114" s="3"/>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91"/>
      <c r="AS114" s="91"/>
      <c r="AT114" s="91"/>
      <c r="AU114" s="15"/>
    </row>
    <row r="115" spans="1:47" x14ac:dyDescent="0.2">
      <c r="A115" s="3"/>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91"/>
      <c r="AS115" s="91"/>
      <c r="AT115" s="91"/>
      <c r="AU115" s="15"/>
    </row>
    <row r="116" spans="1:47" x14ac:dyDescent="0.2">
      <c r="A116" s="3"/>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91"/>
      <c r="AS116" s="91"/>
      <c r="AT116" s="91"/>
      <c r="AU116" s="15"/>
    </row>
    <row r="117" spans="1:47" x14ac:dyDescent="0.2">
      <c r="A117" s="3"/>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91"/>
      <c r="AS117" s="91"/>
      <c r="AT117" s="91"/>
      <c r="AU117" s="15"/>
    </row>
    <row r="118" spans="1:47" x14ac:dyDescent="0.2">
      <c r="A118" s="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91"/>
      <c r="AS118" s="91"/>
      <c r="AT118" s="91"/>
      <c r="AU118" s="15"/>
    </row>
    <row r="119" spans="1:47" x14ac:dyDescent="0.2">
      <c r="A119" s="3"/>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91"/>
      <c r="AS119" s="91"/>
      <c r="AT119" s="91"/>
      <c r="AU119" s="15"/>
    </row>
    <row r="120" spans="1:47" x14ac:dyDescent="0.2">
      <c r="A120" s="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91"/>
      <c r="AS120" s="91"/>
      <c r="AT120" s="91"/>
      <c r="AU120" s="15"/>
    </row>
    <row r="121" spans="1:47" x14ac:dyDescent="0.2">
      <c r="A121" s="3"/>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91"/>
      <c r="AS121" s="91"/>
      <c r="AT121" s="91"/>
      <c r="AU121" s="15"/>
    </row>
    <row r="122" spans="1:47" x14ac:dyDescent="0.2">
      <c r="A122" s="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91"/>
      <c r="AS122" s="91"/>
      <c r="AT122" s="91"/>
      <c r="AU122" s="15"/>
    </row>
    <row r="123" spans="1:47" x14ac:dyDescent="0.2">
      <c r="A123" s="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91"/>
      <c r="AS123" s="91"/>
      <c r="AT123" s="91"/>
      <c r="AU123" s="15"/>
    </row>
    <row r="124" spans="1:47" x14ac:dyDescent="0.2">
      <c r="A124" s="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91"/>
      <c r="AS124" s="91"/>
      <c r="AT124" s="91"/>
      <c r="AU124" s="15"/>
    </row>
    <row r="125" spans="1:47" x14ac:dyDescent="0.2">
      <c r="A125" s="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91"/>
      <c r="AS125" s="91"/>
      <c r="AT125" s="91"/>
      <c r="AU125" s="15"/>
    </row>
    <row r="126" spans="1:47" x14ac:dyDescent="0.2">
      <c r="A126" s="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91"/>
      <c r="AS126" s="91"/>
      <c r="AT126" s="91"/>
      <c r="AU126" s="15"/>
    </row>
    <row r="127" spans="1:47" x14ac:dyDescent="0.2">
      <c r="A127" s="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91"/>
      <c r="AS127" s="91"/>
      <c r="AT127" s="91"/>
      <c r="AU127" s="15"/>
    </row>
    <row r="128" spans="1:47" x14ac:dyDescent="0.2">
      <c r="A128" s="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91"/>
      <c r="AS128" s="91"/>
      <c r="AT128" s="91"/>
      <c r="AU128" s="15"/>
    </row>
    <row r="129" spans="1:47" x14ac:dyDescent="0.2">
      <c r="A129" s="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91"/>
      <c r="AS129" s="91"/>
      <c r="AT129" s="91"/>
      <c r="AU129" s="15"/>
    </row>
    <row r="130" spans="1:47" x14ac:dyDescent="0.2">
      <c r="A130" s="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91"/>
      <c r="AS130" s="91"/>
      <c r="AT130" s="91"/>
      <c r="AU130" s="15"/>
    </row>
    <row r="131" spans="1:47" x14ac:dyDescent="0.2">
      <c r="A131" s="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91"/>
      <c r="AS131" s="91"/>
      <c r="AT131" s="91"/>
      <c r="AU131" s="15"/>
    </row>
    <row r="132" spans="1:47" x14ac:dyDescent="0.2">
      <c r="A132" s="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91"/>
      <c r="AS132" s="91"/>
      <c r="AT132" s="91"/>
      <c r="AU132" s="15"/>
    </row>
    <row r="133" spans="1:47" x14ac:dyDescent="0.2">
      <c r="A133" s="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91"/>
      <c r="AS133" s="91"/>
      <c r="AT133" s="91"/>
      <c r="AU133" s="15"/>
    </row>
    <row r="134" spans="1:47" x14ac:dyDescent="0.2">
      <c r="A134" s="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91"/>
      <c r="AS134" s="91"/>
      <c r="AT134" s="91"/>
      <c r="AU134" s="15"/>
    </row>
    <row r="135" spans="1:47" x14ac:dyDescent="0.2">
      <c r="A135" s="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91"/>
      <c r="AS135" s="91"/>
      <c r="AT135" s="91"/>
      <c r="AU135" s="15"/>
    </row>
    <row r="136" spans="1:47" x14ac:dyDescent="0.2">
      <c r="A136" s="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91"/>
      <c r="AS136" s="91"/>
      <c r="AT136" s="91"/>
      <c r="AU136" s="15"/>
    </row>
    <row r="137" spans="1:47" x14ac:dyDescent="0.2">
      <c r="A137" s="3"/>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91"/>
      <c r="AS137" s="91"/>
      <c r="AT137" s="91"/>
      <c r="AU137" s="15"/>
    </row>
    <row r="138" spans="1:47" x14ac:dyDescent="0.2">
      <c r="A138" s="3"/>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91"/>
      <c r="AS138" s="91"/>
      <c r="AT138" s="91"/>
      <c r="AU138" s="15"/>
    </row>
    <row r="139" spans="1:47" x14ac:dyDescent="0.2">
      <c r="A139" s="3"/>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91"/>
      <c r="AS139" s="91"/>
      <c r="AT139" s="91"/>
      <c r="AU139" s="15"/>
    </row>
    <row r="140" spans="1:47" x14ac:dyDescent="0.2">
      <c r="A140" s="3"/>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91"/>
      <c r="AS140" s="91"/>
      <c r="AT140" s="91"/>
      <c r="AU140" s="15"/>
    </row>
    <row r="141" spans="1:47" x14ac:dyDescent="0.2">
      <c r="A141" s="3"/>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91"/>
      <c r="AS141" s="91"/>
      <c r="AT141" s="91"/>
      <c r="AU141" s="15"/>
    </row>
    <row r="142" spans="1:47" x14ac:dyDescent="0.2">
      <c r="A142" s="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91"/>
      <c r="AS142" s="91"/>
      <c r="AT142" s="91"/>
      <c r="AU142" s="15"/>
    </row>
    <row r="143" spans="1:47" x14ac:dyDescent="0.2">
      <c r="A143" s="3"/>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91"/>
      <c r="AS143" s="91"/>
      <c r="AT143" s="91"/>
      <c r="AU143" s="15"/>
    </row>
    <row r="144" spans="1:47" x14ac:dyDescent="0.2">
      <c r="A144" s="3"/>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91"/>
      <c r="AS144" s="91"/>
      <c r="AT144" s="91"/>
      <c r="AU144" s="15"/>
    </row>
    <row r="145" spans="1:47" x14ac:dyDescent="0.2">
      <c r="A145" s="3"/>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91"/>
      <c r="AS145" s="91"/>
      <c r="AT145" s="91"/>
      <c r="AU145" s="15"/>
    </row>
    <row r="146" spans="1:47" x14ac:dyDescent="0.2">
      <c r="A146" s="3"/>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91"/>
      <c r="AS146" s="91"/>
      <c r="AT146" s="91"/>
      <c r="AU146" s="15"/>
    </row>
    <row r="147" spans="1:47" x14ac:dyDescent="0.2">
      <c r="A147" s="3"/>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91"/>
      <c r="AS147" s="91"/>
      <c r="AT147" s="91"/>
      <c r="AU147" s="15"/>
    </row>
    <row r="148" spans="1:47" x14ac:dyDescent="0.2">
      <c r="A148" s="3"/>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91"/>
      <c r="AS148" s="91"/>
      <c r="AT148" s="91"/>
      <c r="AU148" s="15"/>
    </row>
    <row r="149" spans="1:47" x14ac:dyDescent="0.2">
      <c r="A149" s="3"/>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91"/>
      <c r="AS149" s="91"/>
      <c r="AT149" s="91"/>
      <c r="AU149" s="15"/>
    </row>
    <row r="150" spans="1:47" x14ac:dyDescent="0.2">
      <c r="A150" s="3"/>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91"/>
      <c r="AS150" s="91"/>
      <c r="AT150" s="91"/>
      <c r="AU150" s="15"/>
    </row>
    <row r="151" spans="1:47" x14ac:dyDescent="0.2">
      <c r="A151" s="3"/>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91"/>
      <c r="AS151" s="91"/>
      <c r="AT151" s="91"/>
      <c r="AU151" s="15"/>
    </row>
    <row r="152" spans="1:47" x14ac:dyDescent="0.2">
      <c r="A152" s="3"/>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91"/>
      <c r="AS152" s="91"/>
      <c r="AT152" s="91"/>
      <c r="AU152" s="15"/>
    </row>
    <row r="153" spans="1:47" x14ac:dyDescent="0.2">
      <c r="A153" s="3"/>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91"/>
      <c r="AS153" s="91"/>
      <c r="AT153" s="91"/>
      <c r="AU153" s="15"/>
    </row>
    <row r="154" spans="1:47" x14ac:dyDescent="0.2">
      <c r="A154" s="3"/>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91"/>
      <c r="AS154" s="91"/>
      <c r="AT154" s="91"/>
      <c r="AU154" s="15"/>
    </row>
    <row r="155" spans="1:47" x14ac:dyDescent="0.2">
      <c r="A155" s="3"/>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91"/>
      <c r="AS155" s="91"/>
      <c r="AT155" s="91"/>
      <c r="AU155" s="15"/>
    </row>
    <row r="156" spans="1:47" x14ac:dyDescent="0.2">
      <c r="A156" s="3"/>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91"/>
      <c r="AS156" s="91"/>
      <c r="AT156" s="91"/>
      <c r="AU156" s="15"/>
    </row>
    <row r="157" spans="1:47" x14ac:dyDescent="0.2">
      <c r="A157" s="3"/>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91"/>
      <c r="AS157" s="91"/>
      <c r="AT157" s="91"/>
      <c r="AU157" s="15"/>
    </row>
    <row r="158" spans="1:47" x14ac:dyDescent="0.2">
      <c r="A158" s="3"/>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91"/>
      <c r="AS158" s="91"/>
      <c r="AT158" s="91"/>
      <c r="AU158" s="15"/>
    </row>
    <row r="159" spans="1:47" x14ac:dyDescent="0.2">
      <c r="A159" s="3"/>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91"/>
      <c r="AS159" s="91"/>
      <c r="AT159" s="91"/>
      <c r="AU159" s="15"/>
    </row>
    <row r="160" spans="1:47" x14ac:dyDescent="0.2">
      <c r="A160" s="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91"/>
      <c r="AS160" s="91"/>
      <c r="AT160" s="91"/>
      <c r="AU160" s="15"/>
    </row>
    <row r="161" spans="1:47" x14ac:dyDescent="0.2">
      <c r="A161" s="3"/>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91"/>
      <c r="AS161" s="91"/>
      <c r="AT161" s="91"/>
      <c r="AU161" s="15"/>
    </row>
    <row r="162" spans="1:47" x14ac:dyDescent="0.2">
      <c r="A162" s="3"/>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91"/>
      <c r="AS162" s="91"/>
      <c r="AT162" s="91"/>
      <c r="AU162" s="15"/>
    </row>
    <row r="163" spans="1:47" x14ac:dyDescent="0.2">
      <c r="A163" s="3"/>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91"/>
      <c r="AS163" s="91"/>
      <c r="AT163" s="91"/>
      <c r="AU163" s="15"/>
    </row>
    <row r="164" spans="1:47" x14ac:dyDescent="0.2">
      <c r="A164" s="3"/>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91"/>
      <c r="AS164" s="91"/>
      <c r="AT164" s="91"/>
      <c r="AU164" s="15"/>
    </row>
    <row r="165" spans="1:47" x14ac:dyDescent="0.2">
      <c r="A165" s="3"/>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91"/>
      <c r="AS165" s="91"/>
      <c r="AT165" s="91"/>
      <c r="AU165" s="15"/>
    </row>
    <row r="166" spans="1:47" x14ac:dyDescent="0.2">
      <c r="A166" s="3"/>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91"/>
      <c r="AS166" s="91"/>
      <c r="AT166" s="91"/>
      <c r="AU166" s="15"/>
    </row>
    <row r="167" spans="1:47" x14ac:dyDescent="0.2">
      <c r="A167" s="3"/>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91"/>
      <c r="AS167" s="91"/>
      <c r="AT167" s="91"/>
      <c r="AU167" s="15"/>
    </row>
    <row r="168" spans="1:47" x14ac:dyDescent="0.2">
      <c r="A168" s="3"/>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91"/>
      <c r="AS168" s="91"/>
      <c r="AT168" s="91"/>
      <c r="AU168" s="15"/>
    </row>
    <row r="169" spans="1:47" x14ac:dyDescent="0.2">
      <c r="A169" s="3"/>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91"/>
      <c r="AS169" s="91"/>
      <c r="AT169" s="91"/>
      <c r="AU169" s="15"/>
    </row>
    <row r="170" spans="1:47" x14ac:dyDescent="0.2">
      <c r="A170" s="3"/>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91"/>
      <c r="AS170" s="91"/>
      <c r="AT170" s="91"/>
      <c r="AU170" s="15"/>
    </row>
    <row r="171" spans="1:47" x14ac:dyDescent="0.2">
      <c r="A171" s="3"/>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91"/>
      <c r="AS171" s="91"/>
      <c r="AT171" s="91"/>
      <c r="AU171" s="15"/>
    </row>
    <row r="172" spans="1:47" x14ac:dyDescent="0.2">
      <c r="A172" s="3"/>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91"/>
      <c r="AS172" s="91"/>
      <c r="AT172" s="91"/>
      <c r="AU172" s="15"/>
    </row>
    <row r="173" spans="1:47" x14ac:dyDescent="0.2">
      <c r="A173" s="3"/>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91"/>
      <c r="AS173" s="91"/>
      <c r="AT173" s="91"/>
      <c r="AU173" s="15"/>
    </row>
    <row r="174" spans="1:47" x14ac:dyDescent="0.2">
      <c r="A174" s="3"/>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91"/>
      <c r="AS174" s="91"/>
      <c r="AT174" s="91"/>
      <c r="AU174" s="15"/>
    </row>
    <row r="175" spans="1:47" x14ac:dyDescent="0.2">
      <c r="A175" s="3"/>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91"/>
      <c r="AS175" s="91"/>
      <c r="AT175" s="91"/>
      <c r="AU175" s="15"/>
    </row>
    <row r="176" spans="1:47" x14ac:dyDescent="0.2">
      <c r="A176" s="3"/>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91"/>
      <c r="AS176" s="91"/>
      <c r="AT176" s="91"/>
      <c r="AU176" s="15"/>
    </row>
    <row r="177" spans="1:47" x14ac:dyDescent="0.2">
      <c r="A177" s="3"/>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91"/>
      <c r="AS177" s="91"/>
      <c r="AT177" s="91"/>
      <c r="AU177" s="15"/>
    </row>
    <row r="178" spans="1:47" x14ac:dyDescent="0.2">
      <c r="A178" s="3"/>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91"/>
      <c r="AS178" s="91"/>
      <c r="AT178" s="91"/>
      <c r="AU178" s="15"/>
    </row>
    <row r="179" spans="1:47" x14ac:dyDescent="0.2">
      <c r="A179" s="3"/>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91"/>
      <c r="AS179" s="91"/>
      <c r="AT179" s="91"/>
      <c r="AU179" s="15"/>
    </row>
    <row r="180" spans="1:47" x14ac:dyDescent="0.2">
      <c r="A180" s="3"/>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91"/>
      <c r="AS180" s="91"/>
      <c r="AT180" s="91"/>
      <c r="AU180" s="15"/>
    </row>
    <row r="181" spans="1:47" x14ac:dyDescent="0.2">
      <c r="A181" s="3"/>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91"/>
      <c r="AS181" s="91"/>
      <c r="AT181" s="91"/>
      <c r="AU181" s="15"/>
    </row>
    <row r="182" spans="1:47" x14ac:dyDescent="0.2">
      <c r="A182" s="3"/>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91"/>
      <c r="AS182" s="91"/>
      <c r="AT182" s="91"/>
      <c r="AU182" s="15"/>
    </row>
    <row r="183" spans="1:47" x14ac:dyDescent="0.2">
      <c r="A183" s="3"/>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91"/>
      <c r="AS183" s="91"/>
      <c r="AT183" s="91"/>
      <c r="AU183" s="15"/>
    </row>
    <row r="184" spans="1:47" x14ac:dyDescent="0.2">
      <c r="A184" s="3"/>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91"/>
      <c r="AS184" s="91"/>
      <c r="AT184" s="91"/>
      <c r="AU184" s="15"/>
    </row>
    <row r="185" spans="1:47" x14ac:dyDescent="0.2">
      <c r="A185" s="3"/>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91"/>
      <c r="AS185" s="91"/>
      <c r="AT185" s="91"/>
      <c r="AU185" s="15"/>
    </row>
    <row r="186" spans="1:47" x14ac:dyDescent="0.2">
      <c r="A186" s="3"/>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91"/>
      <c r="AS186" s="91"/>
      <c r="AT186" s="91"/>
      <c r="AU186" s="15"/>
    </row>
    <row r="187" spans="1:47" x14ac:dyDescent="0.2">
      <c r="A187" s="3"/>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91"/>
      <c r="AS187" s="91"/>
      <c r="AT187" s="91"/>
      <c r="AU187" s="15"/>
    </row>
    <row r="188" spans="1:47" x14ac:dyDescent="0.2">
      <c r="A188" s="3"/>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91"/>
      <c r="AS188" s="91"/>
      <c r="AT188" s="91"/>
      <c r="AU188" s="15"/>
    </row>
    <row r="189" spans="1:47" x14ac:dyDescent="0.2">
      <c r="A189" s="3"/>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91"/>
      <c r="AS189" s="91"/>
      <c r="AT189" s="91"/>
      <c r="AU189" s="15"/>
    </row>
    <row r="190" spans="1:47" x14ac:dyDescent="0.2">
      <c r="A190" s="3"/>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91"/>
      <c r="AS190" s="91"/>
      <c r="AT190" s="91"/>
      <c r="AU190" s="15"/>
    </row>
    <row r="191" spans="1:47" x14ac:dyDescent="0.2">
      <c r="A191" s="3"/>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91"/>
      <c r="AS191" s="91"/>
      <c r="AT191" s="91"/>
      <c r="AU191" s="15"/>
    </row>
    <row r="192" spans="1:47" x14ac:dyDescent="0.2">
      <c r="A192" s="3"/>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91"/>
      <c r="AS192" s="91"/>
      <c r="AT192" s="91"/>
      <c r="AU192" s="15"/>
    </row>
    <row r="193" spans="1:47" x14ac:dyDescent="0.2">
      <c r="A193" s="3"/>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91"/>
      <c r="AS193" s="91"/>
      <c r="AT193" s="91"/>
      <c r="AU193" s="15"/>
    </row>
    <row r="194" spans="1:47" x14ac:dyDescent="0.2">
      <c r="A194" s="3"/>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91"/>
      <c r="AS194" s="91"/>
      <c r="AT194" s="91"/>
      <c r="AU194" s="15"/>
    </row>
    <row r="195" spans="1:47" x14ac:dyDescent="0.2">
      <c r="A195" s="3"/>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91"/>
      <c r="AS195" s="91"/>
      <c r="AT195" s="91"/>
      <c r="AU195" s="15"/>
    </row>
    <row r="196" spans="1:47" x14ac:dyDescent="0.2">
      <c r="A196" s="3"/>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91"/>
      <c r="AS196" s="91"/>
      <c r="AT196" s="91"/>
      <c r="AU196" s="15"/>
    </row>
    <row r="197" spans="1:47" x14ac:dyDescent="0.2">
      <c r="A197" s="3"/>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91"/>
      <c r="AS197" s="91"/>
      <c r="AT197" s="91"/>
      <c r="AU197" s="15"/>
    </row>
    <row r="198" spans="1:47" x14ac:dyDescent="0.2">
      <c r="A198" s="3"/>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91"/>
      <c r="AS198" s="91"/>
      <c r="AT198" s="91"/>
      <c r="AU198" s="15"/>
    </row>
    <row r="199" spans="1:47" x14ac:dyDescent="0.2">
      <c r="A199" s="3"/>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91"/>
      <c r="AS199" s="91"/>
      <c r="AT199" s="91"/>
      <c r="AU199" s="15"/>
    </row>
    <row r="200" spans="1:47" x14ac:dyDescent="0.2">
      <c r="A200" s="3"/>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91"/>
      <c r="AS200" s="91"/>
      <c r="AT200" s="91"/>
      <c r="AU200" s="15"/>
    </row>
    <row r="201" spans="1:47" x14ac:dyDescent="0.2">
      <c r="A201" s="3"/>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91"/>
      <c r="AS201" s="91"/>
      <c r="AT201" s="91"/>
      <c r="AU201" s="15"/>
    </row>
    <row r="202" spans="1:47" x14ac:dyDescent="0.2">
      <c r="A202" s="3"/>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91"/>
      <c r="AS202" s="91"/>
      <c r="AT202" s="91"/>
      <c r="AU202" s="15"/>
    </row>
    <row r="203" spans="1:47" x14ac:dyDescent="0.2">
      <c r="A203" s="3"/>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91"/>
      <c r="AS203" s="91"/>
      <c r="AT203" s="91"/>
      <c r="AU203" s="15"/>
    </row>
    <row r="204" spans="1:47" x14ac:dyDescent="0.2">
      <c r="A204" s="3"/>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91"/>
      <c r="AS204" s="91"/>
      <c r="AT204" s="91"/>
      <c r="AU204" s="15"/>
    </row>
    <row r="205" spans="1:47" x14ac:dyDescent="0.2">
      <c r="A205" s="3"/>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91"/>
      <c r="AS205" s="91"/>
      <c r="AT205" s="91"/>
      <c r="AU205" s="15"/>
    </row>
    <row r="206" spans="1:47" x14ac:dyDescent="0.2">
      <c r="A206" s="3"/>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91"/>
      <c r="AS206" s="91"/>
      <c r="AT206" s="91"/>
      <c r="AU206" s="15"/>
    </row>
    <row r="207" spans="1:47" x14ac:dyDescent="0.2">
      <c r="A207" s="3"/>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91"/>
      <c r="AS207" s="91"/>
      <c r="AT207" s="91"/>
      <c r="AU207" s="15"/>
    </row>
    <row r="208" spans="1:47" x14ac:dyDescent="0.2">
      <c r="A208" s="3"/>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91"/>
      <c r="AS208" s="91"/>
      <c r="AT208" s="91"/>
      <c r="AU208" s="15"/>
    </row>
    <row r="209" spans="1:47" x14ac:dyDescent="0.2">
      <c r="A209" s="3"/>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91"/>
      <c r="AS209" s="91"/>
      <c r="AT209" s="91"/>
      <c r="AU209" s="15"/>
    </row>
    <row r="210" spans="1:47" x14ac:dyDescent="0.2">
      <c r="A210" s="3"/>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91"/>
      <c r="AS210" s="91"/>
      <c r="AT210" s="91"/>
      <c r="AU210" s="15"/>
    </row>
    <row r="211" spans="1:47" x14ac:dyDescent="0.2">
      <c r="A211" s="3"/>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91"/>
      <c r="AS211" s="91"/>
      <c r="AT211" s="91"/>
      <c r="AU211" s="15"/>
    </row>
    <row r="212" spans="1:47" x14ac:dyDescent="0.2">
      <c r="A212" s="3"/>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91"/>
      <c r="AS212" s="91"/>
      <c r="AT212" s="91"/>
      <c r="AU212" s="15"/>
    </row>
    <row r="213" spans="1:47" x14ac:dyDescent="0.2">
      <c r="A213" s="3"/>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91"/>
      <c r="AS213" s="91"/>
      <c r="AT213" s="91"/>
      <c r="AU213" s="15"/>
    </row>
    <row r="214" spans="1:47" x14ac:dyDescent="0.2">
      <c r="A214" s="3"/>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91"/>
      <c r="AS214" s="91"/>
      <c r="AT214" s="91"/>
      <c r="AU214" s="15"/>
    </row>
    <row r="215" spans="1:47" x14ac:dyDescent="0.2">
      <c r="A215" s="3"/>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91"/>
      <c r="AS215" s="91"/>
      <c r="AT215" s="91"/>
      <c r="AU215" s="15"/>
    </row>
    <row r="216" spans="1:47" x14ac:dyDescent="0.2">
      <c r="A216" s="3"/>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91"/>
      <c r="AS216" s="91"/>
      <c r="AT216" s="91"/>
      <c r="AU216" s="15"/>
    </row>
    <row r="217" spans="1:47" x14ac:dyDescent="0.2">
      <c r="A217" s="3"/>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91"/>
      <c r="AS217" s="91"/>
      <c r="AT217" s="91"/>
      <c r="AU217" s="15"/>
    </row>
    <row r="218" spans="1:47" x14ac:dyDescent="0.2">
      <c r="A218" s="3"/>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91"/>
      <c r="AS218" s="91"/>
      <c r="AT218" s="91"/>
      <c r="AU218" s="15"/>
    </row>
    <row r="219" spans="1:47" x14ac:dyDescent="0.2">
      <c r="A219" s="3"/>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91"/>
      <c r="AS219" s="91"/>
      <c r="AT219" s="91"/>
      <c r="AU219" s="15"/>
    </row>
    <row r="220" spans="1:47" x14ac:dyDescent="0.2">
      <c r="A220" s="3"/>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91"/>
      <c r="AS220" s="91"/>
      <c r="AT220" s="91"/>
      <c r="AU220" s="15"/>
    </row>
    <row r="221" spans="1:47" x14ac:dyDescent="0.2">
      <c r="A221" s="3"/>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91"/>
      <c r="AS221" s="91"/>
      <c r="AT221" s="91"/>
      <c r="AU221" s="15"/>
    </row>
    <row r="222" spans="1:47" x14ac:dyDescent="0.2">
      <c r="A222" s="3"/>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91"/>
      <c r="AS222" s="91"/>
      <c r="AT222" s="91"/>
      <c r="AU222" s="15"/>
    </row>
    <row r="223" spans="1:47" x14ac:dyDescent="0.2">
      <c r="A223" s="3"/>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91"/>
      <c r="AS223" s="91"/>
      <c r="AT223" s="91"/>
      <c r="AU223" s="15"/>
    </row>
    <row r="224" spans="1:47" x14ac:dyDescent="0.2">
      <c r="A224" s="3"/>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91"/>
      <c r="AS224" s="91"/>
      <c r="AT224" s="91"/>
      <c r="AU224" s="15"/>
    </row>
    <row r="225" spans="1:47" x14ac:dyDescent="0.2">
      <c r="A225" s="3"/>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91"/>
      <c r="AS225" s="91"/>
      <c r="AT225" s="91"/>
      <c r="AU225" s="15"/>
    </row>
    <row r="226" spans="1:47" x14ac:dyDescent="0.2">
      <c r="A226" s="3"/>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91"/>
      <c r="AS226" s="91"/>
      <c r="AT226" s="91"/>
      <c r="AU226" s="15"/>
    </row>
    <row r="227" spans="1:47" x14ac:dyDescent="0.2">
      <c r="A227" s="3"/>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91"/>
      <c r="AS227" s="91"/>
      <c r="AT227" s="91"/>
      <c r="AU227" s="15"/>
    </row>
    <row r="228" spans="1:47" x14ac:dyDescent="0.2">
      <c r="A228" s="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91"/>
      <c r="AS228" s="91"/>
      <c r="AT228" s="91"/>
      <c r="AU228" s="15"/>
    </row>
    <row r="229" spans="1:47" x14ac:dyDescent="0.2">
      <c r="A229" s="3"/>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91"/>
      <c r="AS229" s="91"/>
      <c r="AT229" s="91"/>
      <c r="AU229" s="15"/>
    </row>
    <row r="230" spans="1:47" x14ac:dyDescent="0.2">
      <c r="A230" s="3"/>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91"/>
      <c r="AS230" s="91"/>
      <c r="AT230" s="91"/>
      <c r="AU230" s="15"/>
    </row>
    <row r="231" spans="1:47" x14ac:dyDescent="0.2">
      <c r="A231" s="3"/>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91"/>
      <c r="AS231" s="91"/>
      <c r="AT231" s="91"/>
      <c r="AU231" s="15"/>
    </row>
    <row r="232" spans="1:47" x14ac:dyDescent="0.2">
      <c r="A232" s="3"/>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91"/>
      <c r="AS232" s="91"/>
      <c r="AT232" s="91"/>
      <c r="AU232" s="15"/>
    </row>
    <row r="233" spans="1:47" x14ac:dyDescent="0.2">
      <c r="A233" s="3"/>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91"/>
      <c r="AS233" s="91"/>
      <c r="AT233" s="91"/>
      <c r="AU233" s="15"/>
    </row>
    <row r="234" spans="1:47" x14ac:dyDescent="0.2">
      <c r="A234" s="3"/>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91"/>
      <c r="AS234" s="91"/>
      <c r="AT234" s="91"/>
      <c r="AU234" s="15"/>
    </row>
    <row r="235" spans="1:47" x14ac:dyDescent="0.2">
      <c r="A235" s="3"/>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91"/>
      <c r="AS235" s="91"/>
      <c r="AT235" s="91"/>
      <c r="AU235" s="15"/>
    </row>
    <row r="236" spans="1:47" x14ac:dyDescent="0.2">
      <c r="A236" s="3"/>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91"/>
      <c r="AS236" s="91"/>
      <c r="AT236" s="91"/>
      <c r="AU236" s="15"/>
    </row>
    <row r="237" spans="1:47" x14ac:dyDescent="0.2">
      <c r="A237" s="3"/>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91"/>
      <c r="AS237" s="91"/>
      <c r="AT237" s="91"/>
      <c r="AU237" s="15"/>
    </row>
    <row r="238" spans="1:47" x14ac:dyDescent="0.2">
      <c r="A238" s="3"/>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91"/>
      <c r="AS238" s="91"/>
      <c r="AT238" s="91"/>
      <c r="AU238" s="15"/>
    </row>
    <row r="239" spans="1:47" x14ac:dyDescent="0.2">
      <c r="A239" s="3"/>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91"/>
      <c r="AS239" s="91"/>
      <c r="AT239" s="91"/>
      <c r="AU239" s="15"/>
    </row>
    <row r="240" spans="1:47" x14ac:dyDescent="0.2">
      <c r="A240" s="3"/>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91"/>
      <c r="AS240" s="91"/>
      <c r="AT240" s="91"/>
      <c r="AU240" s="15"/>
    </row>
    <row r="241" spans="1:47" x14ac:dyDescent="0.2">
      <c r="A241" s="3"/>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91"/>
      <c r="AS241" s="91"/>
      <c r="AT241" s="91"/>
      <c r="AU241" s="15"/>
    </row>
    <row r="242" spans="1:47" x14ac:dyDescent="0.2">
      <c r="A242" s="3"/>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91"/>
      <c r="AS242" s="91"/>
      <c r="AT242" s="91"/>
      <c r="AU242" s="15"/>
    </row>
    <row r="243" spans="1:47" x14ac:dyDescent="0.2">
      <c r="A243" s="3"/>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91"/>
      <c r="AS243" s="91"/>
      <c r="AT243" s="91"/>
      <c r="AU243" s="15"/>
    </row>
    <row r="244" spans="1:47" x14ac:dyDescent="0.2">
      <c r="A244" s="3"/>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91"/>
      <c r="AS244" s="91"/>
      <c r="AT244" s="91"/>
      <c r="AU244" s="15"/>
    </row>
    <row r="245" spans="1:47" x14ac:dyDescent="0.2">
      <c r="A245" s="3"/>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91"/>
      <c r="AS245" s="91"/>
      <c r="AT245" s="91"/>
      <c r="AU245" s="15"/>
    </row>
    <row r="246" spans="1:47" x14ac:dyDescent="0.2">
      <c r="A246" s="3"/>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91"/>
      <c r="AS246" s="91"/>
      <c r="AT246" s="91"/>
      <c r="AU246" s="15"/>
    </row>
    <row r="247" spans="1:47" x14ac:dyDescent="0.2">
      <c r="A247" s="3"/>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91"/>
      <c r="AS247" s="91"/>
      <c r="AT247" s="91"/>
      <c r="AU247" s="15"/>
    </row>
    <row r="248" spans="1:47" x14ac:dyDescent="0.2">
      <c r="A248" s="3"/>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91"/>
      <c r="AS248" s="91"/>
      <c r="AT248" s="91"/>
      <c r="AU248" s="15"/>
    </row>
    <row r="249" spans="1:47" x14ac:dyDescent="0.2">
      <c r="A249" s="3"/>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91"/>
      <c r="AS249" s="91"/>
      <c r="AT249" s="91"/>
      <c r="AU249" s="15"/>
    </row>
    <row r="250" spans="1:47" x14ac:dyDescent="0.2">
      <c r="A250" s="3"/>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91"/>
      <c r="AS250" s="91"/>
      <c r="AT250" s="91"/>
      <c r="AU250" s="15"/>
    </row>
    <row r="251" spans="1:47" x14ac:dyDescent="0.2">
      <c r="A251" s="3"/>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91"/>
      <c r="AS251" s="91"/>
      <c r="AT251" s="91"/>
      <c r="AU251" s="15"/>
    </row>
    <row r="252" spans="1:47" x14ac:dyDescent="0.2">
      <c r="A252" s="3"/>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91"/>
      <c r="AS252" s="91"/>
      <c r="AT252" s="91"/>
      <c r="AU252" s="15"/>
    </row>
    <row r="253" spans="1:47" x14ac:dyDescent="0.2">
      <c r="A253" s="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91"/>
      <c r="AS253" s="91"/>
      <c r="AT253" s="91"/>
      <c r="AU253" s="15"/>
    </row>
    <row r="254" spans="1:47" x14ac:dyDescent="0.2">
      <c r="A254" s="3"/>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91"/>
      <c r="AS254" s="91"/>
      <c r="AT254" s="91"/>
      <c r="AU254" s="15"/>
    </row>
    <row r="255" spans="1:47" x14ac:dyDescent="0.2">
      <c r="A255" s="3"/>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91"/>
      <c r="AS255" s="91"/>
      <c r="AT255" s="91"/>
      <c r="AU255" s="15"/>
    </row>
    <row r="256" spans="1:47" x14ac:dyDescent="0.2">
      <c r="A256" s="3"/>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91"/>
      <c r="AS256" s="91"/>
      <c r="AT256" s="91"/>
      <c r="AU256" s="15"/>
    </row>
    <row r="257" spans="1:47" x14ac:dyDescent="0.2">
      <c r="A257" s="3"/>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91"/>
      <c r="AS257" s="91"/>
      <c r="AT257" s="91"/>
      <c r="AU257" s="15"/>
    </row>
    <row r="258" spans="1:47" x14ac:dyDescent="0.2">
      <c r="A258" s="3"/>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91"/>
      <c r="AS258" s="91"/>
      <c r="AT258" s="91"/>
      <c r="AU258" s="15"/>
    </row>
    <row r="259" spans="1:47" x14ac:dyDescent="0.2">
      <c r="A259" s="3"/>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91"/>
      <c r="AS259" s="91"/>
      <c r="AT259" s="91"/>
      <c r="AU259" s="15"/>
    </row>
    <row r="260" spans="1:47" x14ac:dyDescent="0.2">
      <c r="A260" s="3"/>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91"/>
      <c r="AS260" s="91"/>
      <c r="AT260" s="91"/>
      <c r="AU260" s="15"/>
    </row>
    <row r="261" spans="1:47" x14ac:dyDescent="0.2">
      <c r="A261" s="3"/>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91"/>
      <c r="AS261" s="91"/>
      <c r="AT261" s="91"/>
      <c r="AU261" s="15"/>
    </row>
    <row r="262" spans="1:47" x14ac:dyDescent="0.2">
      <c r="A262" s="3"/>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91"/>
      <c r="AS262" s="91"/>
      <c r="AT262" s="91"/>
      <c r="AU262" s="15"/>
    </row>
    <row r="263" spans="1:47" x14ac:dyDescent="0.2">
      <c r="A263" s="3"/>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91"/>
      <c r="AS263" s="91"/>
      <c r="AT263" s="91"/>
      <c r="AU263" s="15"/>
    </row>
    <row r="264" spans="1:47" x14ac:dyDescent="0.2">
      <c r="A264" s="3"/>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91"/>
      <c r="AS264" s="91"/>
      <c r="AT264" s="91"/>
      <c r="AU264" s="15"/>
    </row>
    <row r="265" spans="1:47" x14ac:dyDescent="0.2">
      <c r="A265" s="3"/>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91"/>
      <c r="AS265" s="91"/>
      <c r="AT265" s="91"/>
      <c r="AU265" s="15"/>
    </row>
    <row r="266" spans="1:47" x14ac:dyDescent="0.2">
      <c r="A266" s="3"/>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91"/>
      <c r="AS266" s="91"/>
      <c r="AT266" s="91"/>
      <c r="AU266" s="15"/>
    </row>
    <row r="267" spans="1:47" x14ac:dyDescent="0.2">
      <c r="A267" s="3"/>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91"/>
      <c r="AS267" s="91"/>
      <c r="AT267" s="91"/>
      <c r="AU267" s="15"/>
    </row>
    <row r="268" spans="1:47" x14ac:dyDescent="0.2">
      <c r="A268" s="3"/>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91"/>
      <c r="AS268" s="91"/>
      <c r="AT268" s="91"/>
      <c r="AU268" s="15"/>
    </row>
    <row r="269" spans="1:47" x14ac:dyDescent="0.2">
      <c r="A269" s="3"/>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91"/>
      <c r="AS269" s="91"/>
      <c r="AT269" s="91"/>
      <c r="AU269" s="15"/>
    </row>
    <row r="270" spans="1:47" x14ac:dyDescent="0.2">
      <c r="A270" s="3"/>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91"/>
      <c r="AS270" s="91"/>
      <c r="AT270" s="91"/>
      <c r="AU270" s="15"/>
    </row>
    <row r="271" spans="1:47" x14ac:dyDescent="0.2">
      <c r="A271" s="3"/>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91"/>
      <c r="AS271" s="91"/>
      <c r="AT271" s="91"/>
      <c r="AU271" s="15"/>
    </row>
    <row r="272" spans="1:47" x14ac:dyDescent="0.2">
      <c r="A272" s="3"/>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91"/>
      <c r="AS272" s="91"/>
      <c r="AT272" s="91"/>
      <c r="AU272" s="15"/>
    </row>
    <row r="273" spans="1:47" x14ac:dyDescent="0.2">
      <c r="A273" s="3"/>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91"/>
      <c r="AS273" s="91"/>
      <c r="AT273" s="91"/>
      <c r="AU273" s="15"/>
    </row>
    <row r="274" spans="1:47" x14ac:dyDescent="0.2">
      <c r="A274" s="3"/>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91"/>
      <c r="AS274" s="91"/>
      <c r="AT274" s="91"/>
      <c r="AU274" s="15"/>
    </row>
    <row r="275" spans="1:47" x14ac:dyDescent="0.2">
      <c r="A275" s="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91"/>
      <c r="AS275" s="91"/>
      <c r="AT275" s="91"/>
      <c r="AU275" s="15"/>
    </row>
    <row r="276" spans="1:47" x14ac:dyDescent="0.2">
      <c r="A276" s="3"/>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91"/>
      <c r="AS276" s="91"/>
      <c r="AT276" s="91"/>
      <c r="AU276" s="15"/>
    </row>
    <row r="277" spans="1:47" x14ac:dyDescent="0.2">
      <c r="A277" s="3"/>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91"/>
      <c r="AS277" s="91"/>
      <c r="AT277" s="91"/>
      <c r="AU277" s="15"/>
    </row>
    <row r="278" spans="1:47" x14ac:dyDescent="0.2">
      <c r="A278" s="3"/>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91"/>
      <c r="AS278" s="91"/>
      <c r="AT278" s="91"/>
      <c r="AU278" s="15"/>
    </row>
    <row r="279" spans="1:47" x14ac:dyDescent="0.2">
      <c r="A279" s="3"/>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91"/>
      <c r="AS279" s="91"/>
      <c r="AT279" s="91"/>
      <c r="AU279" s="15"/>
    </row>
    <row r="280" spans="1:47" x14ac:dyDescent="0.2">
      <c r="A280" s="3"/>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91"/>
      <c r="AS280" s="91"/>
      <c r="AT280" s="91"/>
      <c r="AU280" s="15"/>
    </row>
    <row r="281" spans="1:47" x14ac:dyDescent="0.2">
      <c r="A281" s="3"/>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91"/>
      <c r="AS281" s="91"/>
      <c r="AT281" s="91"/>
      <c r="AU281" s="15"/>
    </row>
    <row r="282" spans="1:47" x14ac:dyDescent="0.2">
      <c r="A282" s="3"/>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91"/>
      <c r="AS282" s="91"/>
      <c r="AT282" s="91"/>
      <c r="AU282" s="15"/>
    </row>
    <row r="283" spans="1:47" x14ac:dyDescent="0.2">
      <c r="A283" s="3"/>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91"/>
      <c r="AS283" s="91"/>
      <c r="AT283" s="91"/>
      <c r="AU283" s="15"/>
    </row>
    <row r="284" spans="1:47" x14ac:dyDescent="0.2">
      <c r="A284" s="3"/>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91"/>
      <c r="AS284" s="91"/>
      <c r="AT284" s="91"/>
      <c r="AU284" s="15"/>
    </row>
    <row r="285" spans="1:47" x14ac:dyDescent="0.2">
      <c r="A285" s="3"/>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91"/>
      <c r="AS285" s="91"/>
      <c r="AT285" s="91"/>
      <c r="AU285" s="15"/>
    </row>
    <row r="286" spans="1:47" x14ac:dyDescent="0.2">
      <c r="A286" s="3"/>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91"/>
      <c r="AS286" s="91"/>
      <c r="AT286" s="91"/>
      <c r="AU286" s="15"/>
    </row>
    <row r="287" spans="1:47" x14ac:dyDescent="0.2">
      <c r="A287" s="3"/>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91"/>
      <c r="AS287" s="91"/>
      <c r="AT287" s="91"/>
      <c r="AU287" s="15"/>
    </row>
    <row r="288" spans="1:47" x14ac:dyDescent="0.2">
      <c r="A288" s="3"/>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91"/>
      <c r="AS288" s="91"/>
      <c r="AT288" s="91"/>
      <c r="AU288" s="15"/>
    </row>
    <row r="289" spans="1:47" x14ac:dyDescent="0.2">
      <c r="A289" s="3"/>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91"/>
      <c r="AS289" s="91"/>
      <c r="AT289" s="91"/>
      <c r="AU289" s="15"/>
    </row>
    <row r="290" spans="1:47" x14ac:dyDescent="0.2">
      <c r="A290" s="3"/>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91"/>
      <c r="AS290" s="91"/>
      <c r="AT290" s="91"/>
      <c r="AU290" s="15"/>
    </row>
    <row r="291" spans="1:47" x14ac:dyDescent="0.2">
      <c r="A291" s="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91"/>
      <c r="AS291" s="91"/>
      <c r="AT291" s="91"/>
      <c r="AU291" s="15"/>
    </row>
    <row r="292" spans="1:47" x14ac:dyDescent="0.2">
      <c r="A292" s="3"/>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91"/>
      <c r="AS292" s="91"/>
      <c r="AT292" s="91"/>
      <c r="AU292" s="15"/>
    </row>
    <row r="293" spans="1:47" x14ac:dyDescent="0.2">
      <c r="A293" s="3"/>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91"/>
      <c r="AS293" s="91"/>
      <c r="AT293" s="91"/>
      <c r="AU293" s="15"/>
    </row>
    <row r="294" spans="1:47" x14ac:dyDescent="0.2">
      <c r="A294" s="3"/>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91"/>
      <c r="AS294" s="91"/>
      <c r="AT294" s="91"/>
      <c r="AU294" s="15"/>
    </row>
    <row r="295" spans="1:47" x14ac:dyDescent="0.2">
      <c r="A295" s="3"/>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91"/>
      <c r="AS295" s="91"/>
      <c r="AT295" s="91"/>
      <c r="AU295" s="15"/>
    </row>
    <row r="296" spans="1:47" x14ac:dyDescent="0.2">
      <c r="A296" s="3"/>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91"/>
      <c r="AS296" s="91"/>
      <c r="AT296" s="91"/>
      <c r="AU296" s="15"/>
    </row>
    <row r="297" spans="1:47" x14ac:dyDescent="0.2">
      <c r="A297" s="3"/>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91"/>
      <c r="AS297" s="91"/>
      <c r="AT297" s="91"/>
      <c r="AU297" s="15"/>
    </row>
    <row r="298" spans="1:47" x14ac:dyDescent="0.2">
      <c r="A298" s="3"/>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91"/>
      <c r="AS298" s="91"/>
      <c r="AT298" s="91"/>
      <c r="AU298" s="15"/>
    </row>
    <row r="299" spans="1:47" x14ac:dyDescent="0.2">
      <c r="A299" s="3"/>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91"/>
      <c r="AS299" s="91"/>
      <c r="AT299" s="91"/>
      <c r="AU299" s="15"/>
    </row>
    <row r="300" spans="1:47" x14ac:dyDescent="0.2">
      <c r="A300" s="3"/>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91"/>
      <c r="AS300" s="91"/>
      <c r="AT300" s="91"/>
      <c r="AU300" s="15"/>
    </row>
    <row r="301" spans="1:47" x14ac:dyDescent="0.2">
      <c r="A301" s="3"/>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91"/>
      <c r="AS301" s="91"/>
      <c r="AT301" s="91"/>
      <c r="AU301" s="15"/>
    </row>
    <row r="302" spans="1:47" x14ac:dyDescent="0.2">
      <c r="A302" s="3"/>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91"/>
      <c r="AS302" s="91"/>
      <c r="AT302" s="91"/>
      <c r="AU302" s="15"/>
    </row>
    <row r="303" spans="1:47" x14ac:dyDescent="0.2">
      <c r="A303" s="3"/>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91"/>
      <c r="AS303" s="91"/>
      <c r="AT303" s="91"/>
      <c r="AU303" s="15"/>
    </row>
    <row r="304" spans="1:47" x14ac:dyDescent="0.2">
      <c r="A304" s="3"/>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91"/>
      <c r="AS304" s="91"/>
      <c r="AT304" s="91"/>
      <c r="AU304" s="15"/>
    </row>
    <row r="305" spans="1:47" x14ac:dyDescent="0.2">
      <c r="A305" s="3"/>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91"/>
      <c r="AS305" s="91"/>
      <c r="AT305" s="91"/>
      <c r="AU305" s="15"/>
    </row>
    <row r="306" spans="1:47" x14ac:dyDescent="0.2">
      <c r="A306" s="3"/>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91"/>
      <c r="AS306" s="91"/>
      <c r="AT306" s="91"/>
      <c r="AU306" s="15"/>
    </row>
    <row r="307" spans="1:47" x14ac:dyDescent="0.2">
      <c r="A307" s="3"/>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91"/>
      <c r="AS307" s="91"/>
      <c r="AT307" s="91"/>
      <c r="AU307" s="15"/>
    </row>
    <row r="308" spans="1:47" x14ac:dyDescent="0.2">
      <c r="A308" s="3"/>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91"/>
      <c r="AS308" s="91"/>
      <c r="AT308" s="91"/>
      <c r="AU308" s="15"/>
    </row>
    <row r="309" spans="1:47" x14ac:dyDescent="0.2">
      <c r="A309" s="3"/>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91"/>
      <c r="AS309" s="91"/>
      <c r="AT309" s="91"/>
      <c r="AU309" s="15"/>
    </row>
    <row r="310" spans="1:47" x14ac:dyDescent="0.2">
      <c r="A310" s="3"/>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91"/>
      <c r="AS310" s="91"/>
      <c r="AT310" s="91"/>
      <c r="AU310" s="15"/>
    </row>
    <row r="311" spans="1:47" x14ac:dyDescent="0.2">
      <c r="A311" s="3"/>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91"/>
      <c r="AS311" s="91"/>
      <c r="AT311" s="91"/>
      <c r="AU311" s="15"/>
    </row>
    <row r="312" spans="1:47" x14ac:dyDescent="0.2">
      <c r="A312" s="3"/>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91"/>
      <c r="AS312" s="91"/>
      <c r="AT312" s="91"/>
      <c r="AU312" s="15"/>
    </row>
    <row r="313" spans="1:47" x14ac:dyDescent="0.2">
      <c r="A313" s="3"/>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91"/>
      <c r="AS313" s="91"/>
      <c r="AT313" s="91"/>
      <c r="AU313" s="15"/>
    </row>
    <row r="314" spans="1:47" x14ac:dyDescent="0.2">
      <c r="A314" s="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91"/>
      <c r="AS314" s="91"/>
      <c r="AT314" s="91"/>
      <c r="AU314" s="15"/>
    </row>
    <row r="315" spans="1:47" x14ac:dyDescent="0.2">
      <c r="A315" s="3"/>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91"/>
      <c r="AS315" s="91"/>
      <c r="AT315" s="91"/>
      <c r="AU315" s="15"/>
    </row>
    <row r="316" spans="1:47" x14ac:dyDescent="0.2">
      <c r="A316" s="3"/>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91"/>
      <c r="AS316" s="91"/>
      <c r="AT316" s="91"/>
      <c r="AU316" s="15"/>
    </row>
    <row r="317" spans="1:47" x14ac:dyDescent="0.2">
      <c r="A317" s="3"/>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91"/>
      <c r="AS317" s="91"/>
      <c r="AT317" s="91"/>
      <c r="AU317" s="15"/>
    </row>
    <row r="318" spans="1:47" x14ac:dyDescent="0.2">
      <c r="A318" s="3"/>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91"/>
      <c r="AS318" s="91"/>
      <c r="AT318" s="91"/>
      <c r="AU318" s="15"/>
    </row>
    <row r="319" spans="1:47" x14ac:dyDescent="0.2">
      <c r="A319" s="3"/>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91"/>
      <c r="AS319" s="91"/>
      <c r="AT319" s="91"/>
      <c r="AU319" s="15"/>
    </row>
    <row r="320" spans="1:47" x14ac:dyDescent="0.2">
      <c r="A320" s="3"/>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91"/>
      <c r="AS320" s="91"/>
      <c r="AT320" s="91"/>
      <c r="AU320" s="15"/>
    </row>
    <row r="321" spans="1:47" x14ac:dyDescent="0.2">
      <c r="A321" s="3"/>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91"/>
      <c r="AS321" s="91"/>
      <c r="AT321" s="91"/>
      <c r="AU321" s="15"/>
    </row>
    <row r="322" spans="1:47" x14ac:dyDescent="0.2">
      <c r="A322" s="3"/>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91"/>
      <c r="AS322" s="91"/>
      <c r="AT322" s="91"/>
      <c r="AU322" s="15"/>
    </row>
    <row r="323" spans="1:47" x14ac:dyDescent="0.2">
      <c r="A323" s="3"/>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91"/>
      <c r="AS323" s="91"/>
      <c r="AT323" s="91"/>
      <c r="AU323" s="15"/>
    </row>
    <row r="324" spans="1:47" x14ac:dyDescent="0.2">
      <c r="A324" s="3"/>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91"/>
      <c r="AS324" s="91"/>
      <c r="AT324" s="91"/>
      <c r="AU324" s="15"/>
    </row>
    <row r="325" spans="1:47" x14ac:dyDescent="0.2">
      <c r="A325" s="3"/>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91"/>
      <c r="AS325" s="91"/>
      <c r="AT325" s="91"/>
      <c r="AU325" s="15"/>
    </row>
    <row r="326" spans="1:47" x14ac:dyDescent="0.2">
      <c r="A326" s="3"/>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91"/>
      <c r="AS326" s="91"/>
      <c r="AT326" s="91"/>
      <c r="AU326" s="15"/>
    </row>
    <row r="327" spans="1:47" x14ac:dyDescent="0.2">
      <c r="A327" s="3"/>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91"/>
      <c r="AS327" s="91"/>
      <c r="AT327" s="91"/>
      <c r="AU327" s="15"/>
    </row>
    <row r="328" spans="1:47" x14ac:dyDescent="0.2">
      <c r="A328" s="3"/>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91"/>
      <c r="AS328" s="91"/>
      <c r="AT328" s="91"/>
      <c r="AU328" s="15"/>
    </row>
    <row r="329" spans="1:47" x14ac:dyDescent="0.2">
      <c r="A329" s="3"/>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91"/>
      <c r="AS329" s="91"/>
      <c r="AT329" s="91"/>
      <c r="AU329" s="15"/>
    </row>
    <row r="330" spans="1:47" x14ac:dyDescent="0.2">
      <c r="A330" s="3"/>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91"/>
      <c r="AS330" s="91"/>
      <c r="AT330" s="91"/>
      <c r="AU330" s="15"/>
    </row>
    <row r="331" spans="1:47" x14ac:dyDescent="0.2">
      <c r="A331" s="3"/>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91"/>
      <c r="AS331" s="91"/>
      <c r="AT331" s="91"/>
      <c r="AU331" s="15"/>
    </row>
    <row r="332" spans="1:47" x14ac:dyDescent="0.2">
      <c r="A332" s="3"/>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91"/>
      <c r="AS332" s="91"/>
      <c r="AT332" s="91"/>
      <c r="AU332" s="15"/>
    </row>
    <row r="333" spans="1:47" x14ac:dyDescent="0.2">
      <c r="A333" s="3"/>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91"/>
      <c r="AS333" s="91"/>
      <c r="AT333" s="91"/>
      <c r="AU333" s="15"/>
    </row>
    <row r="334" spans="1:47" x14ac:dyDescent="0.2">
      <c r="A334" s="3"/>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91"/>
      <c r="AS334" s="91"/>
      <c r="AT334" s="91"/>
      <c r="AU334" s="15"/>
    </row>
    <row r="335" spans="1:47" x14ac:dyDescent="0.2">
      <c r="A335" s="3"/>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91"/>
      <c r="AS335" s="91"/>
      <c r="AT335" s="91"/>
      <c r="AU335" s="15"/>
    </row>
    <row r="336" spans="1:47" x14ac:dyDescent="0.2">
      <c r="A336" s="3"/>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91"/>
      <c r="AS336" s="91"/>
      <c r="AT336" s="91"/>
      <c r="AU336" s="15"/>
    </row>
    <row r="337" spans="1:47" x14ac:dyDescent="0.2">
      <c r="A337" s="3"/>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91"/>
      <c r="AS337" s="91"/>
      <c r="AT337" s="91"/>
      <c r="AU337" s="15"/>
    </row>
    <row r="338" spans="1:47" x14ac:dyDescent="0.2">
      <c r="A338" s="3"/>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91"/>
      <c r="AS338" s="91"/>
      <c r="AT338" s="91"/>
      <c r="AU338" s="15"/>
    </row>
    <row r="339" spans="1:47" x14ac:dyDescent="0.2">
      <c r="A339" s="3"/>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91"/>
      <c r="AS339" s="91"/>
      <c r="AT339" s="91"/>
      <c r="AU339" s="15"/>
    </row>
    <row r="340" spans="1:47" x14ac:dyDescent="0.2">
      <c r="A340" s="3"/>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91"/>
      <c r="AS340" s="91"/>
      <c r="AT340" s="91"/>
      <c r="AU340" s="15"/>
    </row>
    <row r="341" spans="1:47" x14ac:dyDescent="0.2">
      <c r="A341" s="3"/>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91"/>
      <c r="AS341" s="91"/>
      <c r="AT341" s="91"/>
      <c r="AU341" s="15"/>
    </row>
    <row r="342" spans="1:47" x14ac:dyDescent="0.2">
      <c r="A342" s="3"/>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91"/>
      <c r="AS342" s="91"/>
      <c r="AT342" s="91"/>
      <c r="AU342" s="15"/>
    </row>
    <row r="343" spans="1:47" x14ac:dyDescent="0.2">
      <c r="A343" s="3"/>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91"/>
      <c r="AS343" s="91"/>
      <c r="AT343" s="91"/>
      <c r="AU343" s="15"/>
    </row>
    <row r="344" spans="1:47" x14ac:dyDescent="0.2">
      <c r="A344" s="3"/>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91"/>
      <c r="AS344" s="91"/>
      <c r="AT344" s="91"/>
      <c r="AU344" s="15"/>
    </row>
    <row r="345" spans="1:47" x14ac:dyDescent="0.2">
      <c r="A345" s="3"/>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91"/>
      <c r="AS345" s="91"/>
      <c r="AT345" s="91"/>
      <c r="AU345" s="15"/>
    </row>
    <row r="346" spans="1:47" x14ac:dyDescent="0.2">
      <c r="A346" s="3"/>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91"/>
      <c r="AS346" s="91"/>
      <c r="AT346" s="91"/>
      <c r="AU346" s="15"/>
    </row>
    <row r="347" spans="1:47" x14ac:dyDescent="0.2">
      <c r="A347" s="3"/>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91"/>
      <c r="AS347" s="91"/>
      <c r="AT347" s="91"/>
      <c r="AU347" s="15"/>
    </row>
    <row r="348" spans="1:47" x14ac:dyDescent="0.2">
      <c r="A348" s="3"/>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91"/>
      <c r="AS348" s="91"/>
      <c r="AT348" s="91"/>
      <c r="AU348" s="15"/>
    </row>
    <row r="349" spans="1:47" x14ac:dyDescent="0.2">
      <c r="A349" s="3"/>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91"/>
      <c r="AS349" s="91"/>
      <c r="AT349" s="91"/>
      <c r="AU349" s="15"/>
    </row>
    <row r="350" spans="1:47" x14ac:dyDescent="0.2">
      <c r="A350" s="3"/>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91"/>
      <c r="AS350" s="91"/>
      <c r="AT350" s="91"/>
      <c r="AU350" s="15"/>
    </row>
    <row r="351" spans="1:47" x14ac:dyDescent="0.2">
      <c r="A351" s="3"/>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91"/>
      <c r="AS351" s="91"/>
      <c r="AT351" s="91"/>
      <c r="AU351" s="15"/>
    </row>
    <row r="352" spans="1:47" x14ac:dyDescent="0.2">
      <c r="A352" s="3"/>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91"/>
      <c r="AS352" s="91"/>
      <c r="AT352" s="91"/>
      <c r="AU352" s="15"/>
    </row>
    <row r="353" spans="1:47" x14ac:dyDescent="0.2">
      <c r="A353" s="3"/>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91"/>
      <c r="AS353" s="91"/>
      <c r="AT353" s="91"/>
      <c r="AU353" s="15"/>
    </row>
    <row r="354" spans="1:47" x14ac:dyDescent="0.2">
      <c r="A354" s="3"/>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91"/>
      <c r="AS354" s="91"/>
      <c r="AT354" s="91"/>
      <c r="AU354" s="15"/>
    </row>
    <row r="355" spans="1:47" x14ac:dyDescent="0.2">
      <c r="A355" s="3"/>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91"/>
      <c r="AS355" s="91"/>
      <c r="AT355" s="91"/>
      <c r="AU355" s="15"/>
    </row>
    <row r="356" spans="1:47" x14ac:dyDescent="0.2">
      <c r="A356" s="3"/>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91"/>
      <c r="AS356" s="91"/>
      <c r="AT356" s="91"/>
      <c r="AU356" s="15"/>
    </row>
    <row r="357" spans="1:47" x14ac:dyDescent="0.2">
      <c r="A357" s="3"/>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91"/>
      <c r="AS357" s="91"/>
      <c r="AT357" s="91"/>
      <c r="AU357" s="15"/>
    </row>
    <row r="358" spans="1:47" x14ac:dyDescent="0.2">
      <c r="A358" s="3"/>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91"/>
      <c r="AS358" s="91"/>
      <c r="AT358" s="91"/>
      <c r="AU358" s="15"/>
    </row>
    <row r="359" spans="1:47" x14ac:dyDescent="0.2">
      <c r="A359" s="3"/>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91"/>
      <c r="AS359" s="91"/>
      <c r="AT359" s="91"/>
      <c r="AU359" s="15"/>
    </row>
    <row r="360" spans="1:47" x14ac:dyDescent="0.2">
      <c r="A360" s="3"/>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91"/>
      <c r="AS360" s="91"/>
      <c r="AT360" s="91"/>
      <c r="AU360" s="15"/>
    </row>
    <row r="361" spans="1:47" x14ac:dyDescent="0.2">
      <c r="A361" s="3"/>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91"/>
      <c r="AS361" s="91"/>
      <c r="AT361" s="91"/>
      <c r="AU361" s="15"/>
    </row>
    <row r="362" spans="1:47" x14ac:dyDescent="0.2">
      <c r="A362" s="3"/>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91"/>
      <c r="AS362" s="91"/>
      <c r="AT362" s="91"/>
      <c r="AU362" s="15"/>
    </row>
    <row r="363" spans="1:47" x14ac:dyDescent="0.2">
      <c r="A363" s="3"/>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91"/>
      <c r="AS363" s="91"/>
      <c r="AT363" s="91"/>
      <c r="AU363" s="15"/>
    </row>
    <row r="364" spans="1:47" x14ac:dyDescent="0.2">
      <c r="A364" s="3"/>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91"/>
      <c r="AS364" s="91"/>
      <c r="AT364" s="91"/>
      <c r="AU364" s="15"/>
    </row>
    <row r="365" spans="1:47" x14ac:dyDescent="0.2">
      <c r="A365" s="3"/>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91"/>
      <c r="AS365" s="91"/>
      <c r="AT365" s="91"/>
      <c r="AU365" s="15"/>
    </row>
    <row r="366" spans="1:47" x14ac:dyDescent="0.2">
      <c r="A366" s="3"/>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91"/>
      <c r="AS366" s="91"/>
      <c r="AT366" s="91"/>
      <c r="AU366" s="15"/>
    </row>
    <row r="367" spans="1:47" x14ac:dyDescent="0.2">
      <c r="A367" s="3"/>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91"/>
      <c r="AS367" s="91"/>
      <c r="AT367" s="91"/>
      <c r="AU367" s="15"/>
    </row>
    <row r="368" spans="1:47" x14ac:dyDescent="0.2">
      <c r="A368" s="3"/>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91"/>
      <c r="AS368" s="91"/>
      <c r="AT368" s="91"/>
      <c r="AU368" s="15"/>
    </row>
    <row r="369" spans="1:47" x14ac:dyDescent="0.2">
      <c r="A369" s="3"/>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91"/>
      <c r="AS369" s="91"/>
      <c r="AT369" s="91"/>
      <c r="AU369" s="15"/>
    </row>
    <row r="370" spans="1:47" x14ac:dyDescent="0.2">
      <c r="A370" s="3"/>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91"/>
      <c r="AS370" s="91"/>
      <c r="AT370" s="91"/>
      <c r="AU370" s="15"/>
    </row>
    <row r="371" spans="1:47" x14ac:dyDescent="0.2">
      <c r="A371" s="3"/>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91"/>
      <c r="AS371" s="91"/>
      <c r="AT371" s="91"/>
      <c r="AU371" s="15"/>
    </row>
    <row r="372" spans="1:47" x14ac:dyDescent="0.2">
      <c r="A372" s="3"/>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91"/>
      <c r="AS372" s="91"/>
      <c r="AT372" s="91"/>
      <c r="AU372" s="15"/>
    </row>
    <row r="373" spans="1:47" x14ac:dyDescent="0.2">
      <c r="A373" s="3"/>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91"/>
      <c r="AS373" s="91"/>
      <c r="AT373" s="91"/>
      <c r="AU373" s="15"/>
    </row>
    <row r="374" spans="1:47" x14ac:dyDescent="0.2">
      <c r="A374" s="3"/>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91"/>
      <c r="AS374" s="91"/>
      <c r="AT374" s="91"/>
      <c r="AU374" s="15"/>
    </row>
    <row r="375" spans="1:47" x14ac:dyDescent="0.2">
      <c r="A375" s="3"/>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91"/>
      <c r="AS375" s="91"/>
      <c r="AT375" s="91"/>
      <c r="AU375" s="15"/>
    </row>
    <row r="376" spans="1:47" x14ac:dyDescent="0.2">
      <c r="A376" s="3"/>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91"/>
      <c r="AS376" s="91"/>
      <c r="AT376" s="91"/>
      <c r="AU376" s="15"/>
    </row>
    <row r="377" spans="1:47" x14ac:dyDescent="0.2">
      <c r="A377" s="3"/>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91"/>
      <c r="AS377" s="91"/>
      <c r="AT377" s="91"/>
      <c r="AU377" s="15"/>
    </row>
    <row r="378" spans="1:47" x14ac:dyDescent="0.2">
      <c r="A378" s="3"/>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91"/>
      <c r="AS378" s="91"/>
      <c r="AT378" s="91"/>
      <c r="AU378" s="15"/>
    </row>
    <row r="379" spans="1:47" x14ac:dyDescent="0.2">
      <c r="A379" s="3"/>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91"/>
      <c r="AS379" s="91"/>
      <c r="AT379" s="91"/>
      <c r="AU379" s="15"/>
    </row>
  </sheetData>
  <mergeCells count="17">
    <mergeCell ref="Q1:S1"/>
    <mergeCell ref="T1:V1"/>
    <mergeCell ref="W1:Y1"/>
    <mergeCell ref="AR1:AT1"/>
    <mergeCell ref="Z1:AB1"/>
    <mergeCell ref="AC1:AE1"/>
    <mergeCell ref="AF1:AH1"/>
    <mergeCell ref="B1:D1"/>
    <mergeCell ref="E1:G1"/>
    <mergeCell ref="H1:J1"/>
    <mergeCell ref="K1:M1"/>
    <mergeCell ref="N1:P1"/>
    <mergeCell ref="AI1:AK1"/>
    <mergeCell ref="AL1:AN1"/>
    <mergeCell ref="AO1:AQ1"/>
    <mergeCell ref="AX1:AZ1"/>
    <mergeCell ref="AU1:AW1"/>
  </mergeCells>
  <printOptions horizontalCentered="1"/>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46/2017. (XII.20.) 
önkormányzati rendelethez
ezer forintban</oddHead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H14"/>
  <sheetViews>
    <sheetView tabSelected="1" workbookViewId="0">
      <pane xSplit="1" ySplit="4" topLeftCell="B5" activePane="bottomRight" state="frozen"/>
      <selection pane="topRight" activeCell="B1" sqref="B1"/>
      <selection pane="bottomLeft" activeCell="A6" sqref="A6"/>
      <selection pane="bottomRight" activeCell="D9" sqref="D9:H9"/>
    </sheetView>
  </sheetViews>
  <sheetFormatPr defaultRowHeight="15" x14ac:dyDescent="0.25"/>
  <cols>
    <col min="1" max="1" width="61.7109375" style="503" customWidth="1"/>
    <col min="2" max="7" width="12.7109375" style="503" customWidth="1"/>
    <col min="8" max="8" width="12.7109375" style="508" customWidth="1"/>
    <col min="9" max="233" width="9.140625" style="503"/>
    <col min="234" max="234" width="32.85546875" style="503" customWidth="1"/>
    <col min="235" max="235" width="9.7109375" style="503" customWidth="1"/>
    <col min="236" max="236" width="10.140625" style="503" customWidth="1"/>
    <col min="237" max="237" width="9.140625" style="503" customWidth="1"/>
    <col min="238" max="238" width="10" style="503" customWidth="1"/>
    <col min="239" max="239" width="9.85546875" style="503" customWidth="1"/>
    <col min="240" max="240" width="9.140625" style="503" customWidth="1"/>
    <col min="241" max="241" width="9.5703125" style="503" customWidth="1"/>
    <col min="242" max="242" width="9.7109375" style="503" customWidth="1"/>
    <col min="243" max="243" width="9.5703125" style="503" bestFit="1" customWidth="1"/>
    <col min="244" max="244" width="10.5703125" style="503" customWidth="1"/>
    <col min="245" max="245" width="9.85546875" style="503" customWidth="1"/>
    <col min="246" max="246" width="9.140625" style="503"/>
    <col min="247" max="247" width="10" style="503" customWidth="1"/>
    <col min="248" max="248" width="10.140625" style="503" customWidth="1"/>
    <col min="249" max="249" width="9.140625" style="503"/>
    <col min="250" max="250" width="10" style="503" customWidth="1"/>
    <col min="251" max="251" width="9.7109375" style="503" customWidth="1"/>
    <col min="252" max="252" width="11.28515625" style="503" customWidth="1"/>
    <col min="253" max="253" width="9.7109375" style="503" customWidth="1"/>
    <col min="254" max="254" width="9.85546875" style="503" customWidth="1"/>
    <col min="255" max="255" width="9.140625" style="503"/>
    <col min="256" max="256" width="9.85546875" style="503" customWidth="1"/>
    <col min="257" max="257" width="9.5703125" style="503" customWidth="1"/>
    <col min="258" max="258" width="9.140625" style="503"/>
    <col min="259" max="259" width="10.140625" style="503" customWidth="1"/>
    <col min="260" max="260" width="9.5703125" style="503" customWidth="1"/>
    <col min="261" max="261" width="9.140625" style="503"/>
    <col min="262" max="263" width="9.85546875" style="503" customWidth="1"/>
    <col min="264" max="489" width="9.140625" style="503"/>
    <col min="490" max="490" width="32.85546875" style="503" customWidth="1"/>
    <col min="491" max="491" width="9.7109375" style="503" customWidth="1"/>
    <col min="492" max="492" width="10.140625" style="503" customWidth="1"/>
    <col min="493" max="493" width="9.140625" style="503" customWidth="1"/>
    <col min="494" max="494" width="10" style="503" customWidth="1"/>
    <col min="495" max="495" width="9.85546875" style="503" customWidth="1"/>
    <col min="496" max="496" width="9.140625" style="503" customWidth="1"/>
    <col min="497" max="497" width="9.5703125" style="503" customWidth="1"/>
    <col min="498" max="498" width="9.7109375" style="503" customWidth="1"/>
    <col min="499" max="499" width="9.5703125" style="503" bestFit="1" customWidth="1"/>
    <col min="500" max="500" width="10.5703125" style="503" customWidth="1"/>
    <col min="501" max="501" width="9.85546875" style="503" customWidth="1"/>
    <col min="502" max="502" width="9.140625" style="503"/>
    <col min="503" max="503" width="10" style="503" customWidth="1"/>
    <col min="504" max="504" width="10.140625" style="503" customWidth="1"/>
    <col min="505" max="505" width="9.140625" style="503"/>
    <col min="506" max="506" width="10" style="503" customWidth="1"/>
    <col min="507" max="507" width="9.7109375" style="503" customWidth="1"/>
    <col min="508" max="508" width="11.28515625" style="503" customWidth="1"/>
    <col min="509" max="509" width="9.7109375" style="503" customWidth="1"/>
    <col min="510" max="510" width="9.85546875" style="503" customWidth="1"/>
    <col min="511" max="511" width="9.140625" style="503"/>
    <col min="512" max="512" width="9.85546875" style="503" customWidth="1"/>
    <col min="513" max="513" width="9.5703125" style="503" customWidth="1"/>
    <col min="514" max="514" width="9.140625" style="503"/>
    <col min="515" max="515" width="10.140625" style="503" customWidth="1"/>
    <col min="516" max="516" width="9.5703125" style="503" customWidth="1"/>
    <col min="517" max="517" width="9.140625" style="503"/>
    <col min="518" max="519" width="9.85546875" style="503" customWidth="1"/>
    <col min="520" max="745" width="9.140625" style="503"/>
    <col min="746" max="746" width="32.85546875" style="503" customWidth="1"/>
    <col min="747" max="747" width="9.7109375" style="503" customWidth="1"/>
    <col min="748" max="748" width="10.140625" style="503" customWidth="1"/>
    <col min="749" max="749" width="9.140625" style="503" customWidth="1"/>
    <col min="750" max="750" width="10" style="503" customWidth="1"/>
    <col min="751" max="751" width="9.85546875" style="503" customWidth="1"/>
    <col min="752" max="752" width="9.140625" style="503" customWidth="1"/>
    <col min="753" max="753" width="9.5703125" style="503" customWidth="1"/>
    <col min="754" max="754" width="9.7109375" style="503" customWidth="1"/>
    <col min="755" max="755" width="9.5703125" style="503" bestFit="1" customWidth="1"/>
    <col min="756" max="756" width="10.5703125" style="503" customWidth="1"/>
    <col min="757" max="757" width="9.85546875" style="503" customWidth="1"/>
    <col min="758" max="758" width="9.140625" style="503"/>
    <col min="759" max="759" width="10" style="503" customWidth="1"/>
    <col min="760" max="760" width="10.140625" style="503" customWidth="1"/>
    <col min="761" max="761" width="9.140625" style="503"/>
    <col min="762" max="762" width="10" style="503" customWidth="1"/>
    <col min="763" max="763" width="9.7109375" style="503" customWidth="1"/>
    <col min="764" max="764" width="11.28515625" style="503" customWidth="1"/>
    <col min="765" max="765" width="9.7109375" style="503" customWidth="1"/>
    <col min="766" max="766" width="9.85546875" style="503" customWidth="1"/>
    <col min="767" max="767" width="9.140625" style="503"/>
    <col min="768" max="768" width="9.85546875" style="503" customWidth="1"/>
    <col min="769" max="769" width="9.5703125" style="503" customWidth="1"/>
    <col min="770" max="770" width="9.140625" style="503"/>
    <col min="771" max="771" width="10.140625" style="503" customWidth="1"/>
    <col min="772" max="772" width="9.5703125" style="503" customWidth="1"/>
    <col min="773" max="773" width="9.140625" style="503"/>
    <col min="774" max="775" width="9.85546875" style="503" customWidth="1"/>
    <col min="776" max="1001" width="9.140625" style="503"/>
    <col min="1002" max="1002" width="32.85546875" style="503" customWidth="1"/>
    <col min="1003" max="1003" width="9.7109375" style="503" customWidth="1"/>
    <col min="1004" max="1004" width="10.140625" style="503" customWidth="1"/>
    <col min="1005" max="1005" width="9.140625" style="503" customWidth="1"/>
    <col min="1006" max="1006" width="10" style="503" customWidth="1"/>
    <col min="1007" max="1007" width="9.85546875" style="503" customWidth="1"/>
    <col min="1008" max="1008" width="9.140625" style="503" customWidth="1"/>
    <col min="1009" max="1009" width="9.5703125" style="503" customWidth="1"/>
    <col min="1010" max="1010" width="9.7109375" style="503" customWidth="1"/>
    <col min="1011" max="1011" width="9.5703125" style="503" bestFit="1" customWidth="1"/>
    <col min="1012" max="1012" width="10.5703125" style="503" customWidth="1"/>
    <col min="1013" max="1013" width="9.85546875" style="503" customWidth="1"/>
    <col min="1014" max="1014" width="9.140625" style="503"/>
    <col min="1015" max="1015" width="10" style="503" customWidth="1"/>
    <col min="1016" max="1016" width="10.140625" style="503" customWidth="1"/>
    <col min="1017" max="1017" width="9.140625" style="503"/>
    <col min="1018" max="1018" width="10" style="503" customWidth="1"/>
    <col min="1019" max="1019" width="9.7109375" style="503" customWidth="1"/>
    <col min="1020" max="1020" width="11.28515625" style="503" customWidth="1"/>
    <col min="1021" max="1021" width="9.7109375" style="503" customWidth="1"/>
    <col min="1022" max="1022" width="9.85546875" style="503" customWidth="1"/>
    <col min="1023" max="1023" width="9.140625" style="503"/>
    <col min="1024" max="1024" width="9.85546875" style="503" customWidth="1"/>
    <col min="1025" max="1025" width="9.5703125" style="503" customWidth="1"/>
    <col min="1026" max="1026" width="9.140625" style="503"/>
    <col min="1027" max="1027" width="10.140625" style="503" customWidth="1"/>
    <col min="1028" max="1028" width="9.5703125" style="503" customWidth="1"/>
    <col min="1029" max="1029" width="9.140625" style="503"/>
    <col min="1030" max="1031" width="9.85546875" style="503" customWidth="1"/>
    <col min="1032" max="1257" width="9.140625" style="503"/>
    <col min="1258" max="1258" width="32.85546875" style="503" customWidth="1"/>
    <col min="1259" max="1259" width="9.7109375" style="503" customWidth="1"/>
    <col min="1260" max="1260" width="10.140625" style="503" customWidth="1"/>
    <col min="1261" max="1261" width="9.140625" style="503" customWidth="1"/>
    <col min="1262" max="1262" width="10" style="503" customWidth="1"/>
    <col min="1263" max="1263" width="9.85546875" style="503" customWidth="1"/>
    <col min="1264" max="1264" width="9.140625" style="503" customWidth="1"/>
    <col min="1265" max="1265" width="9.5703125" style="503" customWidth="1"/>
    <col min="1266" max="1266" width="9.7109375" style="503" customWidth="1"/>
    <col min="1267" max="1267" width="9.5703125" style="503" bestFit="1" customWidth="1"/>
    <col min="1268" max="1268" width="10.5703125" style="503" customWidth="1"/>
    <col min="1269" max="1269" width="9.85546875" style="503" customWidth="1"/>
    <col min="1270" max="1270" width="9.140625" style="503"/>
    <col min="1271" max="1271" width="10" style="503" customWidth="1"/>
    <col min="1272" max="1272" width="10.140625" style="503" customWidth="1"/>
    <col min="1273" max="1273" width="9.140625" style="503"/>
    <col min="1274" max="1274" width="10" style="503" customWidth="1"/>
    <col min="1275" max="1275" width="9.7109375" style="503" customWidth="1"/>
    <col min="1276" max="1276" width="11.28515625" style="503" customWidth="1"/>
    <col min="1277" max="1277" width="9.7109375" style="503" customWidth="1"/>
    <col min="1278" max="1278" width="9.85546875" style="503" customWidth="1"/>
    <col min="1279" max="1279" width="9.140625" style="503"/>
    <col min="1280" max="1280" width="9.85546875" style="503" customWidth="1"/>
    <col min="1281" max="1281" width="9.5703125" style="503" customWidth="1"/>
    <col min="1282" max="1282" width="9.140625" style="503"/>
    <col min="1283" max="1283" width="10.140625" style="503" customWidth="1"/>
    <col min="1284" max="1284" width="9.5703125" style="503" customWidth="1"/>
    <col min="1285" max="1285" width="9.140625" style="503"/>
    <col min="1286" max="1287" width="9.85546875" style="503" customWidth="1"/>
    <col min="1288" max="1513" width="9.140625" style="503"/>
    <col min="1514" max="1514" width="32.85546875" style="503" customWidth="1"/>
    <col min="1515" max="1515" width="9.7109375" style="503" customWidth="1"/>
    <col min="1516" max="1516" width="10.140625" style="503" customWidth="1"/>
    <col min="1517" max="1517" width="9.140625" style="503" customWidth="1"/>
    <col min="1518" max="1518" width="10" style="503" customWidth="1"/>
    <col min="1519" max="1519" width="9.85546875" style="503" customWidth="1"/>
    <col min="1520" max="1520" width="9.140625" style="503" customWidth="1"/>
    <col min="1521" max="1521" width="9.5703125" style="503" customWidth="1"/>
    <col min="1522" max="1522" width="9.7109375" style="503" customWidth="1"/>
    <col min="1523" max="1523" width="9.5703125" style="503" bestFit="1" customWidth="1"/>
    <col min="1524" max="1524" width="10.5703125" style="503" customWidth="1"/>
    <col min="1525" max="1525" width="9.85546875" style="503" customWidth="1"/>
    <col min="1526" max="1526" width="9.140625" style="503"/>
    <col min="1527" max="1527" width="10" style="503" customWidth="1"/>
    <col min="1528" max="1528" width="10.140625" style="503" customWidth="1"/>
    <col min="1529" max="1529" width="9.140625" style="503"/>
    <col min="1530" max="1530" width="10" style="503" customWidth="1"/>
    <col min="1531" max="1531" width="9.7109375" style="503" customWidth="1"/>
    <col min="1532" max="1532" width="11.28515625" style="503" customWidth="1"/>
    <col min="1533" max="1533" width="9.7109375" style="503" customWidth="1"/>
    <col min="1534" max="1534" width="9.85546875" style="503" customWidth="1"/>
    <col min="1535" max="1535" width="9.140625" style="503"/>
    <col min="1536" max="1536" width="9.85546875" style="503" customWidth="1"/>
    <col min="1537" max="1537" width="9.5703125" style="503" customWidth="1"/>
    <col min="1538" max="1538" width="9.140625" style="503"/>
    <col min="1539" max="1539" width="10.140625" style="503" customWidth="1"/>
    <col min="1540" max="1540" width="9.5703125" style="503" customWidth="1"/>
    <col min="1541" max="1541" width="9.140625" style="503"/>
    <col min="1542" max="1543" width="9.85546875" style="503" customWidth="1"/>
    <col min="1544" max="1769" width="9.140625" style="503"/>
    <col min="1770" max="1770" width="32.85546875" style="503" customWidth="1"/>
    <col min="1771" max="1771" width="9.7109375" style="503" customWidth="1"/>
    <col min="1772" max="1772" width="10.140625" style="503" customWidth="1"/>
    <col min="1773" max="1773" width="9.140625" style="503" customWidth="1"/>
    <col min="1774" max="1774" width="10" style="503" customWidth="1"/>
    <col min="1775" max="1775" width="9.85546875" style="503" customWidth="1"/>
    <col min="1776" max="1776" width="9.140625" style="503" customWidth="1"/>
    <col min="1777" max="1777" width="9.5703125" style="503" customWidth="1"/>
    <col min="1778" max="1778" width="9.7109375" style="503" customWidth="1"/>
    <col min="1779" max="1779" width="9.5703125" style="503" bestFit="1" customWidth="1"/>
    <col min="1780" max="1780" width="10.5703125" style="503" customWidth="1"/>
    <col min="1781" max="1781" width="9.85546875" style="503" customWidth="1"/>
    <col min="1782" max="1782" width="9.140625" style="503"/>
    <col min="1783" max="1783" width="10" style="503" customWidth="1"/>
    <col min="1784" max="1784" width="10.140625" style="503" customWidth="1"/>
    <col min="1785" max="1785" width="9.140625" style="503"/>
    <col min="1786" max="1786" width="10" style="503" customWidth="1"/>
    <col min="1787" max="1787" width="9.7109375" style="503" customWidth="1"/>
    <col min="1788" max="1788" width="11.28515625" style="503" customWidth="1"/>
    <col min="1789" max="1789" width="9.7109375" style="503" customWidth="1"/>
    <col min="1790" max="1790" width="9.85546875" style="503" customWidth="1"/>
    <col min="1791" max="1791" width="9.140625" style="503"/>
    <col min="1792" max="1792" width="9.85546875" style="503" customWidth="1"/>
    <col min="1793" max="1793" width="9.5703125" style="503" customWidth="1"/>
    <col min="1794" max="1794" width="9.140625" style="503"/>
    <col min="1795" max="1795" width="10.140625" style="503" customWidth="1"/>
    <col min="1796" max="1796" width="9.5703125" style="503" customWidth="1"/>
    <col min="1797" max="1797" width="9.140625" style="503"/>
    <col min="1798" max="1799" width="9.85546875" style="503" customWidth="1"/>
    <col min="1800" max="2025" width="9.140625" style="503"/>
    <col min="2026" max="2026" width="32.85546875" style="503" customWidth="1"/>
    <col min="2027" max="2027" width="9.7109375" style="503" customWidth="1"/>
    <col min="2028" max="2028" width="10.140625" style="503" customWidth="1"/>
    <col min="2029" max="2029" width="9.140625" style="503" customWidth="1"/>
    <col min="2030" max="2030" width="10" style="503" customWidth="1"/>
    <col min="2031" max="2031" width="9.85546875" style="503" customWidth="1"/>
    <col min="2032" max="2032" width="9.140625" style="503" customWidth="1"/>
    <col min="2033" max="2033" width="9.5703125" style="503" customWidth="1"/>
    <col min="2034" max="2034" width="9.7109375" style="503" customWidth="1"/>
    <col min="2035" max="2035" width="9.5703125" style="503" bestFit="1" customWidth="1"/>
    <col min="2036" max="2036" width="10.5703125" style="503" customWidth="1"/>
    <col min="2037" max="2037" width="9.85546875" style="503" customWidth="1"/>
    <col min="2038" max="2038" width="9.140625" style="503"/>
    <col min="2039" max="2039" width="10" style="503" customWidth="1"/>
    <col min="2040" max="2040" width="10.140625" style="503" customWidth="1"/>
    <col min="2041" max="2041" width="9.140625" style="503"/>
    <col min="2042" max="2042" width="10" style="503" customWidth="1"/>
    <col min="2043" max="2043" width="9.7109375" style="503" customWidth="1"/>
    <col min="2044" max="2044" width="11.28515625" style="503" customWidth="1"/>
    <col min="2045" max="2045" width="9.7109375" style="503" customWidth="1"/>
    <col min="2046" max="2046" width="9.85546875" style="503" customWidth="1"/>
    <col min="2047" max="2047" width="9.140625" style="503"/>
    <col min="2048" max="2048" width="9.85546875" style="503" customWidth="1"/>
    <col min="2049" max="2049" width="9.5703125" style="503" customWidth="1"/>
    <col min="2050" max="2050" width="9.140625" style="503"/>
    <col min="2051" max="2051" width="10.140625" style="503" customWidth="1"/>
    <col min="2052" max="2052" width="9.5703125" style="503" customWidth="1"/>
    <col min="2053" max="2053" width="9.140625" style="503"/>
    <col min="2054" max="2055" width="9.85546875" style="503" customWidth="1"/>
    <col min="2056" max="2281" width="9.140625" style="503"/>
    <col min="2282" max="2282" width="32.85546875" style="503" customWidth="1"/>
    <col min="2283" max="2283" width="9.7109375" style="503" customWidth="1"/>
    <col min="2284" max="2284" width="10.140625" style="503" customWidth="1"/>
    <col min="2285" max="2285" width="9.140625" style="503" customWidth="1"/>
    <col min="2286" max="2286" width="10" style="503" customWidth="1"/>
    <col min="2287" max="2287" width="9.85546875" style="503" customWidth="1"/>
    <col min="2288" max="2288" width="9.140625" style="503" customWidth="1"/>
    <col min="2289" max="2289" width="9.5703125" style="503" customWidth="1"/>
    <col min="2290" max="2290" width="9.7109375" style="503" customWidth="1"/>
    <col min="2291" max="2291" width="9.5703125" style="503" bestFit="1" customWidth="1"/>
    <col min="2292" max="2292" width="10.5703125" style="503" customWidth="1"/>
    <col min="2293" max="2293" width="9.85546875" style="503" customWidth="1"/>
    <col min="2294" max="2294" width="9.140625" style="503"/>
    <col min="2295" max="2295" width="10" style="503" customWidth="1"/>
    <col min="2296" max="2296" width="10.140625" style="503" customWidth="1"/>
    <col min="2297" max="2297" width="9.140625" style="503"/>
    <col min="2298" max="2298" width="10" style="503" customWidth="1"/>
    <col min="2299" max="2299" width="9.7109375" style="503" customWidth="1"/>
    <col min="2300" max="2300" width="11.28515625" style="503" customWidth="1"/>
    <col min="2301" max="2301" width="9.7109375" style="503" customWidth="1"/>
    <col min="2302" max="2302" width="9.85546875" style="503" customWidth="1"/>
    <col min="2303" max="2303" width="9.140625" style="503"/>
    <col min="2304" max="2304" width="9.85546875" style="503" customWidth="1"/>
    <col min="2305" max="2305" width="9.5703125" style="503" customWidth="1"/>
    <col min="2306" max="2306" width="9.140625" style="503"/>
    <col min="2307" max="2307" width="10.140625" style="503" customWidth="1"/>
    <col min="2308" max="2308" width="9.5703125" style="503" customWidth="1"/>
    <col min="2309" max="2309" width="9.140625" style="503"/>
    <col min="2310" max="2311" width="9.85546875" style="503" customWidth="1"/>
    <col min="2312" max="2537" width="9.140625" style="503"/>
    <col min="2538" max="2538" width="32.85546875" style="503" customWidth="1"/>
    <col min="2539" max="2539" width="9.7109375" style="503" customWidth="1"/>
    <col min="2540" max="2540" width="10.140625" style="503" customWidth="1"/>
    <col min="2541" max="2541" width="9.140625" style="503" customWidth="1"/>
    <col min="2542" max="2542" width="10" style="503" customWidth="1"/>
    <col min="2543" max="2543" width="9.85546875" style="503" customWidth="1"/>
    <col min="2544" max="2544" width="9.140625" style="503" customWidth="1"/>
    <col min="2545" max="2545" width="9.5703125" style="503" customWidth="1"/>
    <col min="2546" max="2546" width="9.7109375" style="503" customWidth="1"/>
    <col min="2547" max="2547" width="9.5703125" style="503" bestFit="1" customWidth="1"/>
    <col min="2548" max="2548" width="10.5703125" style="503" customWidth="1"/>
    <col min="2549" max="2549" width="9.85546875" style="503" customWidth="1"/>
    <col min="2550" max="2550" width="9.140625" style="503"/>
    <col min="2551" max="2551" width="10" style="503" customWidth="1"/>
    <col min="2552" max="2552" width="10.140625" style="503" customWidth="1"/>
    <col min="2553" max="2553" width="9.140625" style="503"/>
    <col min="2554" max="2554" width="10" style="503" customWidth="1"/>
    <col min="2555" max="2555" width="9.7109375" style="503" customWidth="1"/>
    <col min="2556" max="2556" width="11.28515625" style="503" customWidth="1"/>
    <col min="2557" max="2557" width="9.7109375" style="503" customWidth="1"/>
    <col min="2558" max="2558" width="9.85546875" style="503" customWidth="1"/>
    <col min="2559" max="2559" width="9.140625" style="503"/>
    <col min="2560" max="2560" width="9.85546875" style="503" customWidth="1"/>
    <col min="2561" max="2561" width="9.5703125" style="503" customWidth="1"/>
    <col min="2562" max="2562" width="9.140625" style="503"/>
    <col min="2563" max="2563" width="10.140625" style="503" customWidth="1"/>
    <col min="2564" max="2564" width="9.5703125" style="503" customWidth="1"/>
    <col min="2565" max="2565" width="9.140625" style="503"/>
    <col min="2566" max="2567" width="9.85546875" style="503" customWidth="1"/>
    <col min="2568" max="2793" width="9.140625" style="503"/>
    <col min="2794" max="2794" width="32.85546875" style="503" customWidth="1"/>
    <col min="2795" max="2795" width="9.7109375" style="503" customWidth="1"/>
    <col min="2796" max="2796" width="10.140625" style="503" customWidth="1"/>
    <col min="2797" max="2797" width="9.140625" style="503" customWidth="1"/>
    <col min="2798" max="2798" width="10" style="503" customWidth="1"/>
    <col min="2799" max="2799" width="9.85546875" style="503" customWidth="1"/>
    <col min="2800" max="2800" width="9.140625" style="503" customWidth="1"/>
    <col min="2801" max="2801" width="9.5703125" style="503" customWidth="1"/>
    <col min="2802" max="2802" width="9.7109375" style="503" customWidth="1"/>
    <col min="2803" max="2803" width="9.5703125" style="503" bestFit="1" customWidth="1"/>
    <col min="2804" max="2804" width="10.5703125" style="503" customWidth="1"/>
    <col min="2805" max="2805" width="9.85546875" style="503" customWidth="1"/>
    <col min="2806" max="2806" width="9.140625" style="503"/>
    <col min="2807" max="2807" width="10" style="503" customWidth="1"/>
    <col min="2808" max="2808" width="10.140625" style="503" customWidth="1"/>
    <col min="2809" max="2809" width="9.140625" style="503"/>
    <col min="2810" max="2810" width="10" style="503" customWidth="1"/>
    <col min="2811" max="2811" width="9.7109375" style="503" customWidth="1"/>
    <col min="2812" max="2812" width="11.28515625" style="503" customWidth="1"/>
    <col min="2813" max="2813" width="9.7109375" style="503" customWidth="1"/>
    <col min="2814" max="2814" width="9.85546875" style="503" customWidth="1"/>
    <col min="2815" max="2815" width="9.140625" style="503"/>
    <col min="2816" max="2816" width="9.85546875" style="503" customWidth="1"/>
    <col min="2817" max="2817" width="9.5703125" style="503" customWidth="1"/>
    <col min="2818" max="2818" width="9.140625" style="503"/>
    <col min="2819" max="2819" width="10.140625" style="503" customWidth="1"/>
    <col min="2820" max="2820" width="9.5703125" style="503" customWidth="1"/>
    <col min="2821" max="2821" width="9.140625" style="503"/>
    <col min="2822" max="2823" width="9.85546875" style="503" customWidth="1"/>
    <col min="2824" max="3049" width="9.140625" style="503"/>
    <col min="3050" max="3050" width="32.85546875" style="503" customWidth="1"/>
    <col min="3051" max="3051" width="9.7109375" style="503" customWidth="1"/>
    <col min="3052" max="3052" width="10.140625" style="503" customWidth="1"/>
    <col min="3053" max="3053" width="9.140625" style="503" customWidth="1"/>
    <col min="3054" max="3054" width="10" style="503" customWidth="1"/>
    <col min="3055" max="3055" width="9.85546875" style="503" customWidth="1"/>
    <col min="3056" max="3056" width="9.140625" style="503" customWidth="1"/>
    <col min="3057" max="3057" width="9.5703125" style="503" customWidth="1"/>
    <col min="3058" max="3058" width="9.7109375" style="503" customWidth="1"/>
    <col min="3059" max="3059" width="9.5703125" style="503" bestFit="1" customWidth="1"/>
    <col min="3060" max="3060" width="10.5703125" style="503" customWidth="1"/>
    <col min="3061" max="3061" width="9.85546875" style="503" customWidth="1"/>
    <col min="3062" max="3062" width="9.140625" style="503"/>
    <col min="3063" max="3063" width="10" style="503" customWidth="1"/>
    <col min="3064" max="3064" width="10.140625" style="503" customWidth="1"/>
    <col min="3065" max="3065" width="9.140625" style="503"/>
    <col min="3066" max="3066" width="10" style="503" customWidth="1"/>
    <col min="3067" max="3067" width="9.7109375" style="503" customWidth="1"/>
    <col min="3068" max="3068" width="11.28515625" style="503" customWidth="1"/>
    <col min="3069" max="3069" width="9.7109375" style="503" customWidth="1"/>
    <col min="3070" max="3070" width="9.85546875" style="503" customWidth="1"/>
    <col min="3071" max="3071" width="9.140625" style="503"/>
    <col min="3072" max="3072" width="9.85546875" style="503" customWidth="1"/>
    <col min="3073" max="3073" width="9.5703125" style="503" customWidth="1"/>
    <col min="3074" max="3074" width="9.140625" style="503"/>
    <col min="3075" max="3075" width="10.140625" style="503" customWidth="1"/>
    <col min="3076" max="3076" width="9.5703125" style="503" customWidth="1"/>
    <col min="3077" max="3077" width="9.140625" style="503"/>
    <col min="3078" max="3079" width="9.85546875" style="503" customWidth="1"/>
    <col min="3080" max="3305" width="9.140625" style="503"/>
    <col min="3306" max="3306" width="32.85546875" style="503" customWidth="1"/>
    <col min="3307" max="3307" width="9.7109375" style="503" customWidth="1"/>
    <col min="3308" max="3308" width="10.140625" style="503" customWidth="1"/>
    <col min="3309" max="3309" width="9.140625" style="503" customWidth="1"/>
    <col min="3310" max="3310" width="10" style="503" customWidth="1"/>
    <col min="3311" max="3311" width="9.85546875" style="503" customWidth="1"/>
    <col min="3312" max="3312" width="9.140625" style="503" customWidth="1"/>
    <col min="3313" max="3313" width="9.5703125" style="503" customWidth="1"/>
    <col min="3314" max="3314" width="9.7109375" style="503" customWidth="1"/>
    <col min="3315" max="3315" width="9.5703125" style="503" bestFit="1" customWidth="1"/>
    <col min="3316" max="3316" width="10.5703125" style="503" customWidth="1"/>
    <col min="3317" max="3317" width="9.85546875" style="503" customWidth="1"/>
    <col min="3318" max="3318" width="9.140625" style="503"/>
    <col min="3319" max="3319" width="10" style="503" customWidth="1"/>
    <col min="3320" max="3320" width="10.140625" style="503" customWidth="1"/>
    <col min="3321" max="3321" width="9.140625" style="503"/>
    <col min="3322" max="3322" width="10" style="503" customWidth="1"/>
    <col min="3323" max="3323" width="9.7109375" style="503" customWidth="1"/>
    <col min="3324" max="3324" width="11.28515625" style="503" customWidth="1"/>
    <col min="3325" max="3325" width="9.7109375" style="503" customWidth="1"/>
    <col min="3326" max="3326" width="9.85546875" style="503" customWidth="1"/>
    <col min="3327" max="3327" width="9.140625" style="503"/>
    <col min="3328" max="3328" width="9.85546875" style="503" customWidth="1"/>
    <col min="3329" max="3329" width="9.5703125" style="503" customWidth="1"/>
    <col min="3330" max="3330" width="9.140625" style="503"/>
    <col min="3331" max="3331" width="10.140625" style="503" customWidth="1"/>
    <col min="3332" max="3332" width="9.5703125" style="503" customWidth="1"/>
    <col min="3333" max="3333" width="9.140625" style="503"/>
    <col min="3334" max="3335" width="9.85546875" style="503" customWidth="1"/>
    <col min="3336" max="3561" width="9.140625" style="503"/>
    <col min="3562" max="3562" width="32.85546875" style="503" customWidth="1"/>
    <col min="3563" max="3563" width="9.7109375" style="503" customWidth="1"/>
    <col min="3564" max="3564" width="10.140625" style="503" customWidth="1"/>
    <col min="3565" max="3565" width="9.140625" style="503" customWidth="1"/>
    <col min="3566" max="3566" width="10" style="503" customWidth="1"/>
    <col min="3567" max="3567" width="9.85546875" style="503" customWidth="1"/>
    <col min="3568" max="3568" width="9.140625" style="503" customWidth="1"/>
    <col min="3569" max="3569" width="9.5703125" style="503" customWidth="1"/>
    <col min="3570" max="3570" width="9.7109375" style="503" customWidth="1"/>
    <col min="3571" max="3571" width="9.5703125" style="503" bestFit="1" customWidth="1"/>
    <col min="3572" max="3572" width="10.5703125" style="503" customWidth="1"/>
    <col min="3573" max="3573" width="9.85546875" style="503" customWidth="1"/>
    <col min="3574" max="3574" width="9.140625" style="503"/>
    <col min="3575" max="3575" width="10" style="503" customWidth="1"/>
    <col min="3576" max="3576" width="10.140625" style="503" customWidth="1"/>
    <col min="3577" max="3577" width="9.140625" style="503"/>
    <col min="3578" max="3578" width="10" style="503" customWidth="1"/>
    <col min="3579" max="3579" width="9.7109375" style="503" customWidth="1"/>
    <col min="3580" max="3580" width="11.28515625" style="503" customWidth="1"/>
    <col min="3581" max="3581" width="9.7109375" style="503" customWidth="1"/>
    <col min="3582" max="3582" width="9.85546875" style="503" customWidth="1"/>
    <col min="3583" max="3583" width="9.140625" style="503"/>
    <col min="3584" max="3584" width="9.85546875" style="503" customWidth="1"/>
    <col min="3585" max="3585" width="9.5703125" style="503" customWidth="1"/>
    <col min="3586" max="3586" width="9.140625" style="503"/>
    <col min="3587" max="3587" width="10.140625" style="503" customWidth="1"/>
    <col min="3588" max="3588" width="9.5703125" style="503" customWidth="1"/>
    <col min="3589" max="3589" width="9.140625" style="503"/>
    <col min="3590" max="3591" width="9.85546875" style="503" customWidth="1"/>
    <col min="3592" max="3817" width="9.140625" style="503"/>
    <col min="3818" max="3818" width="32.85546875" style="503" customWidth="1"/>
    <col min="3819" max="3819" width="9.7109375" style="503" customWidth="1"/>
    <col min="3820" max="3820" width="10.140625" style="503" customWidth="1"/>
    <col min="3821" max="3821" width="9.140625" style="503" customWidth="1"/>
    <col min="3822" max="3822" width="10" style="503" customWidth="1"/>
    <col min="3823" max="3823" width="9.85546875" style="503" customWidth="1"/>
    <col min="3824" max="3824" width="9.140625" style="503" customWidth="1"/>
    <col min="3825" max="3825" width="9.5703125" style="503" customWidth="1"/>
    <col min="3826" max="3826" width="9.7109375" style="503" customWidth="1"/>
    <col min="3827" max="3827" width="9.5703125" style="503" bestFit="1" customWidth="1"/>
    <col min="3828" max="3828" width="10.5703125" style="503" customWidth="1"/>
    <col min="3829" max="3829" width="9.85546875" style="503" customWidth="1"/>
    <col min="3830" max="3830" width="9.140625" style="503"/>
    <col min="3831" max="3831" width="10" style="503" customWidth="1"/>
    <col min="3832" max="3832" width="10.140625" style="503" customWidth="1"/>
    <col min="3833" max="3833" width="9.140625" style="503"/>
    <col min="3834" max="3834" width="10" style="503" customWidth="1"/>
    <col min="3835" max="3835" width="9.7109375" style="503" customWidth="1"/>
    <col min="3836" max="3836" width="11.28515625" style="503" customWidth="1"/>
    <col min="3837" max="3837" width="9.7109375" style="503" customWidth="1"/>
    <col min="3838" max="3838" width="9.85546875" style="503" customWidth="1"/>
    <col min="3839" max="3839" width="9.140625" style="503"/>
    <col min="3840" max="3840" width="9.85546875" style="503" customWidth="1"/>
    <col min="3841" max="3841" width="9.5703125" style="503" customWidth="1"/>
    <col min="3842" max="3842" width="9.140625" style="503"/>
    <col min="3843" max="3843" width="10.140625" style="503" customWidth="1"/>
    <col min="3844" max="3844" width="9.5703125" style="503" customWidth="1"/>
    <col min="3845" max="3845" width="9.140625" style="503"/>
    <col min="3846" max="3847" width="9.85546875" style="503" customWidth="1"/>
    <col min="3848" max="4073" width="9.140625" style="503"/>
    <col min="4074" max="4074" width="32.85546875" style="503" customWidth="1"/>
    <col min="4075" max="4075" width="9.7109375" style="503" customWidth="1"/>
    <col min="4076" max="4076" width="10.140625" style="503" customWidth="1"/>
    <col min="4077" max="4077" width="9.140625" style="503" customWidth="1"/>
    <col min="4078" max="4078" width="10" style="503" customWidth="1"/>
    <col min="4079" max="4079" width="9.85546875" style="503" customWidth="1"/>
    <col min="4080" max="4080" width="9.140625" style="503" customWidth="1"/>
    <col min="4081" max="4081" width="9.5703125" style="503" customWidth="1"/>
    <col min="4082" max="4082" width="9.7109375" style="503" customWidth="1"/>
    <col min="4083" max="4083" width="9.5703125" style="503" bestFit="1" customWidth="1"/>
    <col min="4084" max="4084" width="10.5703125" style="503" customWidth="1"/>
    <col min="4085" max="4085" width="9.85546875" style="503" customWidth="1"/>
    <col min="4086" max="4086" width="9.140625" style="503"/>
    <col min="4087" max="4087" width="10" style="503" customWidth="1"/>
    <col min="4088" max="4088" width="10.140625" style="503" customWidth="1"/>
    <col min="4089" max="4089" width="9.140625" style="503"/>
    <col min="4090" max="4090" width="10" style="503" customWidth="1"/>
    <col min="4091" max="4091" width="9.7109375" style="503" customWidth="1"/>
    <col min="4092" max="4092" width="11.28515625" style="503" customWidth="1"/>
    <col min="4093" max="4093" width="9.7109375" style="503" customWidth="1"/>
    <col min="4094" max="4094" width="9.85546875" style="503" customWidth="1"/>
    <col min="4095" max="4095" width="9.140625" style="503"/>
    <col min="4096" max="4096" width="9.85546875" style="503" customWidth="1"/>
    <col min="4097" max="4097" width="9.5703125" style="503" customWidth="1"/>
    <col min="4098" max="4098" width="9.140625" style="503"/>
    <col min="4099" max="4099" width="10.140625" style="503" customWidth="1"/>
    <col min="4100" max="4100" width="9.5703125" style="503" customWidth="1"/>
    <col min="4101" max="4101" width="9.140625" style="503"/>
    <col min="4102" max="4103" width="9.85546875" style="503" customWidth="1"/>
    <col min="4104" max="4329" width="9.140625" style="503"/>
    <col min="4330" max="4330" width="32.85546875" style="503" customWidth="1"/>
    <col min="4331" max="4331" width="9.7109375" style="503" customWidth="1"/>
    <col min="4332" max="4332" width="10.140625" style="503" customWidth="1"/>
    <col min="4333" max="4333" width="9.140625" style="503" customWidth="1"/>
    <col min="4334" max="4334" width="10" style="503" customWidth="1"/>
    <col min="4335" max="4335" width="9.85546875" style="503" customWidth="1"/>
    <col min="4336" max="4336" width="9.140625" style="503" customWidth="1"/>
    <col min="4337" max="4337" width="9.5703125" style="503" customWidth="1"/>
    <col min="4338" max="4338" width="9.7109375" style="503" customWidth="1"/>
    <col min="4339" max="4339" width="9.5703125" style="503" bestFit="1" customWidth="1"/>
    <col min="4340" max="4340" width="10.5703125" style="503" customWidth="1"/>
    <col min="4341" max="4341" width="9.85546875" style="503" customWidth="1"/>
    <col min="4342" max="4342" width="9.140625" style="503"/>
    <col min="4343" max="4343" width="10" style="503" customWidth="1"/>
    <col min="4344" max="4344" width="10.140625" style="503" customWidth="1"/>
    <col min="4345" max="4345" width="9.140625" style="503"/>
    <col min="4346" max="4346" width="10" style="503" customWidth="1"/>
    <col min="4347" max="4347" width="9.7109375" style="503" customWidth="1"/>
    <col min="4348" max="4348" width="11.28515625" style="503" customWidth="1"/>
    <col min="4349" max="4349" width="9.7109375" style="503" customWidth="1"/>
    <col min="4350" max="4350" width="9.85546875" style="503" customWidth="1"/>
    <col min="4351" max="4351" width="9.140625" style="503"/>
    <col min="4352" max="4352" width="9.85546875" style="503" customWidth="1"/>
    <col min="4353" max="4353" width="9.5703125" style="503" customWidth="1"/>
    <col min="4354" max="4354" width="9.140625" style="503"/>
    <col min="4355" max="4355" width="10.140625" style="503" customWidth="1"/>
    <col min="4356" max="4356" width="9.5703125" style="503" customWidth="1"/>
    <col min="4357" max="4357" width="9.140625" style="503"/>
    <col min="4358" max="4359" width="9.85546875" style="503" customWidth="1"/>
    <col min="4360" max="4585" width="9.140625" style="503"/>
    <col min="4586" max="4586" width="32.85546875" style="503" customWidth="1"/>
    <col min="4587" max="4587" width="9.7109375" style="503" customWidth="1"/>
    <col min="4588" max="4588" width="10.140625" style="503" customWidth="1"/>
    <col min="4589" max="4589" width="9.140625" style="503" customWidth="1"/>
    <col min="4590" max="4590" width="10" style="503" customWidth="1"/>
    <col min="4591" max="4591" width="9.85546875" style="503" customWidth="1"/>
    <col min="4592" max="4592" width="9.140625" style="503" customWidth="1"/>
    <col min="4593" max="4593" width="9.5703125" style="503" customWidth="1"/>
    <col min="4594" max="4594" width="9.7109375" style="503" customWidth="1"/>
    <col min="4595" max="4595" width="9.5703125" style="503" bestFit="1" customWidth="1"/>
    <col min="4596" max="4596" width="10.5703125" style="503" customWidth="1"/>
    <col min="4597" max="4597" width="9.85546875" style="503" customWidth="1"/>
    <col min="4598" max="4598" width="9.140625" style="503"/>
    <col min="4599" max="4599" width="10" style="503" customWidth="1"/>
    <col min="4600" max="4600" width="10.140625" style="503" customWidth="1"/>
    <col min="4601" max="4601" width="9.140625" style="503"/>
    <col min="4602" max="4602" width="10" style="503" customWidth="1"/>
    <col min="4603" max="4603" width="9.7109375" style="503" customWidth="1"/>
    <col min="4604" max="4604" width="11.28515625" style="503" customWidth="1"/>
    <col min="4605" max="4605" width="9.7109375" style="503" customWidth="1"/>
    <col min="4606" max="4606" width="9.85546875" style="503" customWidth="1"/>
    <col min="4607" max="4607" width="9.140625" style="503"/>
    <col min="4608" max="4608" width="9.85546875" style="503" customWidth="1"/>
    <col min="4609" max="4609" width="9.5703125" style="503" customWidth="1"/>
    <col min="4610" max="4610" width="9.140625" style="503"/>
    <col min="4611" max="4611" width="10.140625" style="503" customWidth="1"/>
    <col min="4612" max="4612" width="9.5703125" style="503" customWidth="1"/>
    <col min="4613" max="4613" width="9.140625" style="503"/>
    <col min="4614" max="4615" width="9.85546875" style="503" customWidth="1"/>
    <col min="4616" max="4841" width="9.140625" style="503"/>
    <col min="4842" max="4842" width="32.85546875" style="503" customWidth="1"/>
    <col min="4843" max="4843" width="9.7109375" style="503" customWidth="1"/>
    <col min="4844" max="4844" width="10.140625" style="503" customWidth="1"/>
    <col min="4845" max="4845" width="9.140625" style="503" customWidth="1"/>
    <col min="4846" max="4846" width="10" style="503" customWidth="1"/>
    <col min="4847" max="4847" width="9.85546875" style="503" customWidth="1"/>
    <col min="4848" max="4848" width="9.140625" style="503" customWidth="1"/>
    <col min="4849" max="4849" width="9.5703125" style="503" customWidth="1"/>
    <col min="4850" max="4850" width="9.7109375" style="503" customWidth="1"/>
    <col min="4851" max="4851" width="9.5703125" style="503" bestFit="1" customWidth="1"/>
    <col min="4852" max="4852" width="10.5703125" style="503" customWidth="1"/>
    <col min="4853" max="4853" width="9.85546875" style="503" customWidth="1"/>
    <col min="4854" max="4854" width="9.140625" style="503"/>
    <col min="4855" max="4855" width="10" style="503" customWidth="1"/>
    <col min="4856" max="4856" width="10.140625" style="503" customWidth="1"/>
    <col min="4857" max="4857" width="9.140625" style="503"/>
    <col min="4858" max="4858" width="10" style="503" customWidth="1"/>
    <col min="4859" max="4859" width="9.7109375" style="503" customWidth="1"/>
    <col min="4860" max="4860" width="11.28515625" style="503" customWidth="1"/>
    <col min="4861" max="4861" width="9.7109375" style="503" customWidth="1"/>
    <col min="4862" max="4862" width="9.85546875" style="503" customWidth="1"/>
    <col min="4863" max="4863" width="9.140625" style="503"/>
    <col min="4864" max="4864" width="9.85546875" style="503" customWidth="1"/>
    <col min="4865" max="4865" width="9.5703125" style="503" customWidth="1"/>
    <col min="4866" max="4866" width="9.140625" style="503"/>
    <col min="4867" max="4867" width="10.140625" style="503" customWidth="1"/>
    <col min="4868" max="4868" width="9.5703125" style="503" customWidth="1"/>
    <col min="4869" max="4869" width="9.140625" style="503"/>
    <col min="4870" max="4871" width="9.85546875" style="503" customWidth="1"/>
    <col min="4872" max="5097" width="9.140625" style="503"/>
    <col min="5098" max="5098" width="32.85546875" style="503" customWidth="1"/>
    <col min="5099" max="5099" width="9.7109375" style="503" customWidth="1"/>
    <col min="5100" max="5100" width="10.140625" style="503" customWidth="1"/>
    <col min="5101" max="5101" width="9.140625" style="503" customWidth="1"/>
    <col min="5102" max="5102" width="10" style="503" customWidth="1"/>
    <col min="5103" max="5103" width="9.85546875" style="503" customWidth="1"/>
    <col min="5104" max="5104" width="9.140625" style="503" customWidth="1"/>
    <col min="5105" max="5105" width="9.5703125" style="503" customWidth="1"/>
    <col min="5106" max="5106" width="9.7109375" style="503" customWidth="1"/>
    <col min="5107" max="5107" width="9.5703125" style="503" bestFit="1" customWidth="1"/>
    <col min="5108" max="5108" width="10.5703125" style="503" customWidth="1"/>
    <col min="5109" max="5109" width="9.85546875" style="503" customWidth="1"/>
    <col min="5110" max="5110" width="9.140625" style="503"/>
    <col min="5111" max="5111" width="10" style="503" customWidth="1"/>
    <col min="5112" max="5112" width="10.140625" style="503" customWidth="1"/>
    <col min="5113" max="5113" width="9.140625" style="503"/>
    <col min="5114" max="5114" width="10" style="503" customWidth="1"/>
    <col min="5115" max="5115" width="9.7109375" style="503" customWidth="1"/>
    <col min="5116" max="5116" width="11.28515625" style="503" customWidth="1"/>
    <col min="5117" max="5117" width="9.7109375" style="503" customWidth="1"/>
    <col min="5118" max="5118" width="9.85546875" style="503" customWidth="1"/>
    <col min="5119" max="5119" width="9.140625" style="503"/>
    <col min="5120" max="5120" width="9.85546875" style="503" customWidth="1"/>
    <col min="5121" max="5121" width="9.5703125" style="503" customWidth="1"/>
    <col min="5122" max="5122" width="9.140625" style="503"/>
    <col min="5123" max="5123" width="10.140625" style="503" customWidth="1"/>
    <col min="5124" max="5124" width="9.5703125" style="503" customWidth="1"/>
    <col min="5125" max="5125" width="9.140625" style="503"/>
    <col min="5126" max="5127" width="9.85546875" style="503" customWidth="1"/>
    <col min="5128" max="5353" width="9.140625" style="503"/>
    <col min="5354" max="5354" width="32.85546875" style="503" customWidth="1"/>
    <col min="5355" max="5355" width="9.7109375" style="503" customWidth="1"/>
    <col min="5356" max="5356" width="10.140625" style="503" customWidth="1"/>
    <col min="5357" max="5357" width="9.140625" style="503" customWidth="1"/>
    <col min="5358" max="5358" width="10" style="503" customWidth="1"/>
    <col min="5359" max="5359" width="9.85546875" style="503" customWidth="1"/>
    <col min="5360" max="5360" width="9.140625" style="503" customWidth="1"/>
    <col min="5361" max="5361" width="9.5703125" style="503" customWidth="1"/>
    <col min="5362" max="5362" width="9.7109375" style="503" customWidth="1"/>
    <col min="5363" max="5363" width="9.5703125" style="503" bestFit="1" customWidth="1"/>
    <col min="5364" max="5364" width="10.5703125" style="503" customWidth="1"/>
    <col min="5365" max="5365" width="9.85546875" style="503" customWidth="1"/>
    <col min="5366" max="5366" width="9.140625" style="503"/>
    <col min="5367" max="5367" width="10" style="503" customWidth="1"/>
    <col min="5368" max="5368" width="10.140625" style="503" customWidth="1"/>
    <col min="5369" max="5369" width="9.140625" style="503"/>
    <col min="5370" max="5370" width="10" style="503" customWidth="1"/>
    <col min="5371" max="5371" width="9.7109375" style="503" customWidth="1"/>
    <col min="5372" max="5372" width="11.28515625" style="503" customWidth="1"/>
    <col min="5373" max="5373" width="9.7109375" style="503" customWidth="1"/>
    <col min="5374" max="5374" width="9.85546875" style="503" customWidth="1"/>
    <col min="5375" max="5375" width="9.140625" style="503"/>
    <col min="5376" max="5376" width="9.85546875" style="503" customWidth="1"/>
    <col min="5377" max="5377" width="9.5703125" style="503" customWidth="1"/>
    <col min="5378" max="5378" width="9.140625" style="503"/>
    <col min="5379" max="5379" width="10.140625" style="503" customWidth="1"/>
    <col min="5380" max="5380" width="9.5703125" style="503" customWidth="1"/>
    <col min="5381" max="5381" width="9.140625" style="503"/>
    <col min="5382" max="5383" width="9.85546875" style="503" customWidth="1"/>
    <col min="5384" max="5609" width="9.140625" style="503"/>
    <col min="5610" max="5610" width="32.85546875" style="503" customWidth="1"/>
    <col min="5611" max="5611" width="9.7109375" style="503" customWidth="1"/>
    <col min="5612" max="5612" width="10.140625" style="503" customWidth="1"/>
    <col min="5613" max="5613" width="9.140625" style="503" customWidth="1"/>
    <col min="5614" max="5614" width="10" style="503" customWidth="1"/>
    <col min="5615" max="5615" width="9.85546875" style="503" customWidth="1"/>
    <col min="5616" max="5616" width="9.140625" style="503" customWidth="1"/>
    <col min="5617" max="5617" width="9.5703125" style="503" customWidth="1"/>
    <col min="5618" max="5618" width="9.7109375" style="503" customWidth="1"/>
    <col min="5619" max="5619" width="9.5703125" style="503" bestFit="1" customWidth="1"/>
    <col min="5620" max="5620" width="10.5703125" style="503" customWidth="1"/>
    <col min="5621" max="5621" width="9.85546875" style="503" customWidth="1"/>
    <col min="5622" max="5622" width="9.140625" style="503"/>
    <col min="5623" max="5623" width="10" style="503" customWidth="1"/>
    <col min="5624" max="5624" width="10.140625" style="503" customWidth="1"/>
    <col min="5625" max="5625" width="9.140625" style="503"/>
    <col min="5626" max="5626" width="10" style="503" customWidth="1"/>
    <col min="5627" max="5627" width="9.7109375" style="503" customWidth="1"/>
    <col min="5628" max="5628" width="11.28515625" style="503" customWidth="1"/>
    <col min="5629" max="5629" width="9.7109375" style="503" customWidth="1"/>
    <col min="5630" max="5630" width="9.85546875" style="503" customWidth="1"/>
    <col min="5631" max="5631" width="9.140625" style="503"/>
    <col min="5632" max="5632" width="9.85546875" style="503" customWidth="1"/>
    <col min="5633" max="5633" width="9.5703125" style="503" customWidth="1"/>
    <col min="5634" max="5634" width="9.140625" style="503"/>
    <col min="5635" max="5635" width="10.140625" style="503" customWidth="1"/>
    <col min="5636" max="5636" width="9.5703125" style="503" customWidth="1"/>
    <col min="5637" max="5637" width="9.140625" style="503"/>
    <col min="5638" max="5639" width="9.85546875" style="503" customWidth="1"/>
    <col min="5640" max="5865" width="9.140625" style="503"/>
    <col min="5866" max="5866" width="32.85546875" style="503" customWidth="1"/>
    <col min="5867" max="5867" width="9.7109375" style="503" customWidth="1"/>
    <col min="5868" max="5868" width="10.140625" style="503" customWidth="1"/>
    <col min="5869" max="5869" width="9.140625" style="503" customWidth="1"/>
    <col min="5870" max="5870" width="10" style="503" customWidth="1"/>
    <col min="5871" max="5871" width="9.85546875" style="503" customWidth="1"/>
    <col min="5872" max="5872" width="9.140625" style="503" customWidth="1"/>
    <col min="5873" max="5873" width="9.5703125" style="503" customWidth="1"/>
    <col min="5874" max="5874" width="9.7109375" style="503" customWidth="1"/>
    <col min="5875" max="5875" width="9.5703125" style="503" bestFit="1" customWidth="1"/>
    <col min="5876" max="5876" width="10.5703125" style="503" customWidth="1"/>
    <col min="5877" max="5877" width="9.85546875" style="503" customWidth="1"/>
    <col min="5878" max="5878" width="9.140625" style="503"/>
    <col min="5879" max="5879" width="10" style="503" customWidth="1"/>
    <col min="5880" max="5880" width="10.140625" style="503" customWidth="1"/>
    <col min="5881" max="5881" width="9.140625" style="503"/>
    <col min="5882" max="5882" width="10" style="503" customWidth="1"/>
    <col min="5883" max="5883" width="9.7109375" style="503" customWidth="1"/>
    <col min="5884" max="5884" width="11.28515625" style="503" customWidth="1"/>
    <col min="5885" max="5885" width="9.7109375" style="503" customWidth="1"/>
    <col min="5886" max="5886" width="9.85546875" style="503" customWidth="1"/>
    <col min="5887" max="5887" width="9.140625" style="503"/>
    <col min="5888" max="5888" width="9.85546875" style="503" customWidth="1"/>
    <col min="5889" max="5889" width="9.5703125" style="503" customWidth="1"/>
    <col min="5890" max="5890" width="9.140625" style="503"/>
    <col min="5891" max="5891" width="10.140625" style="503" customWidth="1"/>
    <col min="5892" max="5892" width="9.5703125" style="503" customWidth="1"/>
    <col min="5893" max="5893" width="9.140625" style="503"/>
    <col min="5894" max="5895" width="9.85546875" style="503" customWidth="1"/>
    <col min="5896" max="6121" width="9.140625" style="503"/>
    <col min="6122" max="6122" width="32.85546875" style="503" customWidth="1"/>
    <col min="6123" max="6123" width="9.7109375" style="503" customWidth="1"/>
    <col min="6124" max="6124" width="10.140625" style="503" customWidth="1"/>
    <col min="6125" max="6125" width="9.140625" style="503" customWidth="1"/>
    <col min="6126" max="6126" width="10" style="503" customWidth="1"/>
    <col min="6127" max="6127" width="9.85546875" style="503" customWidth="1"/>
    <col min="6128" max="6128" width="9.140625" style="503" customWidth="1"/>
    <col min="6129" max="6129" width="9.5703125" style="503" customWidth="1"/>
    <col min="6130" max="6130" width="9.7109375" style="503" customWidth="1"/>
    <col min="6131" max="6131" width="9.5703125" style="503" bestFit="1" customWidth="1"/>
    <col min="6132" max="6132" width="10.5703125" style="503" customWidth="1"/>
    <col min="6133" max="6133" width="9.85546875" style="503" customWidth="1"/>
    <col min="6134" max="6134" width="9.140625" style="503"/>
    <col min="6135" max="6135" width="10" style="503" customWidth="1"/>
    <col min="6136" max="6136" width="10.140625" style="503" customWidth="1"/>
    <col min="6137" max="6137" width="9.140625" style="503"/>
    <col min="6138" max="6138" width="10" style="503" customWidth="1"/>
    <col min="6139" max="6139" width="9.7109375" style="503" customWidth="1"/>
    <col min="6140" max="6140" width="11.28515625" style="503" customWidth="1"/>
    <col min="6141" max="6141" width="9.7109375" style="503" customWidth="1"/>
    <col min="6142" max="6142" width="9.85546875" style="503" customWidth="1"/>
    <col min="6143" max="6143" width="9.140625" style="503"/>
    <col min="6144" max="6144" width="9.85546875" style="503" customWidth="1"/>
    <col min="6145" max="6145" width="9.5703125" style="503" customWidth="1"/>
    <col min="6146" max="6146" width="9.140625" style="503"/>
    <col min="6147" max="6147" width="10.140625" style="503" customWidth="1"/>
    <col min="6148" max="6148" width="9.5703125" style="503" customWidth="1"/>
    <col min="6149" max="6149" width="9.140625" style="503"/>
    <col min="6150" max="6151" width="9.85546875" style="503" customWidth="1"/>
    <col min="6152" max="6377" width="9.140625" style="503"/>
    <col min="6378" max="6378" width="32.85546875" style="503" customWidth="1"/>
    <col min="6379" max="6379" width="9.7109375" style="503" customWidth="1"/>
    <col min="6380" max="6380" width="10.140625" style="503" customWidth="1"/>
    <col min="6381" max="6381" width="9.140625" style="503" customWidth="1"/>
    <col min="6382" max="6382" width="10" style="503" customWidth="1"/>
    <col min="6383" max="6383" width="9.85546875" style="503" customWidth="1"/>
    <col min="6384" max="6384" width="9.140625" style="503" customWidth="1"/>
    <col min="6385" max="6385" width="9.5703125" style="503" customWidth="1"/>
    <col min="6386" max="6386" width="9.7109375" style="503" customWidth="1"/>
    <col min="6387" max="6387" width="9.5703125" style="503" bestFit="1" customWidth="1"/>
    <col min="6388" max="6388" width="10.5703125" style="503" customWidth="1"/>
    <col min="6389" max="6389" width="9.85546875" style="503" customWidth="1"/>
    <col min="6390" max="6390" width="9.140625" style="503"/>
    <col min="6391" max="6391" width="10" style="503" customWidth="1"/>
    <col min="6392" max="6392" width="10.140625" style="503" customWidth="1"/>
    <col min="6393" max="6393" width="9.140625" style="503"/>
    <col min="6394" max="6394" width="10" style="503" customWidth="1"/>
    <col min="6395" max="6395" width="9.7109375" style="503" customWidth="1"/>
    <col min="6396" max="6396" width="11.28515625" style="503" customWidth="1"/>
    <col min="6397" max="6397" width="9.7109375" style="503" customWidth="1"/>
    <col min="6398" max="6398" width="9.85546875" style="503" customWidth="1"/>
    <col min="6399" max="6399" width="9.140625" style="503"/>
    <col min="6400" max="6400" width="9.85546875" style="503" customWidth="1"/>
    <col min="6401" max="6401" width="9.5703125" style="503" customWidth="1"/>
    <col min="6402" max="6402" width="9.140625" style="503"/>
    <col min="6403" max="6403" width="10.140625" style="503" customWidth="1"/>
    <col min="6404" max="6404" width="9.5703125" style="503" customWidth="1"/>
    <col min="6405" max="6405" width="9.140625" style="503"/>
    <col min="6406" max="6407" width="9.85546875" style="503" customWidth="1"/>
    <col min="6408" max="6633" width="9.140625" style="503"/>
    <col min="6634" max="6634" width="32.85546875" style="503" customWidth="1"/>
    <col min="6635" max="6635" width="9.7109375" style="503" customWidth="1"/>
    <col min="6636" max="6636" width="10.140625" style="503" customWidth="1"/>
    <col min="6637" max="6637" width="9.140625" style="503" customWidth="1"/>
    <col min="6638" max="6638" width="10" style="503" customWidth="1"/>
    <col min="6639" max="6639" width="9.85546875" style="503" customWidth="1"/>
    <col min="6640" max="6640" width="9.140625" style="503" customWidth="1"/>
    <col min="6641" max="6641" width="9.5703125" style="503" customWidth="1"/>
    <col min="6642" max="6642" width="9.7109375" style="503" customWidth="1"/>
    <col min="6643" max="6643" width="9.5703125" style="503" bestFit="1" customWidth="1"/>
    <col min="6644" max="6644" width="10.5703125" style="503" customWidth="1"/>
    <col min="6645" max="6645" width="9.85546875" style="503" customWidth="1"/>
    <col min="6646" max="6646" width="9.140625" style="503"/>
    <col min="6647" max="6647" width="10" style="503" customWidth="1"/>
    <col min="6648" max="6648" width="10.140625" style="503" customWidth="1"/>
    <col min="6649" max="6649" width="9.140625" style="503"/>
    <col min="6650" max="6650" width="10" style="503" customWidth="1"/>
    <col min="6651" max="6651" width="9.7109375" style="503" customWidth="1"/>
    <col min="6652" max="6652" width="11.28515625" style="503" customWidth="1"/>
    <col min="6653" max="6653" width="9.7109375" style="503" customWidth="1"/>
    <col min="6654" max="6654" width="9.85546875" style="503" customWidth="1"/>
    <col min="6655" max="6655" width="9.140625" style="503"/>
    <col min="6656" max="6656" width="9.85546875" style="503" customWidth="1"/>
    <col min="6657" max="6657" width="9.5703125" style="503" customWidth="1"/>
    <col min="6658" max="6658" width="9.140625" style="503"/>
    <col min="6659" max="6659" width="10.140625" style="503" customWidth="1"/>
    <col min="6660" max="6660" width="9.5703125" style="503" customWidth="1"/>
    <col min="6661" max="6661" width="9.140625" style="503"/>
    <col min="6662" max="6663" width="9.85546875" style="503" customWidth="1"/>
    <col min="6664" max="6889" width="9.140625" style="503"/>
    <col min="6890" max="6890" width="32.85546875" style="503" customWidth="1"/>
    <col min="6891" max="6891" width="9.7109375" style="503" customWidth="1"/>
    <col min="6892" max="6892" width="10.140625" style="503" customWidth="1"/>
    <col min="6893" max="6893" width="9.140625" style="503" customWidth="1"/>
    <col min="6894" max="6894" width="10" style="503" customWidth="1"/>
    <col min="6895" max="6895" width="9.85546875" style="503" customWidth="1"/>
    <col min="6896" max="6896" width="9.140625" style="503" customWidth="1"/>
    <col min="6897" max="6897" width="9.5703125" style="503" customWidth="1"/>
    <col min="6898" max="6898" width="9.7109375" style="503" customWidth="1"/>
    <col min="6899" max="6899" width="9.5703125" style="503" bestFit="1" customWidth="1"/>
    <col min="6900" max="6900" width="10.5703125" style="503" customWidth="1"/>
    <col min="6901" max="6901" width="9.85546875" style="503" customWidth="1"/>
    <col min="6902" max="6902" width="9.140625" style="503"/>
    <col min="6903" max="6903" width="10" style="503" customWidth="1"/>
    <col min="6904" max="6904" width="10.140625" style="503" customWidth="1"/>
    <col min="6905" max="6905" width="9.140625" style="503"/>
    <col min="6906" max="6906" width="10" style="503" customWidth="1"/>
    <col min="6907" max="6907" width="9.7109375" style="503" customWidth="1"/>
    <col min="6908" max="6908" width="11.28515625" style="503" customWidth="1"/>
    <col min="6909" max="6909" width="9.7109375" style="503" customWidth="1"/>
    <col min="6910" max="6910" width="9.85546875" style="503" customWidth="1"/>
    <col min="6911" max="6911" width="9.140625" style="503"/>
    <col min="6912" max="6912" width="9.85546875" style="503" customWidth="1"/>
    <col min="6913" max="6913" width="9.5703125" style="503" customWidth="1"/>
    <col min="6914" max="6914" width="9.140625" style="503"/>
    <col min="6915" max="6915" width="10.140625" style="503" customWidth="1"/>
    <col min="6916" max="6916" width="9.5703125" style="503" customWidth="1"/>
    <col min="6917" max="6917" width="9.140625" style="503"/>
    <col min="6918" max="6919" width="9.85546875" style="503" customWidth="1"/>
    <col min="6920" max="7145" width="9.140625" style="503"/>
    <col min="7146" max="7146" width="32.85546875" style="503" customWidth="1"/>
    <col min="7147" max="7147" width="9.7109375" style="503" customWidth="1"/>
    <col min="7148" max="7148" width="10.140625" style="503" customWidth="1"/>
    <col min="7149" max="7149" width="9.140625" style="503" customWidth="1"/>
    <col min="7150" max="7150" width="10" style="503" customWidth="1"/>
    <col min="7151" max="7151" width="9.85546875" style="503" customWidth="1"/>
    <col min="7152" max="7152" width="9.140625" style="503" customWidth="1"/>
    <col min="7153" max="7153" width="9.5703125" style="503" customWidth="1"/>
    <col min="7154" max="7154" width="9.7109375" style="503" customWidth="1"/>
    <col min="7155" max="7155" width="9.5703125" style="503" bestFit="1" customWidth="1"/>
    <col min="7156" max="7156" width="10.5703125" style="503" customWidth="1"/>
    <col min="7157" max="7157" width="9.85546875" style="503" customWidth="1"/>
    <col min="7158" max="7158" width="9.140625" style="503"/>
    <col min="7159" max="7159" width="10" style="503" customWidth="1"/>
    <col min="7160" max="7160" width="10.140625" style="503" customWidth="1"/>
    <col min="7161" max="7161" width="9.140625" style="503"/>
    <col min="7162" max="7162" width="10" style="503" customWidth="1"/>
    <col min="7163" max="7163" width="9.7109375" style="503" customWidth="1"/>
    <col min="7164" max="7164" width="11.28515625" style="503" customWidth="1"/>
    <col min="7165" max="7165" width="9.7109375" style="503" customWidth="1"/>
    <col min="7166" max="7166" width="9.85546875" style="503" customWidth="1"/>
    <col min="7167" max="7167" width="9.140625" style="503"/>
    <col min="7168" max="7168" width="9.85546875" style="503" customWidth="1"/>
    <col min="7169" max="7169" width="9.5703125" style="503" customWidth="1"/>
    <col min="7170" max="7170" width="9.140625" style="503"/>
    <col min="7171" max="7171" width="10.140625" style="503" customWidth="1"/>
    <col min="7172" max="7172" width="9.5703125" style="503" customWidth="1"/>
    <col min="7173" max="7173" width="9.140625" style="503"/>
    <col min="7174" max="7175" width="9.85546875" style="503" customWidth="1"/>
    <col min="7176" max="7401" width="9.140625" style="503"/>
    <col min="7402" max="7402" width="32.85546875" style="503" customWidth="1"/>
    <col min="7403" max="7403" width="9.7109375" style="503" customWidth="1"/>
    <col min="7404" max="7404" width="10.140625" style="503" customWidth="1"/>
    <col min="7405" max="7405" width="9.140625" style="503" customWidth="1"/>
    <col min="7406" max="7406" width="10" style="503" customWidth="1"/>
    <col min="7407" max="7407" width="9.85546875" style="503" customWidth="1"/>
    <col min="7408" max="7408" width="9.140625" style="503" customWidth="1"/>
    <col min="7409" max="7409" width="9.5703125" style="503" customWidth="1"/>
    <col min="7410" max="7410" width="9.7109375" style="503" customWidth="1"/>
    <col min="7411" max="7411" width="9.5703125" style="503" bestFit="1" customWidth="1"/>
    <col min="7412" max="7412" width="10.5703125" style="503" customWidth="1"/>
    <col min="7413" max="7413" width="9.85546875" style="503" customWidth="1"/>
    <col min="7414" max="7414" width="9.140625" style="503"/>
    <col min="7415" max="7415" width="10" style="503" customWidth="1"/>
    <col min="7416" max="7416" width="10.140625" style="503" customWidth="1"/>
    <col min="7417" max="7417" width="9.140625" style="503"/>
    <col min="7418" max="7418" width="10" style="503" customWidth="1"/>
    <col min="7419" max="7419" width="9.7109375" style="503" customWidth="1"/>
    <col min="7420" max="7420" width="11.28515625" style="503" customWidth="1"/>
    <col min="7421" max="7421" width="9.7109375" style="503" customWidth="1"/>
    <col min="7422" max="7422" width="9.85546875" style="503" customWidth="1"/>
    <col min="7423" max="7423" width="9.140625" style="503"/>
    <col min="7424" max="7424" width="9.85546875" style="503" customWidth="1"/>
    <col min="7425" max="7425" width="9.5703125" style="503" customWidth="1"/>
    <col min="7426" max="7426" width="9.140625" style="503"/>
    <col min="7427" max="7427" width="10.140625" style="503" customWidth="1"/>
    <col min="7428" max="7428" width="9.5703125" style="503" customWidth="1"/>
    <col min="7429" max="7429" width="9.140625" style="503"/>
    <col min="7430" max="7431" width="9.85546875" style="503" customWidth="1"/>
    <col min="7432" max="7657" width="9.140625" style="503"/>
    <col min="7658" max="7658" width="32.85546875" style="503" customWidth="1"/>
    <col min="7659" max="7659" width="9.7109375" style="503" customWidth="1"/>
    <col min="7660" max="7660" width="10.140625" style="503" customWidth="1"/>
    <col min="7661" max="7661" width="9.140625" style="503" customWidth="1"/>
    <col min="7662" max="7662" width="10" style="503" customWidth="1"/>
    <col min="7663" max="7663" width="9.85546875" style="503" customWidth="1"/>
    <col min="7664" max="7664" width="9.140625" style="503" customWidth="1"/>
    <col min="7665" max="7665" width="9.5703125" style="503" customWidth="1"/>
    <col min="7666" max="7666" width="9.7109375" style="503" customWidth="1"/>
    <col min="7667" max="7667" width="9.5703125" style="503" bestFit="1" customWidth="1"/>
    <col min="7668" max="7668" width="10.5703125" style="503" customWidth="1"/>
    <col min="7669" max="7669" width="9.85546875" style="503" customWidth="1"/>
    <col min="7670" max="7670" width="9.140625" style="503"/>
    <col min="7671" max="7671" width="10" style="503" customWidth="1"/>
    <col min="7672" max="7672" width="10.140625" style="503" customWidth="1"/>
    <col min="7673" max="7673" width="9.140625" style="503"/>
    <col min="7674" max="7674" width="10" style="503" customWidth="1"/>
    <col min="7675" max="7675" width="9.7109375" style="503" customWidth="1"/>
    <col min="7676" max="7676" width="11.28515625" style="503" customWidth="1"/>
    <col min="7677" max="7677" width="9.7109375" style="503" customWidth="1"/>
    <col min="7678" max="7678" width="9.85546875" style="503" customWidth="1"/>
    <col min="7679" max="7679" width="9.140625" style="503"/>
    <col min="7680" max="7680" width="9.85546875" style="503" customWidth="1"/>
    <col min="7681" max="7681" width="9.5703125" style="503" customWidth="1"/>
    <col min="7682" max="7682" width="9.140625" style="503"/>
    <col min="7683" max="7683" width="10.140625" style="503" customWidth="1"/>
    <col min="7684" max="7684" width="9.5703125" style="503" customWidth="1"/>
    <col min="7685" max="7685" width="9.140625" style="503"/>
    <col min="7686" max="7687" width="9.85546875" style="503" customWidth="1"/>
    <col min="7688" max="7913" width="9.140625" style="503"/>
    <col min="7914" max="7914" width="32.85546875" style="503" customWidth="1"/>
    <col min="7915" max="7915" width="9.7109375" style="503" customWidth="1"/>
    <col min="7916" max="7916" width="10.140625" style="503" customWidth="1"/>
    <col min="7917" max="7917" width="9.140625" style="503" customWidth="1"/>
    <col min="7918" max="7918" width="10" style="503" customWidth="1"/>
    <col min="7919" max="7919" width="9.85546875" style="503" customWidth="1"/>
    <col min="7920" max="7920" width="9.140625" style="503" customWidth="1"/>
    <col min="7921" max="7921" width="9.5703125" style="503" customWidth="1"/>
    <col min="7922" max="7922" width="9.7109375" style="503" customWidth="1"/>
    <col min="7923" max="7923" width="9.5703125" style="503" bestFit="1" customWidth="1"/>
    <col min="7924" max="7924" width="10.5703125" style="503" customWidth="1"/>
    <col min="7925" max="7925" width="9.85546875" style="503" customWidth="1"/>
    <col min="7926" max="7926" width="9.140625" style="503"/>
    <col min="7927" max="7927" width="10" style="503" customWidth="1"/>
    <col min="7928" max="7928" width="10.140625" style="503" customWidth="1"/>
    <col min="7929" max="7929" width="9.140625" style="503"/>
    <col min="7930" max="7930" width="10" style="503" customWidth="1"/>
    <col min="7931" max="7931" width="9.7109375" style="503" customWidth="1"/>
    <col min="7932" max="7932" width="11.28515625" style="503" customWidth="1"/>
    <col min="7933" max="7933" width="9.7109375" style="503" customWidth="1"/>
    <col min="7934" max="7934" width="9.85546875" style="503" customWidth="1"/>
    <col min="7935" max="7935" width="9.140625" style="503"/>
    <col min="7936" max="7936" width="9.85546875" style="503" customWidth="1"/>
    <col min="7937" max="7937" width="9.5703125" style="503" customWidth="1"/>
    <col min="7938" max="7938" width="9.140625" style="503"/>
    <col min="7939" max="7939" width="10.140625" style="503" customWidth="1"/>
    <col min="7940" max="7940" width="9.5703125" style="503" customWidth="1"/>
    <col min="7941" max="7941" width="9.140625" style="503"/>
    <col min="7942" max="7943" width="9.85546875" style="503" customWidth="1"/>
    <col min="7944" max="8169" width="9.140625" style="503"/>
    <col min="8170" max="8170" width="32.85546875" style="503" customWidth="1"/>
    <col min="8171" max="8171" width="9.7109375" style="503" customWidth="1"/>
    <col min="8172" max="8172" width="10.140625" style="503" customWidth="1"/>
    <col min="8173" max="8173" width="9.140625" style="503" customWidth="1"/>
    <col min="8174" max="8174" width="10" style="503" customWidth="1"/>
    <col min="8175" max="8175" width="9.85546875" style="503" customWidth="1"/>
    <col min="8176" max="8176" width="9.140625" style="503" customWidth="1"/>
    <col min="8177" max="8177" width="9.5703125" style="503" customWidth="1"/>
    <col min="8178" max="8178" width="9.7109375" style="503" customWidth="1"/>
    <col min="8179" max="8179" width="9.5703125" style="503" bestFit="1" customWidth="1"/>
    <col min="8180" max="8180" width="10.5703125" style="503" customWidth="1"/>
    <col min="8181" max="8181" width="9.85546875" style="503" customWidth="1"/>
    <col min="8182" max="8182" width="9.140625" style="503"/>
    <col min="8183" max="8183" width="10" style="503" customWidth="1"/>
    <col min="8184" max="8184" width="10.140625" style="503" customWidth="1"/>
    <col min="8185" max="8185" width="9.140625" style="503"/>
    <col min="8186" max="8186" width="10" style="503" customWidth="1"/>
    <col min="8187" max="8187" width="9.7109375" style="503" customWidth="1"/>
    <col min="8188" max="8188" width="11.28515625" style="503" customWidth="1"/>
    <col min="8189" max="8189" width="9.7109375" style="503" customWidth="1"/>
    <col min="8190" max="8190" width="9.85546875" style="503" customWidth="1"/>
    <col min="8191" max="8191" width="9.140625" style="503"/>
    <col min="8192" max="8192" width="9.85546875" style="503" customWidth="1"/>
    <col min="8193" max="8193" width="9.5703125" style="503" customWidth="1"/>
    <col min="8194" max="8194" width="9.140625" style="503"/>
    <col min="8195" max="8195" width="10.140625" style="503" customWidth="1"/>
    <col min="8196" max="8196" width="9.5703125" style="503" customWidth="1"/>
    <col min="8197" max="8197" width="9.140625" style="503"/>
    <col min="8198" max="8199" width="9.85546875" style="503" customWidth="1"/>
    <col min="8200" max="8425" width="9.140625" style="503"/>
    <col min="8426" max="8426" width="32.85546875" style="503" customWidth="1"/>
    <col min="8427" max="8427" width="9.7109375" style="503" customWidth="1"/>
    <col min="8428" max="8428" width="10.140625" style="503" customWidth="1"/>
    <col min="8429" max="8429" width="9.140625" style="503" customWidth="1"/>
    <col min="8430" max="8430" width="10" style="503" customWidth="1"/>
    <col min="8431" max="8431" width="9.85546875" style="503" customWidth="1"/>
    <col min="8432" max="8432" width="9.140625" style="503" customWidth="1"/>
    <col min="8433" max="8433" width="9.5703125" style="503" customWidth="1"/>
    <col min="8434" max="8434" width="9.7109375" style="503" customWidth="1"/>
    <col min="8435" max="8435" width="9.5703125" style="503" bestFit="1" customWidth="1"/>
    <col min="8436" max="8436" width="10.5703125" style="503" customWidth="1"/>
    <col min="8437" max="8437" width="9.85546875" style="503" customWidth="1"/>
    <col min="8438" max="8438" width="9.140625" style="503"/>
    <col min="8439" max="8439" width="10" style="503" customWidth="1"/>
    <col min="8440" max="8440" width="10.140625" style="503" customWidth="1"/>
    <col min="8441" max="8441" width="9.140625" style="503"/>
    <col min="8442" max="8442" width="10" style="503" customWidth="1"/>
    <col min="8443" max="8443" width="9.7109375" style="503" customWidth="1"/>
    <col min="8444" max="8444" width="11.28515625" style="503" customWidth="1"/>
    <col min="8445" max="8445" width="9.7109375" style="503" customWidth="1"/>
    <col min="8446" max="8446" width="9.85546875" style="503" customWidth="1"/>
    <col min="8447" max="8447" width="9.140625" style="503"/>
    <col min="8448" max="8448" width="9.85546875" style="503" customWidth="1"/>
    <col min="8449" max="8449" width="9.5703125" style="503" customWidth="1"/>
    <col min="8450" max="8450" width="9.140625" style="503"/>
    <col min="8451" max="8451" width="10.140625" style="503" customWidth="1"/>
    <col min="8452" max="8452" width="9.5703125" style="503" customWidth="1"/>
    <col min="8453" max="8453" width="9.140625" style="503"/>
    <col min="8454" max="8455" width="9.85546875" style="503" customWidth="1"/>
    <col min="8456" max="8681" width="9.140625" style="503"/>
    <col min="8682" max="8682" width="32.85546875" style="503" customWidth="1"/>
    <col min="8683" max="8683" width="9.7109375" style="503" customWidth="1"/>
    <col min="8684" max="8684" width="10.140625" style="503" customWidth="1"/>
    <col min="8685" max="8685" width="9.140625" style="503" customWidth="1"/>
    <col min="8686" max="8686" width="10" style="503" customWidth="1"/>
    <col min="8687" max="8687" width="9.85546875" style="503" customWidth="1"/>
    <col min="8688" max="8688" width="9.140625" style="503" customWidth="1"/>
    <col min="8689" max="8689" width="9.5703125" style="503" customWidth="1"/>
    <col min="8690" max="8690" width="9.7109375" style="503" customWidth="1"/>
    <col min="8691" max="8691" width="9.5703125" style="503" bestFit="1" customWidth="1"/>
    <col min="8692" max="8692" width="10.5703125" style="503" customWidth="1"/>
    <col min="8693" max="8693" width="9.85546875" style="503" customWidth="1"/>
    <col min="8694" max="8694" width="9.140625" style="503"/>
    <col min="8695" max="8695" width="10" style="503" customWidth="1"/>
    <col min="8696" max="8696" width="10.140625" style="503" customWidth="1"/>
    <col min="8697" max="8697" width="9.140625" style="503"/>
    <col min="8698" max="8698" width="10" style="503" customWidth="1"/>
    <col min="8699" max="8699" width="9.7109375" style="503" customWidth="1"/>
    <col min="8700" max="8700" width="11.28515625" style="503" customWidth="1"/>
    <col min="8701" max="8701" width="9.7109375" style="503" customWidth="1"/>
    <col min="8702" max="8702" width="9.85546875" style="503" customWidth="1"/>
    <col min="8703" max="8703" width="9.140625" style="503"/>
    <col min="8704" max="8704" width="9.85546875" style="503" customWidth="1"/>
    <col min="8705" max="8705" width="9.5703125" style="503" customWidth="1"/>
    <col min="8706" max="8706" width="9.140625" style="503"/>
    <col min="8707" max="8707" width="10.140625" style="503" customWidth="1"/>
    <col min="8708" max="8708" width="9.5703125" style="503" customWidth="1"/>
    <col min="8709" max="8709" width="9.140625" style="503"/>
    <col min="8710" max="8711" width="9.85546875" style="503" customWidth="1"/>
    <col min="8712" max="8937" width="9.140625" style="503"/>
    <col min="8938" max="8938" width="32.85546875" style="503" customWidth="1"/>
    <col min="8939" max="8939" width="9.7109375" style="503" customWidth="1"/>
    <col min="8940" max="8940" width="10.140625" style="503" customWidth="1"/>
    <col min="8941" max="8941" width="9.140625" style="503" customWidth="1"/>
    <col min="8942" max="8942" width="10" style="503" customWidth="1"/>
    <col min="8943" max="8943" width="9.85546875" style="503" customWidth="1"/>
    <col min="8944" max="8944" width="9.140625" style="503" customWidth="1"/>
    <col min="8945" max="8945" width="9.5703125" style="503" customWidth="1"/>
    <col min="8946" max="8946" width="9.7109375" style="503" customWidth="1"/>
    <col min="8947" max="8947" width="9.5703125" style="503" bestFit="1" customWidth="1"/>
    <col min="8948" max="8948" width="10.5703125" style="503" customWidth="1"/>
    <col min="8949" max="8949" width="9.85546875" style="503" customWidth="1"/>
    <col min="8950" max="8950" width="9.140625" style="503"/>
    <col min="8951" max="8951" width="10" style="503" customWidth="1"/>
    <col min="8952" max="8952" width="10.140625" style="503" customWidth="1"/>
    <col min="8953" max="8953" width="9.140625" style="503"/>
    <col min="8954" max="8954" width="10" style="503" customWidth="1"/>
    <col min="8955" max="8955" width="9.7109375" style="503" customWidth="1"/>
    <col min="8956" max="8956" width="11.28515625" style="503" customWidth="1"/>
    <col min="8957" max="8957" width="9.7109375" style="503" customWidth="1"/>
    <col min="8958" max="8958" width="9.85546875" style="503" customWidth="1"/>
    <col min="8959" max="8959" width="9.140625" style="503"/>
    <col min="8960" max="8960" width="9.85546875" style="503" customWidth="1"/>
    <col min="8961" max="8961" width="9.5703125" style="503" customWidth="1"/>
    <col min="8962" max="8962" width="9.140625" style="503"/>
    <col min="8963" max="8963" width="10.140625" style="503" customWidth="1"/>
    <col min="8964" max="8964" width="9.5703125" style="503" customWidth="1"/>
    <col min="8965" max="8965" width="9.140625" style="503"/>
    <col min="8966" max="8967" width="9.85546875" style="503" customWidth="1"/>
    <col min="8968" max="9193" width="9.140625" style="503"/>
    <col min="9194" max="9194" width="32.85546875" style="503" customWidth="1"/>
    <col min="9195" max="9195" width="9.7109375" style="503" customWidth="1"/>
    <col min="9196" max="9196" width="10.140625" style="503" customWidth="1"/>
    <col min="9197" max="9197" width="9.140625" style="503" customWidth="1"/>
    <col min="9198" max="9198" width="10" style="503" customWidth="1"/>
    <col min="9199" max="9199" width="9.85546875" style="503" customWidth="1"/>
    <col min="9200" max="9200" width="9.140625" style="503" customWidth="1"/>
    <col min="9201" max="9201" width="9.5703125" style="503" customWidth="1"/>
    <col min="9202" max="9202" width="9.7109375" style="503" customWidth="1"/>
    <col min="9203" max="9203" width="9.5703125" style="503" bestFit="1" customWidth="1"/>
    <col min="9204" max="9204" width="10.5703125" style="503" customWidth="1"/>
    <col min="9205" max="9205" width="9.85546875" style="503" customWidth="1"/>
    <col min="9206" max="9206" width="9.140625" style="503"/>
    <col min="9207" max="9207" width="10" style="503" customWidth="1"/>
    <col min="9208" max="9208" width="10.140625" style="503" customWidth="1"/>
    <col min="9209" max="9209" width="9.140625" style="503"/>
    <col min="9210" max="9210" width="10" style="503" customWidth="1"/>
    <col min="9211" max="9211" width="9.7109375" style="503" customWidth="1"/>
    <col min="9212" max="9212" width="11.28515625" style="503" customWidth="1"/>
    <col min="9213" max="9213" width="9.7109375" style="503" customWidth="1"/>
    <col min="9214" max="9214" width="9.85546875" style="503" customWidth="1"/>
    <col min="9215" max="9215" width="9.140625" style="503"/>
    <col min="9216" max="9216" width="9.85546875" style="503" customWidth="1"/>
    <col min="9217" max="9217" width="9.5703125" style="503" customWidth="1"/>
    <col min="9218" max="9218" width="9.140625" style="503"/>
    <col min="9219" max="9219" width="10.140625" style="503" customWidth="1"/>
    <col min="9220" max="9220" width="9.5703125" style="503" customWidth="1"/>
    <col min="9221" max="9221" width="9.140625" style="503"/>
    <col min="9222" max="9223" width="9.85546875" style="503" customWidth="1"/>
    <col min="9224" max="9449" width="9.140625" style="503"/>
    <col min="9450" max="9450" width="32.85546875" style="503" customWidth="1"/>
    <col min="9451" max="9451" width="9.7109375" style="503" customWidth="1"/>
    <col min="9452" max="9452" width="10.140625" style="503" customWidth="1"/>
    <col min="9453" max="9453" width="9.140625" style="503" customWidth="1"/>
    <col min="9454" max="9454" width="10" style="503" customWidth="1"/>
    <col min="9455" max="9455" width="9.85546875" style="503" customWidth="1"/>
    <col min="9456" max="9456" width="9.140625" style="503" customWidth="1"/>
    <col min="9457" max="9457" width="9.5703125" style="503" customWidth="1"/>
    <col min="9458" max="9458" width="9.7109375" style="503" customWidth="1"/>
    <col min="9459" max="9459" width="9.5703125" style="503" bestFit="1" customWidth="1"/>
    <col min="9460" max="9460" width="10.5703125" style="503" customWidth="1"/>
    <col min="9461" max="9461" width="9.85546875" style="503" customWidth="1"/>
    <col min="9462" max="9462" width="9.140625" style="503"/>
    <col min="9463" max="9463" width="10" style="503" customWidth="1"/>
    <col min="9464" max="9464" width="10.140625" style="503" customWidth="1"/>
    <col min="9465" max="9465" width="9.140625" style="503"/>
    <col min="9466" max="9466" width="10" style="503" customWidth="1"/>
    <col min="9467" max="9467" width="9.7109375" style="503" customWidth="1"/>
    <col min="9468" max="9468" width="11.28515625" style="503" customWidth="1"/>
    <col min="9469" max="9469" width="9.7109375" style="503" customWidth="1"/>
    <col min="9470" max="9470" width="9.85546875" style="503" customWidth="1"/>
    <col min="9471" max="9471" width="9.140625" style="503"/>
    <col min="9472" max="9472" width="9.85546875" style="503" customWidth="1"/>
    <col min="9473" max="9473" width="9.5703125" style="503" customWidth="1"/>
    <col min="9474" max="9474" width="9.140625" style="503"/>
    <col min="9475" max="9475" width="10.140625" style="503" customWidth="1"/>
    <col min="9476" max="9476" width="9.5703125" style="503" customWidth="1"/>
    <col min="9477" max="9477" width="9.140625" style="503"/>
    <col min="9478" max="9479" width="9.85546875" style="503" customWidth="1"/>
    <col min="9480" max="9705" width="9.140625" style="503"/>
    <col min="9706" max="9706" width="32.85546875" style="503" customWidth="1"/>
    <col min="9707" max="9707" width="9.7109375" style="503" customWidth="1"/>
    <col min="9708" max="9708" width="10.140625" style="503" customWidth="1"/>
    <col min="9709" max="9709" width="9.140625" style="503" customWidth="1"/>
    <col min="9710" max="9710" width="10" style="503" customWidth="1"/>
    <col min="9711" max="9711" width="9.85546875" style="503" customWidth="1"/>
    <col min="9712" max="9712" width="9.140625" style="503" customWidth="1"/>
    <col min="9713" max="9713" width="9.5703125" style="503" customWidth="1"/>
    <col min="9714" max="9714" width="9.7109375" style="503" customWidth="1"/>
    <col min="9715" max="9715" width="9.5703125" style="503" bestFit="1" customWidth="1"/>
    <col min="9716" max="9716" width="10.5703125" style="503" customWidth="1"/>
    <col min="9717" max="9717" width="9.85546875" style="503" customWidth="1"/>
    <col min="9718" max="9718" width="9.140625" style="503"/>
    <col min="9719" max="9719" width="10" style="503" customWidth="1"/>
    <col min="9720" max="9720" width="10.140625" style="503" customWidth="1"/>
    <col min="9721" max="9721" width="9.140625" style="503"/>
    <col min="9722" max="9722" width="10" style="503" customWidth="1"/>
    <col min="9723" max="9723" width="9.7109375" style="503" customWidth="1"/>
    <col min="9724" max="9724" width="11.28515625" style="503" customWidth="1"/>
    <col min="9725" max="9725" width="9.7109375" style="503" customWidth="1"/>
    <col min="9726" max="9726" width="9.85546875" style="503" customWidth="1"/>
    <col min="9727" max="9727" width="9.140625" style="503"/>
    <col min="9728" max="9728" width="9.85546875" style="503" customWidth="1"/>
    <col min="9729" max="9729" width="9.5703125" style="503" customWidth="1"/>
    <col min="9730" max="9730" width="9.140625" style="503"/>
    <col min="9731" max="9731" width="10.140625" style="503" customWidth="1"/>
    <col min="9732" max="9732" width="9.5703125" style="503" customWidth="1"/>
    <col min="9733" max="9733" width="9.140625" style="503"/>
    <col min="9734" max="9735" width="9.85546875" style="503" customWidth="1"/>
    <col min="9736" max="9961" width="9.140625" style="503"/>
    <col min="9962" max="9962" width="32.85546875" style="503" customWidth="1"/>
    <col min="9963" max="9963" width="9.7109375" style="503" customWidth="1"/>
    <col min="9964" max="9964" width="10.140625" style="503" customWidth="1"/>
    <col min="9965" max="9965" width="9.140625" style="503" customWidth="1"/>
    <col min="9966" max="9966" width="10" style="503" customWidth="1"/>
    <col min="9967" max="9967" width="9.85546875" style="503" customWidth="1"/>
    <col min="9968" max="9968" width="9.140625" style="503" customWidth="1"/>
    <col min="9969" max="9969" width="9.5703125" style="503" customWidth="1"/>
    <col min="9970" max="9970" width="9.7109375" style="503" customWidth="1"/>
    <col min="9971" max="9971" width="9.5703125" style="503" bestFit="1" customWidth="1"/>
    <col min="9972" max="9972" width="10.5703125" style="503" customWidth="1"/>
    <col min="9973" max="9973" width="9.85546875" style="503" customWidth="1"/>
    <col min="9974" max="9974" width="9.140625" style="503"/>
    <col min="9975" max="9975" width="10" style="503" customWidth="1"/>
    <col min="9976" max="9976" width="10.140625" style="503" customWidth="1"/>
    <col min="9977" max="9977" width="9.140625" style="503"/>
    <col min="9978" max="9978" width="10" style="503" customWidth="1"/>
    <col min="9979" max="9979" width="9.7109375" style="503" customWidth="1"/>
    <col min="9980" max="9980" width="11.28515625" style="503" customWidth="1"/>
    <col min="9981" max="9981" width="9.7109375" style="503" customWidth="1"/>
    <col min="9982" max="9982" width="9.85546875" style="503" customWidth="1"/>
    <col min="9983" max="9983" width="9.140625" style="503"/>
    <col min="9984" max="9984" width="9.85546875" style="503" customWidth="1"/>
    <col min="9985" max="9985" width="9.5703125" style="503" customWidth="1"/>
    <col min="9986" max="9986" width="9.140625" style="503"/>
    <col min="9987" max="9987" width="10.140625" style="503" customWidth="1"/>
    <col min="9988" max="9988" width="9.5703125" style="503" customWidth="1"/>
    <col min="9989" max="9989" width="9.140625" style="503"/>
    <col min="9990" max="9991" width="9.85546875" style="503" customWidth="1"/>
    <col min="9992" max="10217" width="9.140625" style="503"/>
    <col min="10218" max="10218" width="32.85546875" style="503" customWidth="1"/>
    <col min="10219" max="10219" width="9.7109375" style="503" customWidth="1"/>
    <col min="10220" max="10220" width="10.140625" style="503" customWidth="1"/>
    <col min="10221" max="10221" width="9.140625" style="503" customWidth="1"/>
    <col min="10222" max="10222" width="10" style="503" customWidth="1"/>
    <col min="10223" max="10223" width="9.85546875" style="503" customWidth="1"/>
    <col min="10224" max="10224" width="9.140625" style="503" customWidth="1"/>
    <col min="10225" max="10225" width="9.5703125" style="503" customWidth="1"/>
    <col min="10226" max="10226" width="9.7109375" style="503" customWidth="1"/>
    <col min="10227" max="10227" width="9.5703125" style="503" bestFit="1" customWidth="1"/>
    <col min="10228" max="10228" width="10.5703125" style="503" customWidth="1"/>
    <col min="10229" max="10229" width="9.85546875" style="503" customWidth="1"/>
    <col min="10230" max="10230" width="9.140625" style="503"/>
    <col min="10231" max="10231" width="10" style="503" customWidth="1"/>
    <col min="10232" max="10232" width="10.140625" style="503" customWidth="1"/>
    <col min="10233" max="10233" width="9.140625" style="503"/>
    <col min="10234" max="10234" width="10" style="503" customWidth="1"/>
    <col min="10235" max="10235" width="9.7109375" style="503" customWidth="1"/>
    <col min="10236" max="10236" width="11.28515625" style="503" customWidth="1"/>
    <col min="10237" max="10237" width="9.7109375" style="503" customWidth="1"/>
    <col min="10238" max="10238" width="9.85546875" style="503" customWidth="1"/>
    <col min="10239" max="10239" width="9.140625" style="503"/>
    <col min="10240" max="10240" width="9.85546875" style="503" customWidth="1"/>
    <col min="10241" max="10241" width="9.5703125" style="503" customWidth="1"/>
    <col min="10242" max="10242" width="9.140625" style="503"/>
    <col min="10243" max="10243" width="10.140625" style="503" customWidth="1"/>
    <col min="10244" max="10244" width="9.5703125" style="503" customWidth="1"/>
    <col min="10245" max="10245" width="9.140625" style="503"/>
    <col min="10246" max="10247" width="9.85546875" style="503" customWidth="1"/>
    <col min="10248" max="10473" width="9.140625" style="503"/>
    <col min="10474" max="10474" width="32.85546875" style="503" customWidth="1"/>
    <col min="10475" max="10475" width="9.7109375" style="503" customWidth="1"/>
    <col min="10476" max="10476" width="10.140625" style="503" customWidth="1"/>
    <col min="10477" max="10477" width="9.140625" style="503" customWidth="1"/>
    <col min="10478" max="10478" width="10" style="503" customWidth="1"/>
    <col min="10479" max="10479" width="9.85546875" style="503" customWidth="1"/>
    <col min="10480" max="10480" width="9.140625" style="503" customWidth="1"/>
    <col min="10481" max="10481" width="9.5703125" style="503" customWidth="1"/>
    <col min="10482" max="10482" width="9.7109375" style="503" customWidth="1"/>
    <col min="10483" max="10483" width="9.5703125" style="503" bestFit="1" customWidth="1"/>
    <col min="10484" max="10484" width="10.5703125" style="503" customWidth="1"/>
    <col min="10485" max="10485" width="9.85546875" style="503" customWidth="1"/>
    <col min="10486" max="10486" width="9.140625" style="503"/>
    <col min="10487" max="10487" width="10" style="503" customWidth="1"/>
    <col min="10488" max="10488" width="10.140625" style="503" customWidth="1"/>
    <col min="10489" max="10489" width="9.140625" style="503"/>
    <col min="10490" max="10490" width="10" style="503" customWidth="1"/>
    <col min="10491" max="10491" width="9.7109375" style="503" customWidth="1"/>
    <col min="10492" max="10492" width="11.28515625" style="503" customWidth="1"/>
    <col min="10493" max="10493" width="9.7109375" style="503" customWidth="1"/>
    <col min="10494" max="10494" width="9.85546875" style="503" customWidth="1"/>
    <col min="10495" max="10495" width="9.140625" style="503"/>
    <col min="10496" max="10496" width="9.85546875" style="503" customWidth="1"/>
    <col min="10497" max="10497" width="9.5703125" style="503" customWidth="1"/>
    <col min="10498" max="10498" width="9.140625" style="503"/>
    <col min="10499" max="10499" width="10.140625" style="503" customWidth="1"/>
    <col min="10500" max="10500" width="9.5703125" style="503" customWidth="1"/>
    <col min="10501" max="10501" width="9.140625" style="503"/>
    <col min="10502" max="10503" width="9.85546875" style="503" customWidth="1"/>
    <col min="10504" max="10729" width="9.140625" style="503"/>
    <col min="10730" max="10730" width="32.85546875" style="503" customWidth="1"/>
    <col min="10731" max="10731" width="9.7109375" style="503" customWidth="1"/>
    <col min="10732" max="10732" width="10.140625" style="503" customWidth="1"/>
    <col min="10733" max="10733" width="9.140625" style="503" customWidth="1"/>
    <col min="10734" max="10734" width="10" style="503" customWidth="1"/>
    <col min="10735" max="10735" width="9.85546875" style="503" customWidth="1"/>
    <col min="10736" max="10736" width="9.140625" style="503" customWidth="1"/>
    <col min="10737" max="10737" width="9.5703125" style="503" customWidth="1"/>
    <col min="10738" max="10738" width="9.7109375" style="503" customWidth="1"/>
    <col min="10739" max="10739" width="9.5703125" style="503" bestFit="1" customWidth="1"/>
    <col min="10740" max="10740" width="10.5703125" style="503" customWidth="1"/>
    <col min="10741" max="10741" width="9.85546875" style="503" customWidth="1"/>
    <col min="10742" max="10742" width="9.140625" style="503"/>
    <col min="10743" max="10743" width="10" style="503" customWidth="1"/>
    <col min="10744" max="10744" width="10.140625" style="503" customWidth="1"/>
    <col min="10745" max="10745" width="9.140625" style="503"/>
    <col min="10746" max="10746" width="10" style="503" customWidth="1"/>
    <col min="10747" max="10747" width="9.7109375" style="503" customWidth="1"/>
    <col min="10748" max="10748" width="11.28515625" style="503" customWidth="1"/>
    <col min="10749" max="10749" width="9.7109375" style="503" customWidth="1"/>
    <col min="10750" max="10750" width="9.85546875" style="503" customWidth="1"/>
    <col min="10751" max="10751" width="9.140625" style="503"/>
    <col min="10752" max="10752" width="9.85546875" style="503" customWidth="1"/>
    <col min="10753" max="10753" width="9.5703125" style="503" customWidth="1"/>
    <col min="10754" max="10754" width="9.140625" style="503"/>
    <col min="10755" max="10755" width="10.140625" style="503" customWidth="1"/>
    <col min="10756" max="10756" width="9.5703125" style="503" customWidth="1"/>
    <col min="10757" max="10757" width="9.140625" style="503"/>
    <col min="10758" max="10759" width="9.85546875" style="503" customWidth="1"/>
    <col min="10760" max="10985" width="9.140625" style="503"/>
    <col min="10986" max="10986" width="32.85546875" style="503" customWidth="1"/>
    <col min="10987" max="10987" width="9.7109375" style="503" customWidth="1"/>
    <col min="10988" max="10988" width="10.140625" style="503" customWidth="1"/>
    <col min="10989" max="10989" width="9.140625" style="503" customWidth="1"/>
    <col min="10990" max="10990" width="10" style="503" customWidth="1"/>
    <col min="10991" max="10991" width="9.85546875" style="503" customWidth="1"/>
    <col min="10992" max="10992" width="9.140625" style="503" customWidth="1"/>
    <col min="10993" max="10993" width="9.5703125" style="503" customWidth="1"/>
    <col min="10994" max="10994" width="9.7109375" style="503" customWidth="1"/>
    <col min="10995" max="10995" width="9.5703125" style="503" bestFit="1" customWidth="1"/>
    <col min="10996" max="10996" width="10.5703125" style="503" customWidth="1"/>
    <col min="10997" max="10997" width="9.85546875" style="503" customWidth="1"/>
    <col min="10998" max="10998" width="9.140625" style="503"/>
    <col min="10999" max="10999" width="10" style="503" customWidth="1"/>
    <col min="11000" max="11000" width="10.140625" style="503" customWidth="1"/>
    <col min="11001" max="11001" width="9.140625" style="503"/>
    <col min="11002" max="11002" width="10" style="503" customWidth="1"/>
    <col min="11003" max="11003" width="9.7109375" style="503" customWidth="1"/>
    <col min="11004" max="11004" width="11.28515625" style="503" customWidth="1"/>
    <col min="11005" max="11005" width="9.7109375" style="503" customWidth="1"/>
    <col min="11006" max="11006" width="9.85546875" style="503" customWidth="1"/>
    <col min="11007" max="11007" width="9.140625" style="503"/>
    <col min="11008" max="11008" width="9.85546875" style="503" customWidth="1"/>
    <col min="11009" max="11009" width="9.5703125" style="503" customWidth="1"/>
    <col min="11010" max="11010" width="9.140625" style="503"/>
    <col min="11011" max="11011" width="10.140625" style="503" customWidth="1"/>
    <col min="11012" max="11012" width="9.5703125" style="503" customWidth="1"/>
    <col min="11013" max="11013" width="9.140625" style="503"/>
    <col min="11014" max="11015" width="9.85546875" style="503" customWidth="1"/>
    <col min="11016" max="11241" width="9.140625" style="503"/>
    <col min="11242" max="11242" width="32.85546875" style="503" customWidth="1"/>
    <col min="11243" max="11243" width="9.7109375" style="503" customWidth="1"/>
    <col min="11244" max="11244" width="10.140625" style="503" customWidth="1"/>
    <col min="11245" max="11245" width="9.140625" style="503" customWidth="1"/>
    <col min="11246" max="11246" width="10" style="503" customWidth="1"/>
    <col min="11247" max="11247" width="9.85546875" style="503" customWidth="1"/>
    <col min="11248" max="11248" width="9.140625" style="503" customWidth="1"/>
    <col min="11249" max="11249" width="9.5703125" style="503" customWidth="1"/>
    <col min="11250" max="11250" width="9.7109375" style="503" customWidth="1"/>
    <col min="11251" max="11251" width="9.5703125" style="503" bestFit="1" customWidth="1"/>
    <col min="11252" max="11252" width="10.5703125" style="503" customWidth="1"/>
    <col min="11253" max="11253" width="9.85546875" style="503" customWidth="1"/>
    <col min="11254" max="11254" width="9.140625" style="503"/>
    <col min="11255" max="11255" width="10" style="503" customWidth="1"/>
    <col min="11256" max="11256" width="10.140625" style="503" customWidth="1"/>
    <col min="11257" max="11257" width="9.140625" style="503"/>
    <col min="11258" max="11258" width="10" style="503" customWidth="1"/>
    <col min="11259" max="11259" width="9.7109375" style="503" customWidth="1"/>
    <col min="11260" max="11260" width="11.28515625" style="503" customWidth="1"/>
    <col min="11261" max="11261" width="9.7109375" style="503" customWidth="1"/>
    <col min="11262" max="11262" width="9.85546875" style="503" customWidth="1"/>
    <col min="11263" max="11263" width="9.140625" style="503"/>
    <col min="11264" max="11264" width="9.85546875" style="503" customWidth="1"/>
    <col min="11265" max="11265" width="9.5703125" style="503" customWidth="1"/>
    <col min="11266" max="11266" width="9.140625" style="503"/>
    <col min="11267" max="11267" width="10.140625" style="503" customWidth="1"/>
    <col min="11268" max="11268" width="9.5703125" style="503" customWidth="1"/>
    <col min="11269" max="11269" width="9.140625" style="503"/>
    <col min="11270" max="11271" width="9.85546875" style="503" customWidth="1"/>
    <col min="11272" max="11497" width="9.140625" style="503"/>
    <col min="11498" max="11498" width="32.85546875" style="503" customWidth="1"/>
    <col min="11499" max="11499" width="9.7109375" style="503" customWidth="1"/>
    <col min="11500" max="11500" width="10.140625" style="503" customWidth="1"/>
    <col min="11501" max="11501" width="9.140625" style="503" customWidth="1"/>
    <col min="11502" max="11502" width="10" style="503" customWidth="1"/>
    <col min="11503" max="11503" width="9.85546875" style="503" customWidth="1"/>
    <col min="11504" max="11504" width="9.140625" style="503" customWidth="1"/>
    <col min="11505" max="11505" width="9.5703125" style="503" customWidth="1"/>
    <col min="11506" max="11506" width="9.7109375" style="503" customWidth="1"/>
    <col min="11507" max="11507" width="9.5703125" style="503" bestFit="1" customWidth="1"/>
    <col min="11508" max="11508" width="10.5703125" style="503" customWidth="1"/>
    <col min="11509" max="11509" width="9.85546875" style="503" customWidth="1"/>
    <col min="11510" max="11510" width="9.140625" style="503"/>
    <col min="11511" max="11511" width="10" style="503" customWidth="1"/>
    <col min="11512" max="11512" width="10.140625" style="503" customWidth="1"/>
    <col min="11513" max="11513" width="9.140625" style="503"/>
    <col min="11514" max="11514" width="10" style="503" customWidth="1"/>
    <col min="11515" max="11515" width="9.7109375" style="503" customWidth="1"/>
    <col min="11516" max="11516" width="11.28515625" style="503" customWidth="1"/>
    <col min="11517" max="11517" width="9.7109375" style="503" customWidth="1"/>
    <col min="11518" max="11518" width="9.85546875" style="503" customWidth="1"/>
    <col min="11519" max="11519" width="9.140625" style="503"/>
    <col min="11520" max="11520" width="9.85546875" style="503" customWidth="1"/>
    <col min="11521" max="11521" width="9.5703125" style="503" customWidth="1"/>
    <col min="11522" max="11522" width="9.140625" style="503"/>
    <col min="11523" max="11523" width="10.140625" style="503" customWidth="1"/>
    <col min="11524" max="11524" width="9.5703125" style="503" customWidth="1"/>
    <col min="11525" max="11525" width="9.140625" style="503"/>
    <col min="11526" max="11527" width="9.85546875" style="503" customWidth="1"/>
    <col min="11528" max="11753" width="9.140625" style="503"/>
    <col min="11754" max="11754" width="32.85546875" style="503" customWidth="1"/>
    <col min="11755" max="11755" width="9.7109375" style="503" customWidth="1"/>
    <col min="11756" max="11756" width="10.140625" style="503" customWidth="1"/>
    <col min="11757" max="11757" width="9.140625" style="503" customWidth="1"/>
    <col min="11758" max="11758" width="10" style="503" customWidth="1"/>
    <col min="11759" max="11759" width="9.85546875" style="503" customWidth="1"/>
    <col min="11760" max="11760" width="9.140625" style="503" customWidth="1"/>
    <col min="11761" max="11761" width="9.5703125" style="503" customWidth="1"/>
    <col min="11762" max="11762" width="9.7109375" style="503" customWidth="1"/>
    <col min="11763" max="11763" width="9.5703125" style="503" bestFit="1" customWidth="1"/>
    <col min="11764" max="11764" width="10.5703125" style="503" customWidth="1"/>
    <col min="11765" max="11765" width="9.85546875" style="503" customWidth="1"/>
    <col min="11766" max="11766" width="9.140625" style="503"/>
    <col min="11767" max="11767" width="10" style="503" customWidth="1"/>
    <col min="11768" max="11768" width="10.140625" style="503" customWidth="1"/>
    <col min="11769" max="11769" width="9.140625" style="503"/>
    <col min="11770" max="11770" width="10" style="503" customWidth="1"/>
    <col min="11771" max="11771" width="9.7109375" style="503" customWidth="1"/>
    <col min="11772" max="11772" width="11.28515625" style="503" customWidth="1"/>
    <col min="11773" max="11773" width="9.7109375" style="503" customWidth="1"/>
    <col min="11774" max="11774" width="9.85546875" style="503" customWidth="1"/>
    <col min="11775" max="11775" width="9.140625" style="503"/>
    <col min="11776" max="11776" width="9.85546875" style="503" customWidth="1"/>
    <col min="11777" max="11777" width="9.5703125" style="503" customWidth="1"/>
    <col min="11778" max="11778" width="9.140625" style="503"/>
    <col min="11779" max="11779" width="10.140625" style="503" customWidth="1"/>
    <col min="11780" max="11780" width="9.5703125" style="503" customWidth="1"/>
    <col min="11781" max="11781" width="9.140625" style="503"/>
    <col min="11782" max="11783" width="9.85546875" style="503" customWidth="1"/>
    <col min="11784" max="12009" width="9.140625" style="503"/>
    <col min="12010" max="12010" width="32.85546875" style="503" customWidth="1"/>
    <col min="12011" max="12011" width="9.7109375" style="503" customWidth="1"/>
    <col min="12012" max="12012" width="10.140625" style="503" customWidth="1"/>
    <col min="12013" max="12013" width="9.140625" style="503" customWidth="1"/>
    <col min="12014" max="12014" width="10" style="503" customWidth="1"/>
    <col min="12015" max="12015" width="9.85546875" style="503" customWidth="1"/>
    <col min="12016" max="12016" width="9.140625" style="503" customWidth="1"/>
    <col min="12017" max="12017" width="9.5703125" style="503" customWidth="1"/>
    <col min="12018" max="12018" width="9.7109375" style="503" customWidth="1"/>
    <col min="12019" max="12019" width="9.5703125" style="503" bestFit="1" customWidth="1"/>
    <col min="12020" max="12020" width="10.5703125" style="503" customWidth="1"/>
    <col min="12021" max="12021" width="9.85546875" style="503" customWidth="1"/>
    <col min="12022" max="12022" width="9.140625" style="503"/>
    <col min="12023" max="12023" width="10" style="503" customWidth="1"/>
    <col min="12024" max="12024" width="10.140625" style="503" customWidth="1"/>
    <col min="12025" max="12025" width="9.140625" style="503"/>
    <col min="12026" max="12026" width="10" style="503" customWidth="1"/>
    <col min="12027" max="12027" width="9.7109375" style="503" customWidth="1"/>
    <col min="12028" max="12028" width="11.28515625" style="503" customWidth="1"/>
    <col min="12029" max="12029" width="9.7109375" style="503" customWidth="1"/>
    <col min="12030" max="12030" width="9.85546875" style="503" customWidth="1"/>
    <col min="12031" max="12031" width="9.140625" style="503"/>
    <col min="12032" max="12032" width="9.85546875" style="503" customWidth="1"/>
    <col min="12033" max="12033" width="9.5703125" style="503" customWidth="1"/>
    <col min="12034" max="12034" width="9.140625" style="503"/>
    <col min="12035" max="12035" width="10.140625" style="503" customWidth="1"/>
    <col min="12036" max="12036" width="9.5703125" style="503" customWidth="1"/>
    <col min="12037" max="12037" width="9.140625" style="503"/>
    <col min="12038" max="12039" width="9.85546875" style="503" customWidth="1"/>
    <col min="12040" max="12265" width="9.140625" style="503"/>
    <col min="12266" max="12266" width="32.85546875" style="503" customWidth="1"/>
    <col min="12267" max="12267" width="9.7109375" style="503" customWidth="1"/>
    <col min="12268" max="12268" width="10.140625" style="503" customWidth="1"/>
    <col min="12269" max="12269" width="9.140625" style="503" customWidth="1"/>
    <col min="12270" max="12270" width="10" style="503" customWidth="1"/>
    <col min="12271" max="12271" width="9.85546875" style="503" customWidth="1"/>
    <col min="12272" max="12272" width="9.140625" style="503" customWidth="1"/>
    <col min="12273" max="12273" width="9.5703125" style="503" customWidth="1"/>
    <col min="12274" max="12274" width="9.7109375" style="503" customWidth="1"/>
    <col min="12275" max="12275" width="9.5703125" style="503" bestFit="1" customWidth="1"/>
    <col min="12276" max="12276" width="10.5703125" style="503" customWidth="1"/>
    <col min="12277" max="12277" width="9.85546875" style="503" customWidth="1"/>
    <col min="12278" max="12278" width="9.140625" style="503"/>
    <col min="12279" max="12279" width="10" style="503" customWidth="1"/>
    <col min="12280" max="12280" width="10.140625" style="503" customWidth="1"/>
    <col min="12281" max="12281" width="9.140625" style="503"/>
    <col min="12282" max="12282" width="10" style="503" customWidth="1"/>
    <col min="12283" max="12283" width="9.7109375" style="503" customWidth="1"/>
    <col min="12284" max="12284" width="11.28515625" style="503" customWidth="1"/>
    <col min="12285" max="12285" width="9.7109375" style="503" customWidth="1"/>
    <col min="12286" max="12286" width="9.85546875" style="503" customWidth="1"/>
    <col min="12287" max="12287" width="9.140625" style="503"/>
    <col min="12288" max="12288" width="9.85546875" style="503" customWidth="1"/>
    <col min="12289" max="12289" width="9.5703125" style="503" customWidth="1"/>
    <col min="12290" max="12290" width="9.140625" style="503"/>
    <col min="12291" max="12291" width="10.140625" style="503" customWidth="1"/>
    <col min="12292" max="12292" width="9.5703125" style="503" customWidth="1"/>
    <col min="12293" max="12293" width="9.140625" style="503"/>
    <col min="12294" max="12295" width="9.85546875" style="503" customWidth="1"/>
    <col min="12296" max="12521" width="9.140625" style="503"/>
    <col min="12522" max="12522" width="32.85546875" style="503" customWidth="1"/>
    <col min="12523" max="12523" width="9.7109375" style="503" customWidth="1"/>
    <col min="12524" max="12524" width="10.140625" style="503" customWidth="1"/>
    <col min="12525" max="12525" width="9.140625" style="503" customWidth="1"/>
    <col min="12526" max="12526" width="10" style="503" customWidth="1"/>
    <col min="12527" max="12527" width="9.85546875" style="503" customWidth="1"/>
    <col min="12528" max="12528" width="9.140625" style="503" customWidth="1"/>
    <col min="12529" max="12529" width="9.5703125" style="503" customWidth="1"/>
    <col min="12530" max="12530" width="9.7109375" style="503" customWidth="1"/>
    <col min="12531" max="12531" width="9.5703125" style="503" bestFit="1" customWidth="1"/>
    <col min="12532" max="12532" width="10.5703125" style="503" customWidth="1"/>
    <col min="12533" max="12533" width="9.85546875" style="503" customWidth="1"/>
    <col min="12534" max="12534" width="9.140625" style="503"/>
    <col min="12535" max="12535" width="10" style="503" customWidth="1"/>
    <col min="12536" max="12536" width="10.140625" style="503" customWidth="1"/>
    <col min="12537" max="12537" width="9.140625" style="503"/>
    <col min="12538" max="12538" width="10" style="503" customWidth="1"/>
    <col min="12539" max="12539" width="9.7109375" style="503" customWidth="1"/>
    <col min="12540" max="12540" width="11.28515625" style="503" customWidth="1"/>
    <col min="12541" max="12541" width="9.7109375" style="503" customWidth="1"/>
    <col min="12542" max="12542" width="9.85546875" style="503" customWidth="1"/>
    <col min="12543" max="12543" width="9.140625" style="503"/>
    <col min="12544" max="12544" width="9.85546875" style="503" customWidth="1"/>
    <col min="12545" max="12545" width="9.5703125" style="503" customWidth="1"/>
    <col min="12546" max="12546" width="9.140625" style="503"/>
    <col min="12547" max="12547" width="10.140625" style="503" customWidth="1"/>
    <col min="12548" max="12548" width="9.5703125" style="503" customWidth="1"/>
    <col min="12549" max="12549" width="9.140625" style="503"/>
    <col min="12550" max="12551" width="9.85546875" style="503" customWidth="1"/>
    <col min="12552" max="12777" width="9.140625" style="503"/>
    <col min="12778" max="12778" width="32.85546875" style="503" customWidth="1"/>
    <col min="12779" max="12779" width="9.7109375" style="503" customWidth="1"/>
    <col min="12780" max="12780" width="10.140625" style="503" customWidth="1"/>
    <col min="12781" max="12781" width="9.140625" style="503" customWidth="1"/>
    <col min="12782" max="12782" width="10" style="503" customWidth="1"/>
    <col min="12783" max="12783" width="9.85546875" style="503" customWidth="1"/>
    <col min="12784" max="12784" width="9.140625" style="503" customWidth="1"/>
    <col min="12785" max="12785" width="9.5703125" style="503" customWidth="1"/>
    <col min="12786" max="12786" width="9.7109375" style="503" customWidth="1"/>
    <col min="12787" max="12787" width="9.5703125" style="503" bestFit="1" customWidth="1"/>
    <col min="12788" max="12788" width="10.5703125" style="503" customWidth="1"/>
    <col min="12789" max="12789" width="9.85546875" style="503" customWidth="1"/>
    <col min="12790" max="12790" width="9.140625" style="503"/>
    <col min="12791" max="12791" width="10" style="503" customWidth="1"/>
    <col min="12792" max="12792" width="10.140625" style="503" customWidth="1"/>
    <col min="12793" max="12793" width="9.140625" style="503"/>
    <col min="12794" max="12794" width="10" style="503" customWidth="1"/>
    <col min="12795" max="12795" width="9.7109375" style="503" customWidth="1"/>
    <col min="12796" max="12796" width="11.28515625" style="503" customWidth="1"/>
    <col min="12797" max="12797" width="9.7109375" style="503" customWidth="1"/>
    <col min="12798" max="12798" width="9.85546875" style="503" customWidth="1"/>
    <col min="12799" max="12799" width="9.140625" style="503"/>
    <col min="12800" max="12800" width="9.85546875" style="503" customWidth="1"/>
    <col min="12801" max="12801" width="9.5703125" style="503" customWidth="1"/>
    <col min="12802" max="12802" width="9.140625" style="503"/>
    <col min="12803" max="12803" width="10.140625" style="503" customWidth="1"/>
    <col min="12804" max="12804" width="9.5703125" style="503" customWidth="1"/>
    <col min="12805" max="12805" width="9.140625" style="503"/>
    <col min="12806" max="12807" width="9.85546875" style="503" customWidth="1"/>
    <col min="12808" max="13033" width="9.140625" style="503"/>
    <col min="13034" max="13034" width="32.85546875" style="503" customWidth="1"/>
    <col min="13035" max="13035" width="9.7109375" style="503" customWidth="1"/>
    <col min="13036" max="13036" width="10.140625" style="503" customWidth="1"/>
    <col min="13037" max="13037" width="9.140625" style="503" customWidth="1"/>
    <col min="13038" max="13038" width="10" style="503" customWidth="1"/>
    <col min="13039" max="13039" width="9.85546875" style="503" customWidth="1"/>
    <col min="13040" max="13040" width="9.140625" style="503" customWidth="1"/>
    <col min="13041" max="13041" width="9.5703125" style="503" customWidth="1"/>
    <col min="13042" max="13042" width="9.7109375" style="503" customWidth="1"/>
    <col min="13043" max="13043" width="9.5703125" style="503" bestFit="1" customWidth="1"/>
    <col min="13044" max="13044" width="10.5703125" style="503" customWidth="1"/>
    <col min="13045" max="13045" width="9.85546875" style="503" customWidth="1"/>
    <col min="13046" max="13046" width="9.140625" style="503"/>
    <col min="13047" max="13047" width="10" style="503" customWidth="1"/>
    <col min="13048" max="13048" width="10.140625" style="503" customWidth="1"/>
    <col min="13049" max="13049" width="9.140625" style="503"/>
    <col min="13050" max="13050" width="10" style="503" customWidth="1"/>
    <col min="13051" max="13051" width="9.7109375" style="503" customWidth="1"/>
    <col min="13052" max="13052" width="11.28515625" style="503" customWidth="1"/>
    <col min="13053" max="13053" width="9.7109375" style="503" customWidth="1"/>
    <col min="13054" max="13054" width="9.85546875" style="503" customWidth="1"/>
    <col min="13055" max="13055" width="9.140625" style="503"/>
    <col min="13056" max="13056" width="9.85546875" style="503" customWidth="1"/>
    <col min="13057" max="13057" width="9.5703125" style="503" customWidth="1"/>
    <col min="13058" max="13058" width="9.140625" style="503"/>
    <col min="13059" max="13059" width="10.140625" style="503" customWidth="1"/>
    <col min="13060" max="13060" width="9.5703125" style="503" customWidth="1"/>
    <col min="13061" max="13061" width="9.140625" style="503"/>
    <col min="13062" max="13063" width="9.85546875" style="503" customWidth="1"/>
    <col min="13064" max="13289" width="9.140625" style="503"/>
    <col min="13290" max="13290" width="32.85546875" style="503" customWidth="1"/>
    <col min="13291" max="13291" width="9.7109375" style="503" customWidth="1"/>
    <col min="13292" max="13292" width="10.140625" style="503" customWidth="1"/>
    <col min="13293" max="13293" width="9.140625" style="503" customWidth="1"/>
    <col min="13294" max="13294" width="10" style="503" customWidth="1"/>
    <col min="13295" max="13295" width="9.85546875" style="503" customWidth="1"/>
    <col min="13296" max="13296" width="9.140625" style="503" customWidth="1"/>
    <col min="13297" max="13297" width="9.5703125" style="503" customWidth="1"/>
    <col min="13298" max="13298" width="9.7109375" style="503" customWidth="1"/>
    <col min="13299" max="13299" width="9.5703125" style="503" bestFit="1" customWidth="1"/>
    <col min="13300" max="13300" width="10.5703125" style="503" customWidth="1"/>
    <col min="13301" max="13301" width="9.85546875" style="503" customWidth="1"/>
    <col min="13302" max="13302" width="9.140625" style="503"/>
    <col min="13303" max="13303" width="10" style="503" customWidth="1"/>
    <col min="13304" max="13304" width="10.140625" style="503" customWidth="1"/>
    <col min="13305" max="13305" width="9.140625" style="503"/>
    <col min="13306" max="13306" width="10" style="503" customWidth="1"/>
    <col min="13307" max="13307" width="9.7109375" style="503" customWidth="1"/>
    <col min="13308" max="13308" width="11.28515625" style="503" customWidth="1"/>
    <col min="13309" max="13309" width="9.7109375" style="503" customWidth="1"/>
    <col min="13310" max="13310" width="9.85546875" style="503" customWidth="1"/>
    <col min="13311" max="13311" width="9.140625" style="503"/>
    <col min="13312" max="13312" width="9.85546875" style="503" customWidth="1"/>
    <col min="13313" max="13313" width="9.5703125" style="503" customWidth="1"/>
    <col min="13314" max="13314" width="9.140625" style="503"/>
    <col min="13315" max="13315" width="10.140625" style="503" customWidth="1"/>
    <col min="13316" max="13316" width="9.5703125" style="503" customWidth="1"/>
    <col min="13317" max="13317" width="9.140625" style="503"/>
    <col min="13318" max="13319" width="9.85546875" style="503" customWidth="1"/>
    <col min="13320" max="13545" width="9.140625" style="503"/>
    <col min="13546" max="13546" width="32.85546875" style="503" customWidth="1"/>
    <col min="13547" max="13547" width="9.7109375" style="503" customWidth="1"/>
    <col min="13548" max="13548" width="10.140625" style="503" customWidth="1"/>
    <col min="13549" max="13549" width="9.140625" style="503" customWidth="1"/>
    <col min="13550" max="13550" width="10" style="503" customWidth="1"/>
    <col min="13551" max="13551" width="9.85546875" style="503" customWidth="1"/>
    <col min="13552" max="13552" width="9.140625" style="503" customWidth="1"/>
    <col min="13553" max="13553" width="9.5703125" style="503" customWidth="1"/>
    <col min="13554" max="13554" width="9.7109375" style="503" customWidth="1"/>
    <col min="13555" max="13555" width="9.5703125" style="503" bestFit="1" customWidth="1"/>
    <col min="13556" max="13556" width="10.5703125" style="503" customWidth="1"/>
    <col min="13557" max="13557" width="9.85546875" style="503" customWidth="1"/>
    <col min="13558" max="13558" width="9.140625" style="503"/>
    <col min="13559" max="13559" width="10" style="503" customWidth="1"/>
    <col min="13560" max="13560" width="10.140625" style="503" customWidth="1"/>
    <col min="13561" max="13561" width="9.140625" style="503"/>
    <col min="13562" max="13562" width="10" style="503" customWidth="1"/>
    <col min="13563" max="13563" width="9.7109375" style="503" customWidth="1"/>
    <col min="13564" max="13564" width="11.28515625" style="503" customWidth="1"/>
    <col min="13565" max="13565" width="9.7109375" style="503" customWidth="1"/>
    <col min="13566" max="13566" width="9.85546875" style="503" customWidth="1"/>
    <col min="13567" max="13567" width="9.140625" style="503"/>
    <col min="13568" max="13568" width="9.85546875" style="503" customWidth="1"/>
    <col min="13569" max="13569" width="9.5703125" style="503" customWidth="1"/>
    <col min="13570" max="13570" width="9.140625" style="503"/>
    <col min="13571" max="13571" width="10.140625" style="503" customWidth="1"/>
    <col min="13572" max="13572" width="9.5703125" style="503" customWidth="1"/>
    <col min="13573" max="13573" width="9.140625" style="503"/>
    <col min="13574" max="13575" width="9.85546875" style="503" customWidth="1"/>
    <col min="13576" max="13801" width="9.140625" style="503"/>
    <col min="13802" max="13802" width="32.85546875" style="503" customWidth="1"/>
    <col min="13803" max="13803" width="9.7109375" style="503" customWidth="1"/>
    <col min="13804" max="13804" width="10.140625" style="503" customWidth="1"/>
    <col min="13805" max="13805" width="9.140625" style="503" customWidth="1"/>
    <col min="13806" max="13806" width="10" style="503" customWidth="1"/>
    <col min="13807" max="13807" width="9.85546875" style="503" customWidth="1"/>
    <col min="13808" max="13808" width="9.140625" style="503" customWidth="1"/>
    <col min="13809" max="13809" width="9.5703125" style="503" customWidth="1"/>
    <col min="13810" max="13810" width="9.7109375" style="503" customWidth="1"/>
    <col min="13811" max="13811" width="9.5703125" style="503" bestFit="1" customWidth="1"/>
    <col min="13812" max="13812" width="10.5703125" style="503" customWidth="1"/>
    <col min="13813" max="13813" width="9.85546875" style="503" customWidth="1"/>
    <col min="13814" max="13814" width="9.140625" style="503"/>
    <col min="13815" max="13815" width="10" style="503" customWidth="1"/>
    <col min="13816" max="13816" width="10.140625" style="503" customWidth="1"/>
    <col min="13817" max="13817" width="9.140625" style="503"/>
    <col min="13818" max="13818" width="10" style="503" customWidth="1"/>
    <col min="13819" max="13819" width="9.7109375" style="503" customWidth="1"/>
    <col min="13820" max="13820" width="11.28515625" style="503" customWidth="1"/>
    <col min="13821" max="13821" width="9.7109375" style="503" customWidth="1"/>
    <col min="13822" max="13822" width="9.85546875" style="503" customWidth="1"/>
    <col min="13823" max="13823" width="9.140625" style="503"/>
    <col min="13824" max="13824" width="9.85546875" style="503" customWidth="1"/>
    <col min="13825" max="13825" width="9.5703125" style="503" customWidth="1"/>
    <col min="13826" max="13826" width="9.140625" style="503"/>
    <col min="13827" max="13827" width="10.140625" style="503" customWidth="1"/>
    <col min="13828" max="13828" width="9.5703125" style="503" customWidth="1"/>
    <col min="13829" max="13829" width="9.140625" style="503"/>
    <col min="13830" max="13831" width="9.85546875" style="503" customWidth="1"/>
    <col min="13832" max="14057" width="9.140625" style="503"/>
    <col min="14058" max="14058" width="32.85546875" style="503" customWidth="1"/>
    <col min="14059" max="14059" width="9.7109375" style="503" customWidth="1"/>
    <col min="14060" max="14060" width="10.140625" style="503" customWidth="1"/>
    <col min="14061" max="14061" width="9.140625" style="503" customWidth="1"/>
    <col min="14062" max="14062" width="10" style="503" customWidth="1"/>
    <col min="14063" max="14063" width="9.85546875" style="503" customWidth="1"/>
    <col min="14064" max="14064" width="9.140625" style="503" customWidth="1"/>
    <col min="14065" max="14065" width="9.5703125" style="503" customWidth="1"/>
    <col min="14066" max="14066" width="9.7109375" style="503" customWidth="1"/>
    <col min="14067" max="14067" width="9.5703125" style="503" bestFit="1" customWidth="1"/>
    <col min="14068" max="14068" width="10.5703125" style="503" customWidth="1"/>
    <col min="14069" max="14069" width="9.85546875" style="503" customWidth="1"/>
    <col min="14070" max="14070" width="9.140625" style="503"/>
    <col min="14071" max="14071" width="10" style="503" customWidth="1"/>
    <col min="14072" max="14072" width="10.140625" style="503" customWidth="1"/>
    <col min="14073" max="14073" width="9.140625" style="503"/>
    <col min="14074" max="14074" width="10" style="503" customWidth="1"/>
    <col min="14075" max="14075" width="9.7109375" style="503" customWidth="1"/>
    <col min="14076" max="14076" width="11.28515625" style="503" customWidth="1"/>
    <col min="14077" max="14077" width="9.7109375" style="503" customWidth="1"/>
    <col min="14078" max="14078" width="9.85546875" style="503" customWidth="1"/>
    <col min="14079" max="14079" width="9.140625" style="503"/>
    <col min="14080" max="14080" width="9.85546875" style="503" customWidth="1"/>
    <col min="14081" max="14081" width="9.5703125" style="503" customWidth="1"/>
    <col min="14082" max="14082" width="9.140625" style="503"/>
    <col min="14083" max="14083" width="10.140625" style="503" customWidth="1"/>
    <col min="14084" max="14084" width="9.5703125" style="503" customWidth="1"/>
    <col min="14085" max="14085" width="9.140625" style="503"/>
    <col min="14086" max="14087" width="9.85546875" style="503" customWidth="1"/>
    <col min="14088" max="14313" width="9.140625" style="503"/>
    <col min="14314" max="14314" width="32.85546875" style="503" customWidth="1"/>
    <col min="14315" max="14315" width="9.7109375" style="503" customWidth="1"/>
    <col min="14316" max="14316" width="10.140625" style="503" customWidth="1"/>
    <col min="14317" max="14317" width="9.140625" style="503" customWidth="1"/>
    <col min="14318" max="14318" width="10" style="503" customWidth="1"/>
    <col min="14319" max="14319" width="9.85546875" style="503" customWidth="1"/>
    <col min="14320" max="14320" width="9.140625" style="503" customWidth="1"/>
    <col min="14321" max="14321" width="9.5703125" style="503" customWidth="1"/>
    <col min="14322" max="14322" width="9.7109375" style="503" customWidth="1"/>
    <col min="14323" max="14323" width="9.5703125" style="503" bestFit="1" customWidth="1"/>
    <col min="14324" max="14324" width="10.5703125" style="503" customWidth="1"/>
    <col min="14325" max="14325" width="9.85546875" style="503" customWidth="1"/>
    <col min="14326" max="14326" width="9.140625" style="503"/>
    <col min="14327" max="14327" width="10" style="503" customWidth="1"/>
    <col min="14328" max="14328" width="10.140625" style="503" customWidth="1"/>
    <col min="14329" max="14329" width="9.140625" style="503"/>
    <col min="14330" max="14330" width="10" style="503" customWidth="1"/>
    <col min="14331" max="14331" width="9.7109375" style="503" customWidth="1"/>
    <col min="14332" max="14332" width="11.28515625" style="503" customWidth="1"/>
    <col min="14333" max="14333" width="9.7109375" style="503" customWidth="1"/>
    <col min="14334" max="14334" width="9.85546875" style="503" customWidth="1"/>
    <col min="14335" max="14335" width="9.140625" style="503"/>
    <col min="14336" max="14336" width="9.85546875" style="503" customWidth="1"/>
    <col min="14337" max="14337" width="9.5703125" style="503" customWidth="1"/>
    <col min="14338" max="14338" width="9.140625" style="503"/>
    <col min="14339" max="14339" width="10.140625" style="503" customWidth="1"/>
    <col min="14340" max="14340" width="9.5703125" style="503" customWidth="1"/>
    <col min="14341" max="14341" width="9.140625" style="503"/>
    <col min="14342" max="14343" width="9.85546875" style="503" customWidth="1"/>
    <col min="14344" max="14569" width="9.140625" style="503"/>
    <col min="14570" max="14570" width="32.85546875" style="503" customWidth="1"/>
    <col min="14571" max="14571" width="9.7109375" style="503" customWidth="1"/>
    <col min="14572" max="14572" width="10.140625" style="503" customWidth="1"/>
    <col min="14573" max="14573" width="9.140625" style="503" customWidth="1"/>
    <col min="14574" max="14574" width="10" style="503" customWidth="1"/>
    <col min="14575" max="14575" width="9.85546875" style="503" customWidth="1"/>
    <col min="14576" max="14576" width="9.140625" style="503" customWidth="1"/>
    <col min="14577" max="14577" width="9.5703125" style="503" customWidth="1"/>
    <col min="14578" max="14578" width="9.7109375" style="503" customWidth="1"/>
    <col min="14579" max="14579" width="9.5703125" style="503" bestFit="1" customWidth="1"/>
    <col min="14580" max="14580" width="10.5703125" style="503" customWidth="1"/>
    <col min="14581" max="14581" width="9.85546875" style="503" customWidth="1"/>
    <col min="14582" max="14582" width="9.140625" style="503"/>
    <col min="14583" max="14583" width="10" style="503" customWidth="1"/>
    <col min="14584" max="14584" width="10.140625" style="503" customWidth="1"/>
    <col min="14585" max="14585" width="9.140625" style="503"/>
    <col min="14586" max="14586" width="10" style="503" customWidth="1"/>
    <col min="14587" max="14587" width="9.7109375" style="503" customWidth="1"/>
    <col min="14588" max="14588" width="11.28515625" style="503" customWidth="1"/>
    <col min="14589" max="14589" width="9.7109375" style="503" customWidth="1"/>
    <col min="14590" max="14590" width="9.85546875" style="503" customWidth="1"/>
    <col min="14591" max="14591" width="9.140625" style="503"/>
    <col min="14592" max="14592" width="9.85546875" style="503" customWidth="1"/>
    <col min="14593" max="14593" width="9.5703125" style="503" customWidth="1"/>
    <col min="14594" max="14594" width="9.140625" style="503"/>
    <col min="14595" max="14595" width="10.140625" style="503" customWidth="1"/>
    <col min="14596" max="14596" width="9.5703125" style="503" customWidth="1"/>
    <col min="14597" max="14597" width="9.140625" style="503"/>
    <col min="14598" max="14599" width="9.85546875" style="503" customWidth="1"/>
    <col min="14600" max="14825" width="9.140625" style="503"/>
    <col min="14826" max="14826" width="32.85546875" style="503" customWidth="1"/>
    <col min="14827" max="14827" width="9.7109375" style="503" customWidth="1"/>
    <col min="14828" max="14828" width="10.140625" style="503" customWidth="1"/>
    <col min="14829" max="14829" width="9.140625" style="503" customWidth="1"/>
    <col min="14830" max="14830" width="10" style="503" customWidth="1"/>
    <col min="14831" max="14831" width="9.85546875" style="503" customWidth="1"/>
    <col min="14832" max="14832" width="9.140625" style="503" customWidth="1"/>
    <col min="14833" max="14833" width="9.5703125" style="503" customWidth="1"/>
    <col min="14834" max="14834" width="9.7109375" style="503" customWidth="1"/>
    <col min="14835" max="14835" width="9.5703125" style="503" bestFit="1" customWidth="1"/>
    <col min="14836" max="14836" width="10.5703125" style="503" customWidth="1"/>
    <col min="14837" max="14837" width="9.85546875" style="503" customWidth="1"/>
    <col min="14838" max="14838" width="9.140625" style="503"/>
    <col min="14839" max="14839" width="10" style="503" customWidth="1"/>
    <col min="14840" max="14840" width="10.140625" style="503" customWidth="1"/>
    <col min="14841" max="14841" width="9.140625" style="503"/>
    <col min="14842" max="14842" width="10" style="503" customWidth="1"/>
    <col min="14843" max="14843" width="9.7109375" style="503" customWidth="1"/>
    <col min="14844" max="14844" width="11.28515625" style="503" customWidth="1"/>
    <col min="14845" max="14845" width="9.7109375" style="503" customWidth="1"/>
    <col min="14846" max="14846" width="9.85546875" style="503" customWidth="1"/>
    <col min="14847" max="14847" width="9.140625" style="503"/>
    <col min="14848" max="14848" width="9.85546875" style="503" customWidth="1"/>
    <col min="14849" max="14849" width="9.5703125" style="503" customWidth="1"/>
    <col min="14850" max="14850" width="9.140625" style="503"/>
    <col min="14851" max="14851" width="10.140625" style="503" customWidth="1"/>
    <col min="14852" max="14852" width="9.5703125" style="503" customWidth="1"/>
    <col min="14853" max="14853" width="9.140625" style="503"/>
    <col min="14854" max="14855" width="9.85546875" style="503" customWidth="1"/>
    <col min="14856" max="15081" width="9.140625" style="503"/>
    <col min="15082" max="15082" width="32.85546875" style="503" customWidth="1"/>
    <col min="15083" max="15083" width="9.7109375" style="503" customWidth="1"/>
    <col min="15084" max="15084" width="10.140625" style="503" customWidth="1"/>
    <col min="15085" max="15085" width="9.140625" style="503" customWidth="1"/>
    <col min="15086" max="15086" width="10" style="503" customWidth="1"/>
    <col min="15087" max="15087" width="9.85546875" style="503" customWidth="1"/>
    <col min="15088" max="15088" width="9.140625" style="503" customWidth="1"/>
    <col min="15089" max="15089" width="9.5703125" style="503" customWidth="1"/>
    <col min="15090" max="15090" width="9.7109375" style="503" customWidth="1"/>
    <col min="15091" max="15091" width="9.5703125" style="503" bestFit="1" customWidth="1"/>
    <col min="15092" max="15092" width="10.5703125" style="503" customWidth="1"/>
    <col min="15093" max="15093" width="9.85546875" style="503" customWidth="1"/>
    <col min="15094" max="15094" width="9.140625" style="503"/>
    <col min="15095" max="15095" width="10" style="503" customWidth="1"/>
    <col min="15096" max="15096" width="10.140625" style="503" customWidth="1"/>
    <col min="15097" max="15097" width="9.140625" style="503"/>
    <col min="15098" max="15098" width="10" style="503" customWidth="1"/>
    <col min="15099" max="15099" width="9.7109375" style="503" customWidth="1"/>
    <col min="15100" max="15100" width="11.28515625" style="503" customWidth="1"/>
    <col min="15101" max="15101" width="9.7109375" style="503" customWidth="1"/>
    <col min="15102" max="15102" width="9.85546875" style="503" customWidth="1"/>
    <col min="15103" max="15103" width="9.140625" style="503"/>
    <col min="15104" max="15104" width="9.85546875" style="503" customWidth="1"/>
    <col min="15105" max="15105" width="9.5703125" style="503" customWidth="1"/>
    <col min="15106" max="15106" width="9.140625" style="503"/>
    <col min="15107" max="15107" width="10.140625" style="503" customWidth="1"/>
    <col min="15108" max="15108" width="9.5703125" style="503" customWidth="1"/>
    <col min="15109" max="15109" width="9.140625" style="503"/>
    <col min="15110" max="15111" width="9.85546875" style="503" customWidth="1"/>
    <col min="15112" max="15337" width="9.140625" style="503"/>
    <col min="15338" max="15338" width="32.85546875" style="503" customWidth="1"/>
    <col min="15339" max="15339" width="9.7109375" style="503" customWidth="1"/>
    <col min="15340" max="15340" width="10.140625" style="503" customWidth="1"/>
    <col min="15341" max="15341" width="9.140625" style="503" customWidth="1"/>
    <col min="15342" max="15342" width="10" style="503" customWidth="1"/>
    <col min="15343" max="15343" width="9.85546875" style="503" customWidth="1"/>
    <col min="15344" max="15344" width="9.140625" style="503" customWidth="1"/>
    <col min="15345" max="15345" width="9.5703125" style="503" customWidth="1"/>
    <col min="15346" max="15346" width="9.7109375" style="503" customWidth="1"/>
    <col min="15347" max="15347" width="9.5703125" style="503" bestFit="1" customWidth="1"/>
    <col min="15348" max="15348" width="10.5703125" style="503" customWidth="1"/>
    <col min="15349" max="15349" width="9.85546875" style="503" customWidth="1"/>
    <col min="15350" max="15350" width="9.140625" style="503"/>
    <col min="15351" max="15351" width="10" style="503" customWidth="1"/>
    <col min="15352" max="15352" width="10.140625" style="503" customWidth="1"/>
    <col min="15353" max="15353" width="9.140625" style="503"/>
    <col min="15354" max="15354" width="10" style="503" customWidth="1"/>
    <col min="15355" max="15355" width="9.7109375" style="503" customWidth="1"/>
    <col min="15356" max="15356" width="11.28515625" style="503" customWidth="1"/>
    <col min="15357" max="15357" width="9.7109375" style="503" customWidth="1"/>
    <col min="15358" max="15358" width="9.85546875" style="503" customWidth="1"/>
    <col min="15359" max="15359" width="9.140625" style="503"/>
    <col min="15360" max="15360" width="9.85546875" style="503" customWidth="1"/>
    <col min="15361" max="15361" width="9.5703125" style="503" customWidth="1"/>
    <col min="15362" max="15362" width="9.140625" style="503"/>
    <col min="15363" max="15363" width="10.140625" style="503" customWidth="1"/>
    <col min="15364" max="15364" width="9.5703125" style="503" customWidth="1"/>
    <col min="15365" max="15365" width="9.140625" style="503"/>
    <col min="15366" max="15367" width="9.85546875" style="503" customWidth="1"/>
    <col min="15368" max="15593" width="9.140625" style="503"/>
    <col min="15594" max="15594" width="32.85546875" style="503" customWidth="1"/>
    <col min="15595" max="15595" width="9.7109375" style="503" customWidth="1"/>
    <col min="15596" max="15596" width="10.140625" style="503" customWidth="1"/>
    <col min="15597" max="15597" width="9.140625" style="503" customWidth="1"/>
    <col min="15598" max="15598" width="10" style="503" customWidth="1"/>
    <col min="15599" max="15599" width="9.85546875" style="503" customWidth="1"/>
    <col min="15600" max="15600" width="9.140625" style="503" customWidth="1"/>
    <col min="15601" max="15601" width="9.5703125" style="503" customWidth="1"/>
    <col min="15602" max="15602" width="9.7109375" style="503" customWidth="1"/>
    <col min="15603" max="15603" width="9.5703125" style="503" bestFit="1" customWidth="1"/>
    <col min="15604" max="15604" width="10.5703125" style="503" customWidth="1"/>
    <col min="15605" max="15605" width="9.85546875" style="503" customWidth="1"/>
    <col min="15606" max="15606" width="9.140625" style="503"/>
    <col min="15607" max="15607" width="10" style="503" customWidth="1"/>
    <col min="15608" max="15608" width="10.140625" style="503" customWidth="1"/>
    <col min="15609" max="15609" width="9.140625" style="503"/>
    <col min="15610" max="15610" width="10" style="503" customWidth="1"/>
    <col min="15611" max="15611" width="9.7109375" style="503" customWidth="1"/>
    <col min="15612" max="15612" width="11.28515625" style="503" customWidth="1"/>
    <col min="15613" max="15613" width="9.7109375" style="503" customWidth="1"/>
    <col min="15614" max="15614" width="9.85546875" style="503" customWidth="1"/>
    <col min="15615" max="15615" width="9.140625" style="503"/>
    <col min="15616" max="15616" width="9.85546875" style="503" customWidth="1"/>
    <col min="15617" max="15617" width="9.5703125" style="503" customWidth="1"/>
    <col min="15618" max="15618" width="9.140625" style="503"/>
    <col min="15619" max="15619" width="10.140625" style="503" customWidth="1"/>
    <col min="15620" max="15620" width="9.5703125" style="503" customWidth="1"/>
    <col min="15621" max="15621" width="9.140625" style="503"/>
    <col min="15622" max="15623" width="9.85546875" style="503" customWidth="1"/>
    <col min="15624" max="15849" width="9.140625" style="503"/>
    <col min="15850" max="15850" width="32.85546875" style="503" customWidth="1"/>
    <col min="15851" max="15851" width="9.7109375" style="503" customWidth="1"/>
    <col min="15852" max="15852" width="10.140625" style="503" customWidth="1"/>
    <col min="15853" max="15853" width="9.140625" style="503" customWidth="1"/>
    <col min="15854" max="15854" width="10" style="503" customWidth="1"/>
    <col min="15855" max="15855" width="9.85546875" style="503" customWidth="1"/>
    <col min="15856" max="15856" width="9.140625" style="503" customWidth="1"/>
    <col min="15857" max="15857" width="9.5703125" style="503" customWidth="1"/>
    <col min="15858" max="15858" width="9.7109375" style="503" customWidth="1"/>
    <col min="15859" max="15859" width="9.5703125" style="503" bestFit="1" customWidth="1"/>
    <col min="15860" max="15860" width="10.5703125" style="503" customWidth="1"/>
    <col min="15861" max="15861" width="9.85546875" style="503" customWidth="1"/>
    <col min="15862" max="15862" width="9.140625" style="503"/>
    <col min="15863" max="15863" width="10" style="503" customWidth="1"/>
    <col min="15864" max="15864" width="10.140625" style="503" customWidth="1"/>
    <col min="15865" max="15865" width="9.140625" style="503"/>
    <col min="15866" max="15866" width="10" style="503" customWidth="1"/>
    <col min="15867" max="15867" width="9.7109375" style="503" customWidth="1"/>
    <col min="15868" max="15868" width="11.28515625" style="503" customWidth="1"/>
    <col min="15869" max="15869" width="9.7109375" style="503" customWidth="1"/>
    <col min="15870" max="15870" width="9.85546875" style="503" customWidth="1"/>
    <col min="15871" max="15871" width="9.140625" style="503"/>
    <col min="15872" max="15872" width="9.85546875" style="503" customWidth="1"/>
    <col min="15873" max="15873" width="9.5703125" style="503" customWidth="1"/>
    <col min="15874" max="15874" width="9.140625" style="503"/>
    <col min="15875" max="15875" width="10.140625" style="503" customWidth="1"/>
    <col min="15876" max="15876" width="9.5703125" style="503" customWidth="1"/>
    <col min="15877" max="15877" width="9.140625" style="503"/>
    <col min="15878" max="15879" width="9.85546875" style="503" customWidth="1"/>
    <col min="15880" max="16105" width="9.140625" style="503"/>
    <col min="16106" max="16106" width="32.85546875" style="503" customWidth="1"/>
    <col min="16107" max="16107" width="9.7109375" style="503" customWidth="1"/>
    <col min="16108" max="16108" width="10.140625" style="503" customWidth="1"/>
    <col min="16109" max="16109" width="9.140625" style="503" customWidth="1"/>
    <col min="16110" max="16110" width="10" style="503" customWidth="1"/>
    <col min="16111" max="16111" width="9.85546875" style="503" customWidth="1"/>
    <col min="16112" max="16112" width="9.140625" style="503" customWidth="1"/>
    <col min="16113" max="16113" width="9.5703125" style="503" customWidth="1"/>
    <col min="16114" max="16114" width="9.7109375" style="503" customWidth="1"/>
    <col min="16115" max="16115" width="9.5703125" style="503" bestFit="1" customWidth="1"/>
    <col min="16116" max="16116" width="10.5703125" style="503" customWidth="1"/>
    <col min="16117" max="16117" width="9.85546875" style="503" customWidth="1"/>
    <col min="16118" max="16118" width="9.140625" style="503"/>
    <col min="16119" max="16119" width="10" style="503" customWidth="1"/>
    <col min="16120" max="16120" width="10.140625" style="503" customWidth="1"/>
    <col min="16121" max="16121" width="9.140625" style="503"/>
    <col min="16122" max="16122" width="10" style="503" customWidth="1"/>
    <col min="16123" max="16123" width="9.7109375" style="503" customWidth="1"/>
    <col min="16124" max="16124" width="11.28515625" style="503" customWidth="1"/>
    <col min="16125" max="16125" width="9.7109375" style="503" customWidth="1"/>
    <col min="16126" max="16126" width="9.85546875" style="503" customWidth="1"/>
    <col min="16127" max="16127" width="9.140625" style="503"/>
    <col min="16128" max="16128" width="9.85546875" style="503" customWidth="1"/>
    <col min="16129" max="16129" width="9.5703125" style="503" customWidth="1"/>
    <col min="16130" max="16130" width="9.140625" style="503"/>
    <col min="16131" max="16131" width="10.140625" style="503" customWidth="1"/>
    <col min="16132" max="16132" width="9.5703125" style="503" customWidth="1"/>
    <col min="16133" max="16133" width="9.140625" style="503"/>
    <col min="16134" max="16135" width="9.85546875" style="503" customWidth="1"/>
    <col min="16136" max="16384" width="9.140625" style="503"/>
  </cols>
  <sheetData>
    <row r="1" spans="1:8" ht="15.75" thickBot="1" x14ac:dyDescent="0.3">
      <c r="A1" s="501"/>
      <c r="B1" s="501"/>
      <c r="C1" s="501"/>
      <c r="D1" s="501"/>
      <c r="E1" s="501"/>
      <c r="F1" s="501"/>
      <c r="G1" s="501"/>
      <c r="H1" s="502"/>
    </row>
    <row r="2" spans="1:8" ht="30.75" customHeight="1" x14ac:dyDescent="0.25">
      <c r="A2" s="504" t="s">
        <v>579</v>
      </c>
      <c r="B2" s="970" t="s">
        <v>909</v>
      </c>
      <c r="C2" s="970"/>
      <c r="D2" s="539" t="s">
        <v>912</v>
      </c>
      <c r="E2" s="539" t="s">
        <v>914</v>
      </c>
      <c r="F2" s="539" t="s">
        <v>916</v>
      </c>
      <c r="G2" s="518" t="s">
        <v>915</v>
      </c>
      <c r="H2" s="519" t="s">
        <v>917</v>
      </c>
    </row>
    <row r="3" spans="1:8" ht="29.25" thickBot="1" x14ac:dyDescent="0.3">
      <c r="A3" s="505"/>
      <c r="B3" s="520" t="s">
        <v>910</v>
      </c>
      <c r="C3" s="520" t="s">
        <v>911</v>
      </c>
      <c r="D3" s="520" t="s">
        <v>885</v>
      </c>
      <c r="E3" s="520" t="s">
        <v>885</v>
      </c>
      <c r="F3" s="520" t="s">
        <v>885</v>
      </c>
      <c r="G3" s="521" t="s">
        <v>885</v>
      </c>
      <c r="H3" s="522" t="s">
        <v>885</v>
      </c>
    </row>
    <row r="4" spans="1:8" ht="45" customHeight="1" x14ac:dyDescent="0.25">
      <c r="A4" s="511" t="s">
        <v>906</v>
      </c>
      <c r="B4" s="523"/>
      <c r="C4" s="523"/>
      <c r="D4" s="523"/>
      <c r="E4" s="523"/>
      <c r="F4" s="523"/>
      <c r="G4" s="524"/>
      <c r="H4" s="525"/>
    </row>
    <row r="5" spans="1:8" ht="30" customHeight="1" x14ac:dyDescent="0.25">
      <c r="A5" s="509" t="s">
        <v>907</v>
      </c>
      <c r="B5" s="526"/>
      <c r="C5" s="526"/>
      <c r="D5" s="526"/>
      <c r="E5" s="526"/>
      <c r="F5" s="526"/>
      <c r="G5" s="527"/>
      <c r="H5" s="528"/>
    </row>
    <row r="6" spans="1:8" ht="25.15" customHeight="1" x14ac:dyDescent="0.25">
      <c r="A6" s="510" t="s">
        <v>795</v>
      </c>
      <c r="B6" s="561">
        <v>50</v>
      </c>
      <c r="C6" s="526">
        <v>940000</v>
      </c>
      <c r="D6" s="526">
        <v>113695</v>
      </c>
      <c r="E6" s="526">
        <v>397429</v>
      </c>
      <c r="F6" s="526">
        <v>351450</v>
      </c>
      <c r="G6" s="527">
        <v>77426</v>
      </c>
      <c r="H6" s="528"/>
    </row>
    <row r="7" spans="1:8" ht="25.15" customHeight="1" x14ac:dyDescent="0.25">
      <c r="A7" s="510" t="s">
        <v>908</v>
      </c>
      <c r="B7" s="561">
        <v>50</v>
      </c>
      <c r="C7" s="526">
        <v>940000</v>
      </c>
      <c r="D7" s="526">
        <v>113695</v>
      </c>
      <c r="E7" s="526">
        <v>397430</v>
      </c>
      <c r="F7" s="526">
        <v>351449</v>
      </c>
      <c r="G7" s="527">
        <v>77426</v>
      </c>
      <c r="H7" s="528"/>
    </row>
    <row r="8" spans="1:8" ht="25.15" customHeight="1" thickBot="1" x14ac:dyDescent="0.3">
      <c r="A8" s="512" t="s">
        <v>918</v>
      </c>
      <c r="B8" s="562"/>
      <c r="C8" s="529">
        <f>D8+E8+F8+G8+H8</f>
        <v>380500</v>
      </c>
      <c r="D8" s="529">
        <v>100500</v>
      </c>
      <c r="E8" s="529">
        <v>87500</v>
      </c>
      <c r="F8" s="529">
        <v>92500</v>
      </c>
      <c r="G8" s="530">
        <v>90000</v>
      </c>
      <c r="H8" s="531">
        <v>10000</v>
      </c>
    </row>
    <row r="9" spans="1:8" ht="30" customHeight="1" thickBot="1" x14ac:dyDescent="0.3">
      <c r="A9" s="516" t="s">
        <v>505</v>
      </c>
      <c r="B9" s="563">
        <v>100</v>
      </c>
      <c r="C9" s="532">
        <f>SUM(C6:C8)</f>
        <v>2260500</v>
      </c>
      <c r="D9" s="532">
        <f>SUM(D5:D8)</f>
        <v>327890</v>
      </c>
      <c r="E9" s="532">
        <f t="shared" ref="E9:H9" si="0">SUM(E5:E8)</f>
        <v>882359</v>
      </c>
      <c r="F9" s="532">
        <f t="shared" si="0"/>
        <v>795399</v>
      </c>
      <c r="G9" s="532">
        <f t="shared" si="0"/>
        <v>244852</v>
      </c>
      <c r="H9" s="540">
        <f t="shared" si="0"/>
        <v>10000</v>
      </c>
    </row>
    <row r="10" spans="1:8" ht="30" customHeight="1" x14ac:dyDescent="0.25">
      <c r="A10" s="513" t="s">
        <v>913</v>
      </c>
      <c r="B10" s="564"/>
      <c r="C10" s="514"/>
      <c r="D10" s="514"/>
      <c r="E10" s="514"/>
      <c r="F10" s="514"/>
      <c r="G10" s="517"/>
      <c r="H10" s="515"/>
    </row>
    <row r="11" spans="1:8" ht="25.15" customHeight="1" x14ac:dyDescent="0.25">
      <c r="A11" s="510" t="s">
        <v>795</v>
      </c>
      <c r="B11" s="565">
        <v>50</v>
      </c>
      <c r="C11" s="533">
        <v>940000</v>
      </c>
      <c r="D11" s="533">
        <v>113695</v>
      </c>
      <c r="E11" s="533">
        <v>397429</v>
      </c>
      <c r="F11" s="533">
        <v>351450</v>
      </c>
      <c r="G11" s="534">
        <v>77426</v>
      </c>
      <c r="H11" s="506"/>
    </row>
    <row r="12" spans="1:8" ht="25.15" customHeight="1" x14ac:dyDescent="0.25">
      <c r="A12" s="510" t="s">
        <v>908</v>
      </c>
      <c r="B12" s="565">
        <v>50</v>
      </c>
      <c r="C12" s="533">
        <v>940000</v>
      </c>
      <c r="D12" s="533">
        <v>113695</v>
      </c>
      <c r="E12" s="533">
        <v>397430</v>
      </c>
      <c r="F12" s="533">
        <v>351449</v>
      </c>
      <c r="G12" s="534">
        <v>77426</v>
      </c>
      <c r="H12" s="506"/>
    </row>
    <row r="13" spans="1:8" ht="25.15" customHeight="1" thickBot="1" x14ac:dyDescent="0.3">
      <c r="A13" s="512" t="s">
        <v>918</v>
      </c>
      <c r="B13" s="566"/>
      <c r="C13" s="535">
        <v>380500</v>
      </c>
      <c r="D13" s="536">
        <v>100500</v>
      </c>
      <c r="E13" s="536">
        <v>87500</v>
      </c>
      <c r="F13" s="536">
        <v>92500</v>
      </c>
      <c r="G13" s="537">
        <v>90000</v>
      </c>
      <c r="H13" s="567">
        <v>10000</v>
      </c>
    </row>
    <row r="14" spans="1:8" ht="30" customHeight="1" thickBot="1" x14ac:dyDescent="0.3">
      <c r="A14" s="516" t="s">
        <v>505</v>
      </c>
      <c r="B14" s="507">
        <v>100</v>
      </c>
      <c r="C14" s="507">
        <f>SUM(C11:C13)</f>
        <v>2260500</v>
      </c>
      <c r="D14" s="538">
        <f>SUM(D11:D13)</f>
        <v>327890</v>
      </c>
      <c r="E14" s="538">
        <f t="shared" ref="E14:H14" si="1">SUM(E11:E13)</f>
        <v>882359</v>
      </c>
      <c r="F14" s="538">
        <f t="shared" si="1"/>
        <v>795399</v>
      </c>
      <c r="G14" s="538">
        <f t="shared" si="1"/>
        <v>244852</v>
      </c>
      <c r="H14" s="541">
        <f t="shared" si="1"/>
        <v>10000</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2018.&amp;R&amp;"Times New Roman,Félkövér dőlt"15. melléklet a 46/2017. (XII.20.)
 önk.rendelethez
ezer forintban</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FJ13" activePane="bottomRight" state="frozen"/>
      <selection pane="topRight" activeCell="B1" sqref="B1"/>
      <selection pane="bottomLeft" activeCell="A4" sqref="A4"/>
      <selection pane="bottomRight" activeCell="FR20" sqref="FR20"/>
    </sheetView>
  </sheetViews>
  <sheetFormatPr defaultColWidth="10.7109375" defaultRowHeight="12.75" x14ac:dyDescent="0.2"/>
  <cols>
    <col min="1" max="1" width="55.7109375" style="17" customWidth="1"/>
    <col min="2" max="4" width="9.7109375" style="24" customWidth="1"/>
    <col min="5" max="121" width="9.7109375" style="18" customWidth="1"/>
    <col min="122" max="122" width="12.7109375" style="19" customWidth="1"/>
    <col min="123" max="124" width="12.7109375" style="18" customWidth="1"/>
    <col min="125" max="127" width="9.7109375" style="19" customWidth="1"/>
    <col min="128" max="151" width="9.7109375" style="18" customWidth="1"/>
    <col min="152"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824</v>
      </c>
      <c r="B1" s="841">
        <v>11101</v>
      </c>
      <c r="C1" s="842"/>
      <c r="D1" s="843"/>
      <c r="E1" s="841">
        <v>11102</v>
      </c>
      <c r="F1" s="842"/>
      <c r="G1" s="843"/>
      <c r="H1" s="841">
        <v>11103</v>
      </c>
      <c r="I1" s="842"/>
      <c r="J1" s="843"/>
      <c r="K1" s="841">
        <v>11104</v>
      </c>
      <c r="L1" s="842"/>
      <c r="M1" s="843"/>
      <c r="N1" s="841">
        <v>11105</v>
      </c>
      <c r="O1" s="842"/>
      <c r="P1" s="843"/>
      <c r="Q1" s="841" t="s">
        <v>1</v>
      </c>
      <c r="R1" s="842"/>
      <c r="S1" s="843"/>
      <c r="T1" s="841" t="s">
        <v>2</v>
      </c>
      <c r="U1" s="842"/>
      <c r="V1" s="843"/>
      <c r="W1" s="841" t="s">
        <v>3</v>
      </c>
      <c r="X1" s="842"/>
      <c r="Y1" s="843"/>
      <c r="Z1" s="841" t="s">
        <v>4</v>
      </c>
      <c r="AA1" s="842"/>
      <c r="AB1" s="843"/>
      <c r="AC1" s="841" t="s">
        <v>5</v>
      </c>
      <c r="AD1" s="842"/>
      <c r="AE1" s="843"/>
      <c r="AF1" s="841">
        <v>11201</v>
      </c>
      <c r="AG1" s="842"/>
      <c r="AH1" s="843"/>
      <c r="AI1" s="841">
        <v>11301</v>
      </c>
      <c r="AJ1" s="842"/>
      <c r="AK1" s="843"/>
      <c r="AL1" s="841">
        <v>11303</v>
      </c>
      <c r="AM1" s="842"/>
      <c r="AN1" s="843"/>
      <c r="AO1" s="841">
        <v>11401</v>
      </c>
      <c r="AP1" s="842"/>
      <c r="AQ1" s="843"/>
      <c r="AR1" s="841">
        <v>11402</v>
      </c>
      <c r="AS1" s="842"/>
      <c r="AT1" s="843"/>
      <c r="AU1" s="841" t="s">
        <v>6</v>
      </c>
      <c r="AV1" s="842"/>
      <c r="AW1" s="843"/>
      <c r="AX1" s="841" t="s">
        <v>7</v>
      </c>
      <c r="AY1" s="842"/>
      <c r="AZ1" s="843"/>
      <c r="BA1" s="841">
        <v>11405</v>
      </c>
      <c r="BB1" s="842"/>
      <c r="BC1" s="843"/>
      <c r="BD1" s="841">
        <v>11406</v>
      </c>
      <c r="BE1" s="842"/>
      <c r="BF1" s="843"/>
      <c r="BG1" s="841">
        <v>11407</v>
      </c>
      <c r="BH1" s="842"/>
      <c r="BI1" s="843"/>
      <c r="BJ1" s="841">
        <v>11501</v>
      </c>
      <c r="BK1" s="842"/>
      <c r="BL1" s="843"/>
      <c r="BM1" s="841">
        <v>11502</v>
      </c>
      <c r="BN1" s="842"/>
      <c r="BO1" s="843"/>
      <c r="BP1" s="841">
        <v>11601</v>
      </c>
      <c r="BQ1" s="842"/>
      <c r="BR1" s="843"/>
      <c r="BS1" s="841" t="s">
        <v>8</v>
      </c>
      <c r="BT1" s="842"/>
      <c r="BU1" s="843"/>
      <c r="BV1" s="841" t="s">
        <v>9</v>
      </c>
      <c r="BW1" s="842"/>
      <c r="BX1" s="843"/>
      <c r="BY1" s="841" t="s">
        <v>10</v>
      </c>
      <c r="BZ1" s="842"/>
      <c r="CA1" s="843"/>
      <c r="CB1" s="841" t="s">
        <v>11</v>
      </c>
      <c r="CC1" s="842"/>
      <c r="CD1" s="843"/>
      <c r="CE1" s="841">
        <v>11602</v>
      </c>
      <c r="CF1" s="842"/>
      <c r="CG1" s="843"/>
      <c r="CH1" s="841">
        <v>11603</v>
      </c>
      <c r="CI1" s="842"/>
      <c r="CJ1" s="843"/>
      <c r="CK1" s="841">
        <v>11604</v>
      </c>
      <c r="CL1" s="842"/>
      <c r="CM1" s="843"/>
      <c r="CN1" s="841">
        <v>11605</v>
      </c>
      <c r="CO1" s="842"/>
      <c r="CP1" s="843"/>
      <c r="CQ1" s="841">
        <v>11701</v>
      </c>
      <c r="CR1" s="842"/>
      <c r="CS1" s="843"/>
      <c r="CT1" s="841">
        <v>11702</v>
      </c>
      <c r="CU1" s="842"/>
      <c r="CV1" s="843"/>
      <c r="CW1" s="841">
        <v>11703</v>
      </c>
      <c r="CX1" s="842"/>
      <c r="CY1" s="843"/>
      <c r="CZ1" s="841">
        <v>11704</v>
      </c>
      <c r="DA1" s="842"/>
      <c r="DB1" s="843"/>
      <c r="DC1" s="841">
        <v>11705</v>
      </c>
      <c r="DD1" s="842"/>
      <c r="DE1" s="843"/>
      <c r="DF1" s="841" t="s">
        <v>12</v>
      </c>
      <c r="DG1" s="842"/>
      <c r="DH1" s="843"/>
      <c r="DI1" s="841" t="s">
        <v>13</v>
      </c>
      <c r="DJ1" s="842"/>
      <c r="DK1" s="843"/>
      <c r="DL1" s="841">
        <v>11803</v>
      </c>
      <c r="DM1" s="842"/>
      <c r="DN1" s="843"/>
      <c r="DO1" s="841">
        <v>11805</v>
      </c>
      <c r="DP1" s="842"/>
      <c r="DQ1" s="843"/>
      <c r="DR1" s="847" t="s">
        <v>461</v>
      </c>
      <c r="DS1" s="848"/>
      <c r="DT1" s="849"/>
      <c r="DU1" s="841">
        <v>12102</v>
      </c>
      <c r="DV1" s="842"/>
      <c r="DW1" s="843"/>
      <c r="DX1" s="841">
        <v>12103</v>
      </c>
      <c r="DY1" s="842"/>
      <c r="DZ1" s="843"/>
      <c r="EA1" s="841">
        <v>12104</v>
      </c>
      <c r="EB1" s="842"/>
      <c r="EC1" s="843"/>
      <c r="ED1" s="841" t="s">
        <v>14</v>
      </c>
      <c r="EE1" s="842"/>
      <c r="EF1" s="843"/>
      <c r="EG1" s="841" t="s">
        <v>15</v>
      </c>
      <c r="EH1" s="842"/>
      <c r="EI1" s="843"/>
      <c r="EJ1" s="841" t="s">
        <v>16</v>
      </c>
      <c r="EK1" s="842"/>
      <c r="EL1" s="843"/>
      <c r="EM1" s="841" t="s">
        <v>17</v>
      </c>
      <c r="EN1" s="842"/>
      <c r="EO1" s="843"/>
      <c r="EP1" s="841">
        <v>12202</v>
      </c>
      <c r="EQ1" s="842"/>
      <c r="ER1" s="843"/>
      <c r="ES1" s="841">
        <v>12203</v>
      </c>
      <c r="ET1" s="842"/>
      <c r="EU1" s="843"/>
      <c r="EV1" s="847" t="s">
        <v>64</v>
      </c>
      <c r="EW1" s="848"/>
      <c r="EX1" s="849"/>
      <c r="EY1" s="844">
        <v>40101</v>
      </c>
      <c r="EZ1" s="845"/>
      <c r="FA1" s="846"/>
      <c r="FB1" s="844" t="s">
        <v>18</v>
      </c>
      <c r="FC1" s="845"/>
      <c r="FD1" s="846"/>
      <c r="FE1" s="844" t="s">
        <v>19</v>
      </c>
      <c r="FF1" s="845"/>
      <c r="FG1" s="846"/>
      <c r="FH1" s="844" t="s">
        <v>20</v>
      </c>
      <c r="FI1" s="845"/>
      <c r="FJ1" s="846"/>
      <c r="FK1" s="844">
        <v>40103</v>
      </c>
      <c r="FL1" s="845"/>
      <c r="FM1" s="846"/>
      <c r="FN1" s="844" t="s">
        <v>21</v>
      </c>
      <c r="FO1" s="845"/>
      <c r="FP1" s="846"/>
      <c r="FQ1" s="844" t="s">
        <v>22</v>
      </c>
      <c r="FR1" s="845"/>
      <c r="FS1" s="846"/>
      <c r="FT1" s="844">
        <v>40105</v>
      </c>
      <c r="FU1" s="845"/>
      <c r="FV1" s="846"/>
      <c r="FW1" s="844">
        <v>40106</v>
      </c>
      <c r="FX1" s="845"/>
      <c r="FY1" s="846"/>
      <c r="FZ1" s="844">
        <v>40107</v>
      </c>
      <c r="GA1" s="845"/>
      <c r="GB1" s="846"/>
      <c r="GC1" s="844">
        <v>40108</v>
      </c>
      <c r="GD1" s="845"/>
      <c r="GE1" s="846"/>
      <c r="GF1" s="844">
        <v>40109</v>
      </c>
      <c r="GG1" s="845"/>
      <c r="GH1" s="846"/>
      <c r="GI1" s="844">
        <v>40110</v>
      </c>
      <c r="GJ1" s="845"/>
      <c r="GK1" s="846"/>
      <c r="GL1" s="844">
        <v>40100</v>
      </c>
      <c r="GM1" s="845"/>
      <c r="GN1" s="846"/>
      <c r="GO1" s="844" t="s">
        <v>23</v>
      </c>
      <c r="GP1" s="845"/>
      <c r="GQ1" s="846"/>
      <c r="GR1" s="844">
        <v>50100</v>
      </c>
      <c r="GS1" s="845"/>
      <c r="GT1" s="846"/>
      <c r="GU1" s="844" t="s">
        <v>24</v>
      </c>
      <c r="GV1" s="845"/>
      <c r="GW1" s="846"/>
      <c r="GX1" s="864" t="s">
        <v>383</v>
      </c>
      <c r="GY1" s="865"/>
      <c r="GZ1" s="866"/>
      <c r="HA1" s="869" t="s">
        <v>78</v>
      </c>
      <c r="HB1" s="870"/>
      <c r="HC1" s="871"/>
    </row>
    <row r="2" spans="1:211" s="3" customFormat="1" ht="87" customHeight="1" x14ac:dyDescent="0.2">
      <c r="A2" s="111" t="s">
        <v>26</v>
      </c>
      <c r="B2" s="855" t="s">
        <v>27</v>
      </c>
      <c r="C2" s="856"/>
      <c r="D2" s="857"/>
      <c r="E2" s="855" t="s">
        <v>28</v>
      </c>
      <c r="F2" s="856"/>
      <c r="G2" s="857"/>
      <c r="H2" s="855" t="s">
        <v>29</v>
      </c>
      <c r="I2" s="856"/>
      <c r="J2" s="857"/>
      <c r="K2" s="855" t="s">
        <v>344</v>
      </c>
      <c r="L2" s="856"/>
      <c r="M2" s="857"/>
      <c r="N2" s="855" t="s">
        <v>30</v>
      </c>
      <c r="O2" s="856"/>
      <c r="P2" s="857"/>
      <c r="Q2" s="855" t="s">
        <v>31</v>
      </c>
      <c r="R2" s="856"/>
      <c r="S2" s="857"/>
      <c r="T2" s="855" t="s">
        <v>32</v>
      </c>
      <c r="U2" s="856"/>
      <c r="V2" s="857"/>
      <c r="W2" s="855" t="s">
        <v>33</v>
      </c>
      <c r="X2" s="856"/>
      <c r="Y2" s="857"/>
      <c r="Z2" s="855" t="s">
        <v>34</v>
      </c>
      <c r="AA2" s="856"/>
      <c r="AB2" s="857"/>
      <c r="AC2" s="855" t="s">
        <v>35</v>
      </c>
      <c r="AD2" s="856"/>
      <c r="AE2" s="857"/>
      <c r="AF2" s="855" t="s">
        <v>36</v>
      </c>
      <c r="AG2" s="856"/>
      <c r="AH2" s="857"/>
      <c r="AI2" s="855" t="s">
        <v>37</v>
      </c>
      <c r="AJ2" s="856"/>
      <c r="AK2" s="857"/>
      <c r="AL2" s="855" t="s">
        <v>38</v>
      </c>
      <c r="AM2" s="856"/>
      <c r="AN2" s="857"/>
      <c r="AO2" s="855" t="s">
        <v>39</v>
      </c>
      <c r="AP2" s="856"/>
      <c r="AQ2" s="857"/>
      <c r="AR2" s="855" t="s">
        <v>481</v>
      </c>
      <c r="AS2" s="856"/>
      <c r="AT2" s="857"/>
      <c r="AU2" s="855" t="s">
        <v>319</v>
      </c>
      <c r="AV2" s="856"/>
      <c r="AW2" s="857"/>
      <c r="AX2" s="855" t="s">
        <v>40</v>
      </c>
      <c r="AY2" s="856"/>
      <c r="AZ2" s="857"/>
      <c r="BA2" s="855" t="s">
        <v>41</v>
      </c>
      <c r="BB2" s="856"/>
      <c r="BC2" s="857"/>
      <c r="BD2" s="855" t="s">
        <v>42</v>
      </c>
      <c r="BE2" s="856"/>
      <c r="BF2" s="857"/>
      <c r="BG2" s="855" t="s">
        <v>43</v>
      </c>
      <c r="BH2" s="856"/>
      <c r="BI2" s="857"/>
      <c r="BJ2" s="855" t="s">
        <v>44</v>
      </c>
      <c r="BK2" s="856"/>
      <c r="BL2" s="857"/>
      <c r="BM2" s="855" t="s">
        <v>305</v>
      </c>
      <c r="BN2" s="856"/>
      <c r="BO2" s="857"/>
      <c r="BP2" s="855" t="s">
        <v>45</v>
      </c>
      <c r="BQ2" s="856"/>
      <c r="BR2" s="857"/>
      <c r="BS2" s="855" t="s">
        <v>46</v>
      </c>
      <c r="BT2" s="856"/>
      <c r="BU2" s="857"/>
      <c r="BV2" s="855" t="s">
        <v>47</v>
      </c>
      <c r="BW2" s="856"/>
      <c r="BX2" s="857"/>
      <c r="BY2" s="855" t="s">
        <v>297</v>
      </c>
      <c r="BZ2" s="856"/>
      <c r="CA2" s="857"/>
      <c r="CB2" s="855" t="s">
        <v>47</v>
      </c>
      <c r="CC2" s="856"/>
      <c r="CD2" s="857"/>
      <c r="CE2" s="858" t="s">
        <v>369</v>
      </c>
      <c r="CF2" s="859"/>
      <c r="CG2" s="860"/>
      <c r="CH2" s="855" t="s">
        <v>48</v>
      </c>
      <c r="CI2" s="856"/>
      <c r="CJ2" s="857"/>
      <c r="CK2" s="855" t="s">
        <v>483</v>
      </c>
      <c r="CL2" s="856"/>
      <c r="CM2" s="857"/>
      <c r="CN2" s="855" t="s">
        <v>49</v>
      </c>
      <c r="CO2" s="856"/>
      <c r="CP2" s="857"/>
      <c r="CQ2" s="855" t="s">
        <v>50</v>
      </c>
      <c r="CR2" s="856"/>
      <c r="CS2" s="857"/>
      <c r="CT2" s="855" t="s">
        <v>51</v>
      </c>
      <c r="CU2" s="856"/>
      <c r="CV2" s="857"/>
      <c r="CW2" s="855" t="s">
        <v>282</v>
      </c>
      <c r="CX2" s="856"/>
      <c r="CY2" s="857"/>
      <c r="CZ2" s="855" t="s">
        <v>52</v>
      </c>
      <c r="DA2" s="856"/>
      <c r="DB2" s="857"/>
      <c r="DC2" s="855" t="s">
        <v>53</v>
      </c>
      <c r="DD2" s="856"/>
      <c r="DE2" s="857"/>
      <c r="DF2" s="855" t="s">
        <v>54</v>
      </c>
      <c r="DG2" s="856"/>
      <c r="DH2" s="857"/>
      <c r="DI2" s="855" t="s">
        <v>55</v>
      </c>
      <c r="DJ2" s="856"/>
      <c r="DK2" s="857"/>
      <c r="DL2" s="855" t="s">
        <v>56</v>
      </c>
      <c r="DM2" s="856"/>
      <c r="DN2" s="857"/>
      <c r="DO2" s="861" t="s">
        <v>57</v>
      </c>
      <c r="DP2" s="862"/>
      <c r="DQ2" s="863"/>
      <c r="DR2" s="850"/>
      <c r="DS2" s="851"/>
      <c r="DT2" s="852"/>
      <c r="DU2" s="855" t="s">
        <v>928</v>
      </c>
      <c r="DV2" s="856"/>
      <c r="DW2" s="857"/>
      <c r="DX2" s="855" t="s">
        <v>58</v>
      </c>
      <c r="DY2" s="856"/>
      <c r="DZ2" s="857"/>
      <c r="EA2" s="855" t="s">
        <v>59</v>
      </c>
      <c r="EB2" s="856"/>
      <c r="EC2" s="857"/>
      <c r="ED2" s="855" t="s">
        <v>60</v>
      </c>
      <c r="EE2" s="856"/>
      <c r="EF2" s="857"/>
      <c r="EG2" s="855" t="s">
        <v>61</v>
      </c>
      <c r="EH2" s="856"/>
      <c r="EI2" s="857"/>
      <c r="EJ2" s="855" t="s">
        <v>62</v>
      </c>
      <c r="EK2" s="856"/>
      <c r="EL2" s="857"/>
      <c r="EM2" s="855" t="s">
        <v>244</v>
      </c>
      <c r="EN2" s="856"/>
      <c r="EO2" s="857"/>
      <c r="EP2" s="855" t="s">
        <v>241</v>
      </c>
      <c r="EQ2" s="856"/>
      <c r="ER2" s="857"/>
      <c r="ES2" s="855" t="s">
        <v>63</v>
      </c>
      <c r="ET2" s="856"/>
      <c r="EU2" s="857"/>
      <c r="EV2" s="850"/>
      <c r="EW2" s="851"/>
      <c r="EX2" s="852"/>
      <c r="EY2" s="861" t="s">
        <v>65</v>
      </c>
      <c r="EZ2" s="862"/>
      <c r="FA2" s="863"/>
      <c r="FB2" s="861" t="s">
        <v>66</v>
      </c>
      <c r="FC2" s="862"/>
      <c r="FD2" s="863"/>
      <c r="FE2" s="861" t="s">
        <v>67</v>
      </c>
      <c r="FF2" s="862"/>
      <c r="FG2" s="863"/>
      <c r="FH2" s="861" t="s">
        <v>68</v>
      </c>
      <c r="FI2" s="862"/>
      <c r="FJ2" s="863"/>
      <c r="FK2" s="861" t="s">
        <v>69</v>
      </c>
      <c r="FL2" s="862"/>
      <c r="FM2" s="863"/>
      <c r="FN2" s="861" t="s">
        <v>70</v>
      </c>
      <c r="FO2" s="862"/>
      <c r="FP2" s="863"/>
      <c r="FQ2" s="861" t="s">
        <v>462</v>
      </c>
      <c r="FR2" s="862"/>
      <c r="FS2" s="863"/>
      <c r="FT2" s="861" t="s">
        <v>71</v>
      </c>
      <c r="FU2" s="862"/>
      <c r="FV2" s="863"/>
      <c r="FW2" s="861" t="s">
        <v>72</v>
      </c>
      <c r="FX2" s="862"/>
      <c r="FY2" s="863"/>
      <c r="FZ2" s="861" t="s">
        <v>223</v>
      </c>
      <c r="GA2" s="862"/>
      <c r="GB2" s="863"/>
      <c r="GC2" s="861" t="s">
        <v>73</v>
      </c>
      <c r="GD2" s="862"/>
      <c r="GE2" s="863"/>
      <c r="GF2" s="861" t="s">
        <v>74</v>
      </c>
      <c r="GG2" s="862"/>
      <c r="GH2" s="863"/>
      <c r="GI2" s="861" t="s">
        <v>463</v>
      </c>
      <c r="GJ2" s="862"/>
      <c r="GK2" s="863"/>
      <c r="GL2" s="861" t="s">
        <v>75</v>
      </c>
      <c r="GM2" s="862"/>
      <c r="GN2" s="863"/>
      <c r="GO2" s="861" t="s">
        <v>76</v>
      </c>
      <c r="GP2" s="862"/>
      <c r="GQ2" s="863"/>
      <c r="GR2" s="861" t="s">
        <v>77</v>
      </c>
      <c r="GS2" s="862"/>
      <c r="GT2" s="863"/>
      <c r="GU2" s="861" t="s">
        <v>382</v>
      </c>
      <c r="GV2" s="862"/>
      <c r="GW2" s="863"/>
      <c r="GX2" s="861"/>
      <c r="GY2" s="862"/>
      <c r="GZ2" s="863"/>
      <c r="HA2" s="861"/>
      <c r="HB2" s="862"/>
      <c r="HC2" s="868"/>
    </row>
    <row r="3" spans="1:211" s="3" customFormat="1" ht="15.75" x14ac:dyDescent="0.2">
      <c r="A3" s="111"/>
      <c r="B3" s="75" t="s">
        <v>396</v>
      </c>
      <c r="C3" s="74" t="s">
        <v>925</v>
      </c>
      <c r="D3" s="74" t="s">
        <v>925</v>
      </c>
      <c r="E3" s="75" t="s">
        <v>396</v>
      </c>
      <c r="F3" s="74" t="s">
        <v>925</v>
      </c>
      <c r="G3" s="74" t="s">
        <v>925</v>
      </c>
      <c r="H3" s="75" t="s">
        <v>396</v>
      </c>
      <c r="I3" s="74" t="s">
        <v>925</v>
      </c>
      <c r="J3" s="75" t="s">
        <v>925</v>
      </c>
      <c r="K3" s="75" t="s">
        <v>396</v>
      </c>
      <c r="L3" s="74" t="s">
        <v>925</v>
      </c>
      <c r="M3" s="74" t="s">
        <v>925</v>
      </c>
      <c r="N3" s="75" t="s">
        <v>396</v>
      </c>
      <c r="O3" s="74" t="s">
        <v>925</v>
      </c>
      <c r="P3" s="74" t="s">
        <v>925</v>
      </c>
      <c r="Q3" s="75" t="s">
        <v>396</v>
      </c>
      <c r="R3" s="74" t="s">
        <v>925</v>
      </c>
      <c r="S3" s="75" t="s">
        <v>925</v>
      </c>
      <c r="T3" s="75" t="s">
        <v>396</v>
      </c>
      <c r="U3" s="74" t="s">
        <v>925</v>
      </c>
      <c r="V3" s="74" t="s">
        <v>925</v>
      </c>
      <c r="W3" s="75" t="s">
        <v>396</v>
      </c>
      <c r="X3" s="74" t="s">
        <v>925</v>
      </c>
      <c r="Y3" s="74" t="s">
        <v>925</v>
      </c>
      <c r="Z3" s="75" t="s">
        <v>396</v>
      </c>
      <c r="AA3" s="74" t="s">
        <v>925</v>
      </c>
      <c r="AB3" s="75" t="s">
        <v>925</v>
      </c>
      <c r="AC3" s="75" t="s">
        <v>396</v>
      </c>
      <c r="AD3" s="74" t="s">
        <v>925</v>
      </c>
      <c r="AE3" s="74" t="s">
        <v>925</v>
      </c>
      <c r="AF3" s="75" t="s">
        <v>396</v>
      </c>
      <c r="AG3" s="74" t="s">
        <v>925</v>
      </c>
      <c r="AH3" s="74" t="s">
        <v>925</v>
      </c>
      <c r="AI3" s="75" t="s">
        <v>396</v>
      </c>
      <c r="AJ3" s="74" t="s">
        <v>925</v>
      </c>
      <c r="AK3" s="75" t="s">
        <v>925</v>
      </c>
      <c r="AL3" s="75" t="s">
        <v>396</v>
      </c>
      <c r="AM3" s="74" t="s">
        <v>925</v>
      </c>
      <c r="AN3" s="74" t="s">
        <v>925</v>
      </c>
      <c r="AO3" s="75" t="s">
        <v>396</v>
      </c>
      <c r="AP3" s="74" t="s">
        <v>925</v>
      </c>
      <c r="AQ3" s="74" t="s">
        <v>925</v>
      </c>
      <c r="AR3" s="75" t="s">
        <v>396</v>
      </c>
      <c r="AS3" s="74" t="s">
        <v>925</v>
      </c>
      <c r="AT3" s="75" t="s">
        <v>925</v>
      </c>
      <c r="AU3" s="75" t="s">
        <v>396</v>
      </c>
      <c r="AV3" s="74" t="s">
        <v>925</v>
      </c>
      <c r="AW3" s="74" t="s">
        <v>925</v>
      </c>
      <c r="AX3" s="75" t="s">
        <v>396</v>
      </c>
      <c r="AY3" s="74" t="s">
        <v>925</v>
      </c>
      <c r="AZ3" s="74" t="s">
        <v>925</v>
      </c>
      <c r="BA3" s="75" t="s">
        <v>396</v>
      </c>
      <c r="BB3" s="74" t="s">
        <v>925</v>
      </c>
      <c r="BC3" s="75" t="s">
        <v>925</v>
      </c>
      <c r="BD3" s="75" t="s">
        <v>396</v>
      </c>
      <c r="BE3" s="74" t="s">
        <v>925</v>
      </c>
      <c r="BF3" s="74" t="s">
        <v>925</v>
      </c>
      <c r="BG3" s="75" t="s">
        <v>396</v>
      </c>
      <c r="BH3" s="74" t="s">
        <v>925</v>
      </c>
      <c r="BI3" s="74" t="s">
        <v>925</v>
      </c>
      <c r="BJ3" s="75" t="s">
        <v>396</v>
      </c>
      <c r="BK3" s="74" t="s">
        <v>925</v>
      </c>
      <c r="BL3" s="75" t="s">
        <v>925</v>
      </c>
      <c r="BM3" s="75" t="s">
        <v>396</v>
      </c>
      <c r="BN3" s="74" t="s">
        <v>925</v>
      </c>
      <c r="BO3" s="74" t="s">
        <v>925</v>
      </c>
      <c r="BP3" s="75" t="s">
        <v>396</v>
      </c>
      <c r="BQ3" s="74" t="s">
        <v>925</v>
      </c>
      <c r="BR3" s="74" t="s">
        <v>925</v>
      </c>
      <c r="BS3" s="75" t="s">
        <v>396</v>
      </c>
      <c r="BT3" s="74" t="s">
        <v>925</v>
      </c>
      <c r="BU3" s="75" t="s">
        <v>925</v>
      </c>
      <c r="BV3" s="75" t="s">
        <v>396</v>
      </c>
      <c r="BW3" s="74" t="s">
        <v>925</v>
      </c>
      <c r="BX3" s="74" t="s">
        <v>925</v>
      </c>
      <c r="BY3" s="75" t="s">
        <v>396</v>
      </c>
      <c r="BZ3" s="74" t="s">
        <v>925</v>
      </c>
      <c r="CA3" s="74" t="s">
        <v>925</v>
      </c>
      <c r="CB3" s="75" t="s">
        <v>396</v>
      </c>
      <c r="CC3" s="74" t="s">
        <v>925</v>
      </c>
      <c r="CD3" s="75" t="s">
        <v>925</v>
      </c>
      <c r="CE3" s="75" t="s">
        <v>396</v>
      </c>
      <c r="CF3" s="74" t="s">
        <v>925</v>
      </c>
      <c r="CG3" s="74" t="s">
        <v>925</v>
      </c>
      <c r="CH3" s="75" t="s">
        <v>396</v>
      </c>
      <c r="CI3" s="74" t="s">
        <v>925</v>
      </c>
      <c r="CJ3" s="74" t="s">
        <v>925</v>
      </c>
      <c r="CK3" s="75" t="s">
        <v>396</v>
      </c>
      <c r="CL3" s="74" t="s">
        <v>925</v>
      </c>
      <c r="CM3" s="75" t="s">
        <v>925</v>
      </c>
      <c r="CN3" s="75" t="s">
        <v>396</v>
      </c>
      <c r="CO3" s="74" t="s">
        <v>925</v>
      </c>
      <c r="CP3" s="74" t="s">
        <v>925</v>
      </c>
      <c r="CQ3" s="75" t="s">
        <v>396</v>
      </c>
      <c r="CR3" s="74" t="s">
        <v>925</v>
      </c>
      <c r="CS3" s="74" t="s">
        <v>925</v>
      </c>
      <c r="CT3" s="75" t="s">
        <v>396</v>
      </c>
      <c r="CU3" s="74" t="s">
        <v>925</v>
      </c>
      <c r="CV3" s="75" t="s">
        <v>925</v>
      </c>
      <c r="CW3" s="75" t="s">
        <v>396</v>
      </c>
      <c r="CX3" s="74" t="s">
        <v>925</v>
      </c>
      <c r="CY3" s="74" t="s">
        <v>925</v>
      </c>
      <c r="CZ3" s="75" t="s">
        <v>396</v>
      </c>
      <c r="DA3" s="74" t="s">
        <v>925</v>
      </c>
      <c r="DB3" s="74" t="s">
        <v>925</v>
      </c>
      <c r="DC3" s="75" t="s">
        <v>396</v>
      </c>
      <c r="DD3" s="74" t="s">
        <v>925</v>
      </c>
      <c r="DE3" s="75" t="s">
        <v>925</v>
      </c>
      <c r="DF3" s="75" t="s">
        <v>396</v>
      </c>
      <c r="DG3" s="74" t="s">
        <v>925</v>
      </c>
      <c r="DH3" s="74" t="s">
        <v>925</v>
      </c>
      <c r="DI3" s="75" t="s">
        <v>396</v>
      </c>
      <c r="DJ3" s="74" t="s">
        <v>925</v>
      </c>
      <c r="DK3" s="74" t="s">
        <v>925</v>
      </c>
      <c r="DL3" s="75" t="s">
        <v>396</v>
      </c>
      <c r="DM3" s="74" t="s">
        <v>925</v>
      </c>
      <c r="DN3" s="75" t="s">
        <v>925</v>
      </c>
      <c r="DO3" s="75" t="s">
        <v>396</v>
      </c>
      <c r="DP3" s="74" t="s">
        <v>925</v>
      </c>
      <c r="DQ3" s="74" t="s">
        <v>925</v>
      </c>
      <c r="DR3" s="570" t="s">
        <v>396</v>
      </c>
      <c r="DS3" s="571" t="s">
        <v>925</v>
      </c>
      <c r="DT3" s="570" t="s">
        <v>925</v>
      </c>
      <c r="DU3" s="75" t="s">
        <v>396</v>
      </c>
      <c r="DV3" s="74" t="s">
        <v>925</v>
      </c>
      <c r="DW3" s="74" t="s">
        <v>925</v>
      </c>
      <c r="DX3" s="75" t="s">
        <v>396</v>
      </c>
      <c r="DY3" s="74" t="s">
        <v>925</v>
      </c>
      <c r="DZ3" s="74" t="s">
        <v>925</v>
      </c>
      <c r="EA3" s="75" t="s">
        <v>396</v>
      </c>
      <c r="EB3" s="74" t="s">
        <v>925</v>
      </c>
      <c r="EC3" s="75" t="s">
        <v>925</v>
      </c>
      <c r="ED3" s="75" t="s">
        <v>396</v>
      </c>
      <c r="EE3" s="74" t="s">
        <v>925</v>
      </c>
      <c r="EF3" s="74" t="s">
        <v>925</v>
      </c>
      <c r="EG3" s="75" t="s">
        <v>396</v>
      </c>
      <c r="EH3" s="74" t="s">
        <v>925</v>
      </c>
      <c r="EI3" s="74" t="s">
        <v>925</v>
      </c>
      <c r="EJ3" s="75" t="s">
        <v>396</v>
      </c>
      <c r="EK3" s="74" t="s">
        <v>925</v>
      </c>
      <c r="EL3" s="75" t="s">
        <v>925</v>
      </c>
      <c r="EM3" s="75" t="s">
        <v>396</v>
      </c>
      <c r="EN3" s="74" t="s">
        <v>925</v>
      </c>
      <c r="EO3" s="74" t="s">
        <v>925</v>
      </c>
      <c r="EP3" s="75" t="s">
        <v>396</v>
      </c>
      <c r="EQ3" s="74" t="s">
        <v>925</v>
      </c>
      <c r="ER3" s="74" t="s">
        <v>925</v>
      </c>
      <c r="ES3" s="75" t="s">
        <v>396</v>
      </c>
      <c r="ET3" s="74" t="s">
        <v>925</v>
      </c>
      <c r="EU3" s="75" t="s">
        <v>925</v>
      </c>
      <c r="EV3" s="570" t="s">
        <v>396</v>
      </c>
      <c r="EW3" s="571" t="s">
        <v>925</v>
      </c>
      <c r="EX3" s="571" t="s">
        <v>925</v>
      </c>
      <c r="EY3" s="75" t="s">
        <v>396</v>
      </c>
      <c r="EZ3" s="74" t="s">
        <v>925</v>
      </c>
      <c r="FA3" s="74" t="s">
        <v>925</v>
      </c>
      <c r="FB3" s="75" t="s">
        <v>396</v>
      </c>
      <c r="FC3" s="74" t="s">
        <v>925</v>
      </c>
      <c r="FD3" s="75" t="s">
        <v>925</v>
      </c>
      <c r="FE3" s="75" t="s">
        <v>396</v>
      </c>
      <c r="FF3" s="74" t="s">
        <v>925</v>
      </c>
      <c r="FG3" s="74" t="s">
        <v>925</v>
      </c>
      <c r="FH3" s="75" t="s">
        <v>396</v>
      </c>
      <c r="FI3" s="74" t="s">
        <v>925</v>
      </c>
      <c r="FJ3" s="74" t="s">
        <v>925</v>
      </c>
      <c r="FK3" s="75" t="s">
        <v>396</v>
      </c>
      <c r="FL3" s="74" t="s">
        <v>925</v>
      </c>
      <c r="FM3" s="75" t="s">
        <v>925</v>
      </c>
      <c r="FN3" s="75" t="s">
        <v>396</v>
      </c>
      <c r="FO3" s="74" t="s">
        <v>925</v>
      </c>
      <c r="FP3" s="74" t="s">
        <v>925</v>
      </c>
      <c r="FQ3" s="75" t="s">
        <v>396</v>
      </c>
      <c r="FR3" s="74" t="s">
        <v>925</v>
      </c>
      <c r="FS3" s="74" t="s">
        <v>925</v>
      </c>
      <c r="FT3" s="75" t="s">
        <v>396</v>
      </c>
      <c r="FU3" s="74" t="s">
        <v>925</v>
      </c>
      <c r="FV3" s="75" t="s">
        <v>925</v>
      </c>
      <c r="FW3" s="75" t="s">
        <v>396</v>
      </c>
      <c r="FX3" s="74" t="s">
        <v>925</v>
      </c>
      <c r="FY3" s="74" t="s">
        <v>925</v>
      </c>
      <c r="FZ3" s="75" t="s">
        <v>396</v>
      </c>
      <c r="GA3" s="74" t="s">
        <v>925</v>
      </c>
      <c r="GB3" s="74" t="s">
        <v>925</v>
      </c>
      <c r="GC3" s="75" t="s">
        <v>396</v>
      </c>
      <c r="GD3" s="74" t="s">
        <v>925</v>
      </c>
      <c r="GE3" s="75" t="s">
        <v>925</v>
      </c>
      <c r="GF3" s="75" t="s">
        <v>396</v>
      </c>
      <c r="GG3" s="74" t="s">
        <v>925</v>
      </c>
      <c r="GH3" s="74" t="s">
        <v>925</v>
      </c>
      <c r="GI3" s="75" t="s">
        <v>396</v>
      </c>
      <c r="GJ3" s="74" t="s">
        <v>925</v>
      </c>
      <c r="GK3" s="74" t="s">
        <v>925</v>
      </c>
      <c r="GL3" s="75" t="s">
        <v>396</v>
      </c>
      <c r="GM3" s="74" t="s">
        <v>925</v>
      </c>
      <c r="GN3" s="75" t="s">
        <v>925</v>
      </c>
      <c r="GO3" s="75" t="s">
        <v>396</v>
      </c>
      <c r="GP3" s="74" t="s">
        <v>925</v>
      </c>
      <c r="GQ3" s="74" t="s">
        <v>925</v>
      </c>
      <c r="GR3" s="75" t="s">
        <v>396</v>
      </c>
      <c r="GS3" s="74" t="s">
        <v>925</v>
      </c>
      <c r="GT3" s="74" t="s">
        <v>925</v>
      </c>
      <c r="GU3" s="75" t="s">
        <v>396</v>
      </c>
      <c r="GV3" s="74" t="s">
        <v>925</v>
      </c>
      <c r="GW3" s="75" t="s">
        <v>925</v>
      </c>
      <c r="GX3" s="75" t="s">
        <v>396</v>
      </c>
      <c r="GY3" s="74" t="s">
        <v>925</v>
      </c>
      <c r="GZ3" s="74" t="s">
        <v>925</v>
      </c>
      <c r="HA3" s="75" t="s">
        <v>396</v>
      </c>
      <c r="HB3" s="75" t="s">
        <v>925</v>
      </c>
      <c r="HC3" s="582" t="s">
        <v>925</v>
      </c>
    </row>
    <row r="4" spans="1:211" s="3" customFormat="1" ht="15.75" x14ac:dyDescent="0.2">
      <c r="A4" s="111"/>
      <c r="B4" s="73" t="s">
        <v>924</v>
      </c>
      <c r="C4" s="72" t="s">
        <v>926</v>
      </c>
      <c r="D4" s="72" t="s">
        <v>927</v>
      </c>
      <c r="E4" s="73" t="s">
        <v>924</v>
      </c>
      <c r="F4" s="72" t="s">
        <v>926</v>
      </c>
      <c r="G4" s="72" t="s">
        <v>927</v>
      </c>
      <c r="H4" s="73" t="s">
        <v>924</v>
      </c>
      <c r="I4" s="72" t="s">
        <v>926</v>
      </c>
      <c r="J4" s="73" t="s">
        <v>927</v>
      </c>
      <c r="K4" s="73" t="s">
        <v>924</v>
      </c>
      <c r="L4" s="72" t="s">
        <v>926</v>
      </c>
      <c r="M4" s="72" t="s">
        <v>927</v>
      </c>
      <c r="N4" s="73" t="s">
        <v>924</v>
      </c>
      <c r="O4" s="72" t="s">
        <v>926</v>
      </c>
      <c r="P4" s="72" t="s">
        <v>927</v>
      </c>
      <c r="Q4" s="73" t="s">
        <v>924</v>
      </c>
      <c r="R4" s="72" t="s">
        <v>926</v>
      </c>
      <c r="S4" s="73" t="s">
        <v>927</v>
      </c>
      <c r="T4" s="73" t="s">
        <v>924</v>
      </c>
      <c r="U4" s="72" t="s">
        <v>926</v>
      </c>
      <c r="V4" s="72" t="s">
        <v>927</v>
      </c>
      <c r="W4" s="73" t="s">
        <v>924</v>
      </c>
      <c r="X4" s="72" t="s">
        <v>926</v>
      </c>
      <c r="Y4" s="72" t="s">
        <v>927</v>
      </c>
      <c r="Z4" s="73" t="s">
        <v>924</v>
      </c>
      <c r="AA4" s="72" t="s">
        <v>926</v>
      </c>
      <c r="AB4" s="73" t="s">
        <v>927</v>
      </c>
      <c r="AC4" s="73" t="s">
        <v>924</v>
      </c>
      <c r="AD4" s="72" t="s">
        <v>926</v>
      </c>
      <c r="AE4" s="72" t="s">
        <v>927</v>
      </c>
      <c r="AF4" s="73" t="s">
        <v>924</v>
      </c>
      <c r="AG4" s="72" t="s">
        <v>926</v>
      </c>
      <c r="AH4" s="72" t="s">
        <v>927</v>
      </c>
      <c r="AI4" s="73" t="s">
        <v>924</v>
      </c>
      <c r="AJ4" s="72" t="s">
        <v>926</v>
      </c>
      <c r="AK4" s="73" t="s">
        <v>927</v>
      </c>
      <c r="AL4" s="73" t="s">
        <v>924</v>
      </c>
      <c r="AM4" s="72" t="s">
        <v>926</v>
      </c>
      <c r="AN4" s="72" t="s">
        <v>927</v>
      </c>
      <c r="AO4" s="73" t="s">
        <v>924</v>
      </c>
      <c r="AP4" s="72" t="s">
        <v>926</v>
      </c>
      <c r="AQ4" s="72" t="s">
        <v>927</v>
      </c>
      <c r="AR4" s="73" t="s">
        <v>924</v>
      </c>
      <c r="AS4" s="72" t="s">
        <v>926</v>
      </c>
      <c r="AT4" s="73" t="s">
        <v>927</v>
      </c>
      <c r="AU4" s="73" t="s">
        <v>924</v>
      </c>
      <c r="AV4" s="72" t="s">
        <v>926</v>
      </c>
      <c r="AW4" s="72" t="s">
        <v>927</v>
      </c>
      <c r="AX4" s="73" t="s">
        <v>924</v>
      </c>
      <c r="AY4" s="72" t="s">
        <v>926</v>
      </c>
      <c r="AZ4" s="72" t="s">
        <v>927</v>
      </c>
      <c r="BA4" s="73" t="s">
        <v>924</v>
      </c>
      <c r="BB4" s="72" t="s">
        <v>926</v>
      </c>
      <c r="BC4" s="73" t="s">
        <v>927</v>
      </c>
      <c r="BD4" s="73" t="s">
        <v>924</v>
      </c>
      <c r="BE4" s="72" t="s">
        <v>926</v>
      </c>
      <c r="BF4" s="72" t="s">
        <v>927</v>
      </c>
      <c r="BG4" s="73" t="s">
        <v>924</v>
      </c>
      <c r="BH4" s="72" t="s">
        <v>926</v>
      </c>
      <c r="BI4" s="72" t="s">
        <v>927</v>
      </c>
      <c r="BJ4" s="73" t="s">
        <v>924</v>
      </c>
      <c r="BK4" s="72" t="s">
        <v>926</v>
      </c>
      <c r="BL4" s="73" t="s">
        <v>927</v>
      </c>
      <c r="BM4" s="73" t="s">
        <v>924</v>
      </c>
      <c r="BN4" s="72" t="s">
        <v>926</v>
      </c>
      <c r="BO4" s="72" t="s">
        <v>927</v>
      </c>
      <c r="BP4" s="73" t="s">
        <v>924</v>
      </c>
      <c r="BQ4" s="72" t="s">
        <v>926</v>
      </c>
      <c r="BR4" s="72" t="s">
        <v>927</v>
      </c>
      <c r="BS4" s="73" t="s">
        <v>924</v>
      </c>
      <c r="BT4" s="72" t="s">
        <v>926</v>
      </c>
      <c r="BU4" s="73" t="s">
        <v>927</v>
      </c>
      <c r="BV4" s="73" t="s">
        <v>924</v>
      </c>
      <c r="BW4" s="72" t="s">
        <v>926</v>
      </c>
      <c r="BX4" s="72" t="s">
        <v>927</v>
      </c>
      <c r="BY4" s="73" t="s">
        <v>924</v>
      </c>
      <c r="BZ4" s="72" t="s">
        <v>926</v>
      </c>
      <c r="CA4" s="72" t="s">
        <v>927</v>
      </c>
      <c r="CB4" s="73" t="s">
        <v>924</v>
      </c>
      <c r="CC4" s="72" t="s">
        <v>926</v>
      </c>
      <c r="CD4" s="73" t="s">
        <v>927</v>
      </c>
      <c r="CE4" s="73" t="s">
        <v>924</v>
      </c>
      <c r="CF4" s="72" t="s">
        <v>926</v>
      </c>
      <c r="CG4" s="72" t="s">
        <v>927</v>
      </c>
      <c r="CH4" s="73" t="s">
        <v>924</v>
      </c>
      <c r="CI4" s="72" t="s">
        <v>926</v>
      </c>
      <c r="CJ4" s="72" t="s">
        <v>927</v>
      </c>
      <c r="CK4" s="73" t="s">
        <v>924</v>
      </c>
      <c r="CL4" s="72" t="s">
        <v>926</v>
      </c>
      <c r="CM4" s="73" t="s">
        <v>927</v>
      </c>
      <c r="CN4" s="73" t="s">
        <v>924</v>
      </c>
      <c r="CO4" s="72" t="s">
        <v>926</v>
      </c>
      <c r="CP4" s="72" t="s">
        <v>927</v>
      </c>
      <c r="CQ4" s="73" t="s">
        <v>924</v>
      </c>
      <c r="CR4" s="72" t="s">
        <v>926</v>
      </c>
      <c r="CS4" s="72" t="s">
        <v>927</v>
      </c>
      <c r="CT4" s="73" t="s">
        <v>924</v>
      </c>
      <c r="CU4" s="72" t="s">
        <v>926</v>
      </c>
      <c r="CV4" s="73" t="s">
        <v>927</v>
      </c>
      <c r="CW4" s="73" t="s">
        <v>924</v>
      </c>
      <c r="CX4" s="72" t="s">
        <v>926</v>
      </c>
      <c r="CY4" s="72" t="s">
        <v>927</v>
      </c>
      <c r="CZ4" s="73" t="s">
        <v>924</v>
      </c>
      <c r="DA4" s="72" t="s">
        <v>926</v>
      </c>
      <c r="DB4" s="72" t="s">
        <v>927</v>
      </c>
      <c r="DC4" s="73" t="s">
        <v>924</v>
      </c>
      <c r="DD4" s="72" t="s">
        <v>926</v>
      </c>
      <c r="DE4" s="73" t="s">
        <v>927</v>
      </c>
      <c r="DF4" s="73" t="s">
        <v>924</v>
      </c>
      <c r="DG4" s="72" t="s">
        <v>926</v>
      </c>
      <c r="DH4" s="72" t="s">
        <v>927</v>
      </c>
      <c r="DI4" s="73" t="s">
        <v>924</v>
      </c>
      <c r="DJ4" s="72" t="s">
        <v>926</v>
      </c>
      <c r="DK4" s="72" t="s">
        <v>927</v>
      </c>
      <c r="DL4" s="73" t="s">
        <v>924</v>
      </c>
      <c r="DM4" s="72" t="s">
        <v>926</v>
      </c>
      <c r="DN4" s="73" t="s">
        <v>927</v>
      </c>
      <c r="DO4" s="73" t="s">
        <v>924</v>
      </c>
      <c r="DP4" s="72" t="s">
        <v>926</v>
      </c>
      <c r="DQ4" s="72" t="s">
        <v>927</v>
      </c>
      <c r="DR4" s="572" t="s">
        <v>924</v>
      </c>
      <c r="DS4" s="573" t="s">
        <v>926</v>
      </c>
      <c r="DT4" s="572" t="s">
        <v>927</v>
      </c>
      <c r="DU4" s="73" t="s">
        <v>924</v>
      </c>
      <c r="DV4" s="72" t="s">
        <v>926</v>
      </c>
      <c r="DW4" s="72" t="s">
        <v>927</v>
      </c>
      <c r="DX4" s="73" t="s">
        <v>924</v>
      </c>
      <c r="DY4" s="72" t="s">
        <v>926</v>
      </c>
      <c r="DZ4" s="72" t="s">
        <v>927</v>
      </c>
      <c r="EA4" s="73" t="s">
        <v>924</v>
      </c>
      <c r="EB4" s="72" t="s">
        <v>926</v>
      </c>
      <c r="EC4" s="73" t="s">
        <v>927</v>
      </c>
      <c r="ED4" s="73" t="s">
        <v>924</v>
      </c>
      <c r="EE4" s="72" t="s">
        <v>926</v>
      </c>
      <c r="EF4" s="72" t="s">
        <v>927</v>
      </c>
      <c r="EG4" s="73" t="s">
        <v>924</v>
      </c>
      <c r="EH4" s="72" t="s">
        <v>926</v>
      </c>
      <c r="EI4" s="72" t="s">
        <v>927</v>
      </c>
      <c r="EJ4" s="73" t="s">
        <v>924</v>
      </c>
      <c r="EK4" s="72" t="s">
        <v>926</v>
      </c>
      <c r="EL4" s="73" t="s">
        <v>927</v>
      </c>
      <c r="EM4" s="73" t="s">
        <v>924</v>
      </c>
      <c r="EN4" s="72" t="s">
        <v>926</v>
      </c>
      <c r="EO4" s="72" t="s">
        <v>927</v>
      </c>
      <c r="EP4" s="73" t="s">
        <v>924</v>
      </c>
      <c r="EQ4" s="72" t="s">
        <v>926</v>
      </c>
      <c r="ER4" s="72" t="s">
        <v>927</v>
      </c>
      <c r="ES4" s="73" t="s">
        <v>924</v>
      </c>
      <c r="ET4" s="72" t="s">
        <v>926</v>
      </c>
      <c r="EU4" s="73" t="s">
        <v>927</v>
      </c>
      <c r="EV4" s="572" t="s">
        <v>924</v>
      </c>
      <c r="EW4" s="573" t="s">
        <v>926</v>
      </c>
      <c r="EX4" s="573" t="s">
        <v>927</v>
      </c>
      <c r="EY4" s="73" t="s">
        <v>924</v>
      </c>
      <c r="EZ4" s="72" t="s">
        <v>926</v>
      </c>
      <c r="FA4" s="72" t="s">
        <v>927</v>
      </c>
      <c r="FB4" s="73" t="s">
        <v>924</v>
      </c>
      <c r="FC4" s="72" t="s">
        <v>926</v>
      </c>
      <c r="FD4" s="73" t="s">
        <v>927</v>
      </c>
      <c r="FE4" s="73" t="s">
        <v>924</v>
      </c>
      <c r="FF4" s="72" t="s">
        <v>926</v>
      </c>
      <c r="FG4" s="72" t="s">
        <v>927</v>
      </c>
      <c r="FH4" s="73" t="s">
        <v>924</v>
      </c>
      <c r="FI4" s="72" t="s">
        <v>926</v>
      </c>
      <c r="FJ4" s="72" t="s">
        <v>927</v>
      </c>
      <c r="FK4" s="73" t="s">
        <v>924</v>
      </c>
      <c r="FL4" s="72" t="s">
        <v>926</v>
      </c>
      <c r="FM4" s="73" t="s">
        <v>927</v>
      </c>
      <c r="FN4" s="73" t="s">
        <v>924</v>
      </c>
      <c r="FO4" s="72" t="s">
        <v>926</v>
      </c>
      <c r="FP4" s="72" t="s">
        <v>927</v>
      </c>
      <c r="FQ4" s="73" t="s">
        <v>924</v>
      </c>
      <c r="FR4" s="72" t="s">
        <v>926</v>
      </c>
      <c r="FS4" s="72" t="s">
        <v>927</v>
      </c>
      <c r="FT4" s="73" t="s">
        <v>924</v>
      </c>
      <c r="FU4" s="72" t="s">
        <v>926</v>
      </c>
      <c r="FV4" s="73" t="s">
        <v>927</v>
      </c>
      <c r="FW4" s="73" t="s">
        <v>924</v>
      </c>
      <c r="FX4" s="72" t="s">
        <v>926</v>
      </c>
      <c r="FY4" s="72" t="s">
        <v>927</v>
      </c>
      <c r="FZ4" s="73" t="s">
        <v>924</v>
      </c>
      <c r="GA4" s="72" t="s">
        <v>926</v>
      </c>
      <c r="GB4" s="72" t="s">
        <v>927</v>
      </c>
      <c r="GC4" s="73" t="s">
        <v>924</v>
      </c>
      <c r="GD4" s="72" t="s">
        <v>926</v>
      </c>
      <c r="GE4" s="73" t="s">
        <v>927</v>
      </c>
      <c r="GF4" s="73" t="s">
        <v>924</v>
      </c>
      <c r="GG4" s="72" t="s">
        <v>926</v>
      </c>
      <c r="GH4" s="72" t="s">
        <v>927</v>
      </c>
      <c r="GI4" s="73" t="s">
        <v>924</v>
      </c>
      <c r="GJ4" s="72" t="s">
        <v>926</v>
      </c>
      <c r="GK4" s="72" t="s">
        <v>927</v>
      </c>
      <c r="GL4" s="73" t="s">
        <v>924</v>
      </c>
      <c r="GM4" s="72" t="s">
        <v>926</v>
      </c>
      <c r="GN4" s="73" t="s">
        <v>927</v>
      </c>
      <c r="GO4" s="73" t="s">
        <v>924</v>
      </c>
      <c r="GP4" s="72" t="s">
        <v>926</v>
      </c>
      <c r="GQ4" s="72" t="s">
        <v>927</v>
      </c>
      <c r="GR4" s="73" t="s">
        <v>924</v>
      </c>
      <c r="GS4" s="72" t="s">
        <v>926</v>
      </c>
      <c r="GT4" s="72" t="s">
        <v>927</v>
      </c>
      <c r="GU4" s="73" t="s">
        <v>924</v>
      </c>
      <c r="GV4" s="72" t="s">
        <v>926</v>
      </c>
      <c r="GW4" s="73" t="s">
        <v>927</v>
      </c>
      <c r="GX4" s="73" t="s">
        <v>924</v>
      </c>
      <c r="GY4" s="72" t="s">
        <v>926</v>
      </c>
      <c r="GZ4" s="72" t="s">
        <v>927</v>
      </c>
      <c r="HA4" s="73" t="s">
        <v>924</v>
      </c>
      <c r="HB4" s="73" t="s">
        <v>926</v>
      </c>
      <c r="HC4" s="583" t="s">
        <v>927</v>
      </c>
    </row>
    <row r="5" spans="1:211" s="3" customFormat="1" ht="16.5" thickBot="1" x14ac:dyDescent="0.25">
      <c r="A5" s="111"/>
      <c r="B5" s="569" t="s">
        <v>397</v>
      </c>
      <c r="C5" s="584"/>
      <c r="D5" s="588" t="s">
        <v>397</v>
      </c>
      <c r="E5" s="569" t="s">
        <v>397</v>
      </c>
      <c r="F5" s="584"/>
      <c r="G5" s="588" t="s">
        <v>397</v>
      </c>
      <c r="H5" s="569" t="s">
        <v>397</v>
      </c>
      <c r="I5" s="584"/>
      <c r="J5" s="569" t="s">
        <v>397</v>
      </c>
      <c r="K5" s="569" t="s">
        <v>397</v>
      </c>
      <c r="L5" s="584"/>
      <c r="M5" s="588" t="s">
        <v>397</v>
      </c>
      <c r="N5" s="569" t="s">
        <v>397</v>
      </c>
      <c r="O5" s="584"/>
      <c r="P5" s="588" t="s">
        <v>397</v>
      </c>
      <c r="Q5" s="569" t="s">
        <v>397</v>
      </c>
      <c r="R5" s="584"/>
      <c r="S5" s="569" t="s">
        <v>397</v>
      </c>
      <c r="T5" s="569" t="s">
        <v>397</v>
      </c>
      <c r="U5" s="584"/>
      <c r="V5" s="588" t="s">
        <v>397</v>
      </c>
      <c r="W5" s="569" t="s">
        <v>397</v>
      </c>
      <c r="X5" s="584"/>
      <c r="Y5" s="588" t="s">
        <v>397</v>
      </c>
      <c r="Z5" s="569" t="s">
        <v>397</v>
      </c>
      <c r="AA5" s="584"/>
      <c r="AB5" s="569" t="s">
        <v>397</v>
      </c>
      <c r="AC5" s="569" t="s">
        <v>397</v>
      </c>
      <c r="AD5" s="584"/>
      <c r="AE5" s="588" t="s">
        <v>397</v>
      </c>
      <c r="AF5" s="569" t="s">
        <v>397</v>
      </c>
      <c r="AG5" s="584"/>
      <c r="AH5" s="588" t="s">
        <v>397</v>
      </c>
      <c r="AI5" s="569" t="s">
        <v>397</v>
      </c>
      <c r="AJ5" s="584"/>
      <c r="AK5" s="569" t="s">
        <v>397</v>
      </c>
      <c r="AL5" s="569" t="s">
        <v>397</v>
      </c>
      <c r="AM5" s="584"/>
      <c r="AN5" s="588" t="s">
        <v>397</v>
      </c>
      <c r="AO5" s="569" t="s">
        <v>397</v>
      </c>
      <c r="AP5" s="584"/>
      <c r="AQ5" s="588" t="s">
        <v>397</v>
      </c>
      <c r="AR5" s="569" t="s">
        <v>397</v>
      </c>
      <c r="AS5" s="584"/>
      <c r="AT5" s="569" t="s">
        <v>397</v>
      </c>
      <c r="AU5" s="569" t="s">
        <v>397</v>
      </c>
      <c r="AV5" s="584"/>
      <c r="AW5" s="588" t="s">
        <v>397</v>
      </c>
      <c r="AX5" s="569" t="s">
        <v>397</v>
      </c>
      <c r="AY5" s="584"/>
      <c r="AZ5" s="588" t="s">
        <v>397</v>
      </c>
      <c r="BA5" s="569" t="s">
        <v>397</v>
      </c>
      <c r="BB5" s="584"/>
      <c r="BC5" s="569" t="s">
        <v>397</v>
      </c>
      <c r="BD5" s="569" t="s">
        <v>397</v>
      </c>
      <c r="BE5" s="584"/>
      <c r="BF5" s="588" t="s">
        <v>397</v>
      </c>
      <c r="BG5" s="569" t="s">
        <v>397</v>
      </c>
      <c r="BH5" s="584"/>
      <c r="BI5" s="588" t="s">
        <v>397</v>
      </c>
      <c r="BJ5" s="569" t="s">
        <v>397</v>
      </c>
      <c r="BK5" s="584"/>
      <c r="BL5" s="569" t="s">
        <v>397</v>
      </c>
      <c r="BM5" s="569" t="s">
        <v>397</v>
      </c>
      <c r="BN5" s="584"/>
      <c r="BO5" s="588" t="s">
        <v>397</v>
      </c>
      <c r="BP5" s="569" t="s">
        <v>397</v>
      </c>
      <c r="BQ5" s="584"/>
      <c r="BR5" s="588" t="s">
        <v>397</v>
      </c>
      <c r="BS5" s="569" t="s">
        <v>397</v>
      </c>
      <c r="BT5" s="584"/>
      <c r="BU5" s="569" t="s">
        <v>397</v>
      </c>
      <c r="BV5" s="569" t="s">
        <v>397</v>
      </c>
      <c r="BW5" s="584"/>
      <c r="BX5" s="588" t="s">
        <v>397</v>
      </c>
      <c r="BY5" s="569" t="s">
        <v>397</v>
      </c>
      <c r="BZ5" s="584"/>
      <c r="CA5" s="588" t="s">
        <v>397</v>
      </c>
      <c r="CB5" s="569" t="s">
        <v>397</v>
      </c>
      <c r="CC5" s="584"/>
      <c r="CD5" s="569" t="s">
        <v>397</v>
      </c>
      <c r="CE5" s="569" t="s">
        <v>397</v>
      </c>
      <c r="CF5" s="584"/>
      <c r="CG5" s="588" t="s">
        <v>397</v>
      </c>
      <c r="CH5" s="569" t="s">
        <v>397</v>
      </c>
      <c r="CI5" s="584"/>
      <c r="CJ5" s="588" t="s">
        <v>397</v>
      </c>
      <c r="CK5" s="569" t="s">
        <v>397</v>
      </c>
      <c r="CL5" s="584"/>
      <c r="CM5" s="569" t="s">
        <v>397</v>
      </c>
      <c r="CN5" s="569" t="s">
        <v>397</v>
      </c>
      <c r="CO5" s="584"/>
      <c r="CP5" s="588" t="s">
        <v>397</v>
      </c>
      <c r="CQ5" s="569" t="s">
        <v>397</v>
      </c>
      <c r="CR5" s="584"/>
      <c r="CS5" s="588" t="s">
        <v>397</v>
      </c>
      <c r="CT5" s="569" t="s">
        <v>397</v>
      </c>
      <c r="CU5" s="584"/>
      <c r="CV5" s="569" t="s">
        <v>397</v>
      </c>
      <c r="CW5" s="569" t="s">
        <v>397</v>
      </c>
      <c r="CX5" s="584"/>
      <c r="CY5" s="588" t="s">
        <v>397</v>
      </c>
      <c r="CZ5" s="569" t="s">
        <v>397</v>
      </c>
      <c r="DA5" s="584"/>
      <c r="DB5" s="588" t="s">
        <v>397</v>
      </c>
      <c r="DC5" s="569" t="s">
        <v>397</v>
      </c>
      <c r="DD5" s="584"/>
      <c r="DE5" s="569" t="s">
        <v>397</v>
      </c>
      <c r="DF5" s="569" t="s">
        <v>397</v>
      </c>
      <c r="DG5" s="584"/>
      <c r="DH5" s="588" t="s">
        <v>397</v>
      </c>
      <c r="DI5" s="569" t="s">
        <v>397</v>
      </c>
      <c r="DJ5" s="584"/>
      <c r="DK5" s="588" t="s">
        <v>397</v>
      </c>
      <c r="DL5" s="569" t="s">
        <v>397</v>
      </c>
      <c r="DM5" s="584"/>
      <c r="DN5" s="569" t="s">
        <v>397</v>
      </c>
      <c r="DO5" s="569" t="s">
        <v>397</v>
      </c>
      <c r="DP5" s="584"/>
      <c r="DQ5" s="588" t="s">
        <v>397</v>
      </c>
      <c r="DR5" s="574" t="s">
        <v>397</v>
      </c>
      <c r="DS5" s="589"/>
      <c r="DT5" s="574" t="s">
        <v>397</v>
      </c>
      <c r="DU5" s="569" t="s">
        <v>397</v>
      </c>
      <c r="DV5" s="584"/>
      <c r="DW5" s="588" t="s">
        <v>397</v>
      </c>
      <c r="DX5" s="569" t="s">
        <v>397</v>
      </c>
      <c r="DY5" s="584"/>
      <c r="DZ5" s="588" t="s">
        <v>397</v>
      </c>
      <c r="EA5" s="569" t="s">
        <v>397</v>
      </c>
      <c r="EB5" s="584"/>
      <c r="EC5" s="569" t="s">
        <v>397</v>
      </c>
      <c r="ED5" s="569" t="s">
        <v>397</v>
      </c>
      <c r="EE5" s="584"/>
      <c r="EF5" s="588" t="s">
        <v>397</v>
      </c>
      <c r="EG5" s="569" t="s">
        <v>397</v>
      </c>
      <c r="EH5" s="584"/>
      <c r="EI5" s="588" t="s">
        <v>397</v>
      </c>
      <c r="EJ5" s="569" t="s">
        <v>397</v>
      </c>
      <c r="EK5" s="584"/>
      <c r="EL5" s="569" t="s">
        <v>397</v>
      </c>
      <c r="EM5" s="569" t="s">
        <v>397</v>
      </c>
      <c r="EN5" s="584"/>
      <c r="EO5" s="588" t="s">
        <v>397</v>
      </c>
      <c r="EP5" s="569" t="s">
        <v>397</v>
      </c>
      <c r="EQ5" s="584"/>
      <c r="ER5" s="588" t="s">
        <v>397</v>
      </c>
      <c r="ES5" s="569" t="s">
        <v>397</v>
      </c>
      <c r="ET5" s="584"/>
      <c r="EU5" s="569" t="s">
        <v>397</v>
      </c>
      <c r="EV5" s="574" t="s">
        <v>397</v>
      </c>
      <c r="EW5" s="589"/>
      <c r="EX5" s="590" t="s">
        <v>397</v>
      </c>
      <c r="EY5" s="569" t="s">
        <v>397</v>
      </c>
      <c r="EZ5" s="584"/>
      <c r="FA5" s="588" t="s">
        <v>397</v>
      </c>
      <c r="FB5" s="569" t="s">
        <v>397</v>
      </c>
      <c r="FC5" s="584"/>
      <c r="FD5" s="569" t="s">
        <v>397</v>
      </c>
      <c r="FE5" s="569" t="s">
        <v>397</v>
      </c>
      <c r="FF5" s="584"/>
      <c r="FG5" s="588" t="s">
        <v>397</v>
      </c>
      <c r="FH5" s="569" t="s">
        <v>397</v>
      </c>
      <c r="FI5" s="584"/>
      <c r="FJ5" s="588" t="s">
        <v>397</v>
      </c>
      <c r="FK5" s="569" t="s">
        <v>397</v>
      </c>
      <c r="FL5" s="584"/>
      <c r="FM5" s="569" t="s">
        <v>397</v>
      </c>
      <c r="FN5" s="569" t="s">
        <v>397</v>
      </c>
      <c r="FO5" s="584"/>
      <c r="FP5" s="588" t="s">
        <v>397</v>
      </c>
      <c r="FQ5" s="569" t="s">
        <v>397</v>
      </c>
      <c r="FR5" s="584"/>
      <c r="FS5" s="588" t="s">
        <v>397</v>
      </c>
      <c r="FT5" s="569" t="s">
        <v>397</v>
      </c>
      <c r="FU5" s="584"/>
      <c r="FV5" s="569" t="s">
        <v>397</v>
      </c>
      <c r="FW5" s="569" t="s">
        <v>397</v>
      </c>
      <c r="FX5" s="584"/>
      <c r="FY5" s="588" t="s">
        <v>397</v>
      </c>
      <c r="FZ5" s="569" t="s">
        <v>397</v>
      </c>
      <c r="GA5" s="584"/>
      <c r="GB5" s="588" t="s">
        <v>397</v>
      </c>
      <c r="GC5" s="569" t="s">
        <v>397</v>
      </c>
      <c r="GD5" s="584"/>
      <c r="GE5" s="569" t="s">
        <v>397</v>
      </c>
      <c r="GF5" s="569" t="s">
        <v>397</v>
      </c>
      <c r="GG5" s="584"/>
      <c r="GH5" s="588" t="s">
        <v>397</v>
      </c>
      <c r="GI5" s="569" t="s">
        <v>397</v>
      </c>
      <c r="GJ5" s="584"/>
      <c r="GK5" s="588" t="s">
        <v>397</v>
      </c>
      <c r="GL5" s="569" t="s">
        <v>397</v>
      </c>
      <c r="GM5" s="584"/>
      <c r="GN5" s="569" t="s">
        <v>397</v>
      </c>
      <c r="GO5" s="569" t="s">
        <v>397</v>
      </c>
      <c r="GP5" s="584"/>
      <c r="GQ5" s="588" t="s">
        <v>397</v>
      </c>
      <c r="GR5" s="569" t="s">
        <v>397</v>
      </c>
      <c r="GS5" s="584"/>
      <c r="GT5" s="588" t="s">
        <v>397</v>
      </c>
      <c r="GU5" s="569" t="s">
        <v>397</v>
      </c>
      <c r="GV5" s="584"/>
      <c r="GW5" s="569" t="s">
        <v>397</v>
      </c>
      <c r="GX5" s="569" t="s">
        <v>397</v>
      </c>
      <c r="GY5" s="584"/>
      <c r="GZ5" s="588" t="s">
        <v>397</v>
      </c>
      <c r="HA5" s="569" t="s">
        <v>397</v>
      </c>
      <c r="HB5" s="591"/>
      <c r="HC5" s="585" t="s">
        <v>397</v>
      </c>
    </row>
    <row r="6" spans="1:211" s="3" customFormat="1" ht="16.5" thickBot="1" x14ac:dyDescent="0.25">
      <c r="A6" s="112" t="s">
        <v>398</v>
      </c>
      <c r="B6" s="77">
        <f>B26+B53</f>
        <v>64360</v>
      </c>
      <c r="C6" s="575">
        <f t="shared" ref="C6" si="0">C26+C53</f>
        <v>8797</v>
      </c>
      <c r="D6" s="77">
        <f>D26+D53</f>
        <v>73157</v>
      </c>
      <c r="E6" s="77">
        <f t="shared" ref="E6:GU6" si="1">E26+E53</f>
        <v>0</v>
      </c>
      <c r="F6" s="575">
        <f t="shared" si="1"/>
        <v>0</v>
      </c>
      <c r="G6" s="77">
        <f>G26+G53</f>
        <v>0</v>
      </c>
      <c r="H6" s="77">
        <f t="shared" si="1"/>
        <v>0</v>
      </c>
      <c r="I6" s="575">
        <f t="shared" si="1"/>
        <v>0</v>
      </c>
      <c r="J6" s="77">
        <f>J26+J53</f>
        <v>0</v>
      </c>
      <c r="K6" s="77">
        <f t="shared" si="1"/>
        <v>0</v>
      </c>
      <c r="L6" s="575">
        <f t="shared" si="1"/>
        <v>0</v>
      </c>
      <c r="M6" s="77">
        <f>M26+M53</f>
        <v>0</v>
      </c>
      <c r="N6" s="77">
        <f t="shared" si="1"/>
        <v>0</v>
      </c>
      <c r="O6" s="575">
        <f t="shared" si="1"/>
        <v>0</v>
      </c>
      <c r="P6" s="77">
        <f>P26+P53</f>
        <v>0</v>
      </c>
      <c r="Q6" s="77">
        <f t="shared" si="1"/>
        <v>626397</v>
      </c>
      <c r="R6" s="575">
        <f t="shared" si="1"/>
        <v>-385063</v>
      </c>
      <c r="S6" s="77">
        <f>S26+S53</f>
        <v>241334</v>
      </c>
      <c r="T6" s="77">
        <f t="shared" si="1"/>
        <v>0</v>
      </c>
      <c r="U6" s="575">
        <f t="shared" si="1"/>
        <v>0</v>
      </c>
      <c r="V6" s="77">
        <f>V26+V53</f>
        <v>0</v>
      </c>
      <c r="W6" s="77">
        <f t="shared" si="1"/>
        <v>6868</v>
      </c>
      <c r="X6" s="575">
        <f t="shared" si="1"/>
        <v>5762</v>
      </c>
      <c r="Y6" s="77">
        <f>Y26+Y53</f>
        <v>12630</v>
      </c>
      <c r="Z6" s="77">
        <f t="shared" si="1"/>
        <v>5693613</v>
      </c>
      <c r="AA6" s="575">
        <f t="shared" si="1"/>
        <v>344238</v>
      </c>
      <c r="AB6" s="77">
        <f>AB26+AB53</f>
        <v>6037851</v>
      </c>
      <c r="AC6" s="77">
        <f t="shared" si="1"/>
        <v>0</v>
      </c>
      <c r="AD6" s="575">
        <f t="shared" si="1"/>
        <v>598578</v>
      </c>
      <c r="AE6" s="77">
        <f>AE26+AE53</f>
        <v>598578</v>
      </c>
      <c r="AF6" s="77">
        <f t="shared" si="1"/>
        <v>1200</v>
      </c>
      <c r="AG6" s="575">
        <f t="shared" si="1"/>
        <v>0</v>
      </c>
      <c r="AH6" s="77">
        <f>AH26+AH53</f>
        <v>1200</v>
      </c>
      <c r="AI6" s="77">
        <f t="shared" si="1"/>
        <v>9100</v>
      </c>
      <c r="AJ6" s="575">
        <f t="shared" si="1"/>
        <v>650</v>
      </c>
      <c r="AK6" s="77">
        <f>AK26+AK53</f>
        <v>9750</v>
      </c>
      <c r="AL6" s="77">
        <f t="shared" si="1"/>
        <v>66308</v>
      </c>
      <c r="AM6" s="575">
        <f t="shared" si="1"/>
        <v>2271</v>
      </c>
      <c r="AN6" s="77">
        <f>AN26+AN53</f>
        <v>68579</v>
      </c>
      <c r="AO6" s="77">
        <f t="shared" si="1"/>
        <v>780103</v>
      </c>
      <c r="AP6" s="575">
        <f t="shared" si="1"/>
        <v>1204</v>
      </c>
      <c r="AQ6" s="77">
        <f>AQ26+AQ53</f>
        <v>781307</v>
      </c>
      <c r="AR6" s="77">
        <f>AR26+AR53</f>
        <v>0</v>
      </c>
      <c r="AS6" s="575">
        <f t="shared" ref="AS6" si="2">AS26+AS53</f>
        <v>0</v>
      </c>
      <c r="AT6" s="77">
        <f>AT26+AT53</f>
        <v>0</v>
      </c>
      <c r="AU6" s="77">
        <f t="shared" si="1"/>
        <v>137207</v>
      </c>
      <c r="AV6" s="575">
        <f t="shared" si="1"/>
        <v>71466</v>
      </c>
      <c r="AW6" s="77">
        <f>AW26+AW53</f>
        <v>208673</v>
      </c>
      <c r="AX6" s="77">
        <f t="shared" si="1"/>
        <v>53850</v>
      </c>
      <c r="AY6" s="575">
        <f t="shared" si="1"/>
        <v>0</v>
      </c>
      <c r="AZ6" s="77">
        <f>AZ26+AZ53</f>
        <v>53850</v>
      </c>
      <c r="BA6" s="77">
        <f t="shared" si="1"/>
        <v>0</v>
      </c>
      <c r="BB6" s="575">
        <f t="shared" si="1"/>
        <v>0</v>
      </c>
      <c r="BC6" s="77">
        <f>BC26+BC53</f>
        <v>0</v>
      </c>
      <c r="BD6" s="77">
        <f t="shared" si="1"/>
        <v>1000</v>
      </c>
      <c r="BE6" s="575">
        <f t="shared" si="1"/>
        <v>28</v>
      </c>
      <c r="BF6" s="77">
        <f>BF26+BF53</f>
        <v>1028</v>
      </c>
      <c r="BG6" s="77">
        <f t="shared" si="1"/>
        <v>131700</v>
      </c>
      <c r="BH6" s="575">
        <f t="shared" si="1"/>
        <v>14126</v>
      </c>
      <c r="BI6" s="77">
        <f>BI26+BI53</f>
        <v>145826</v>
      </c>
      <c r="BJ6" s="77">
        <f t="shared" si="1"/>
        <v>0</v>
      </c>
      <c r="BK6" s="575">
        <f t="shared" si="1"/>
        <v>0</v>
      </c>
      <c r="BL6" s="77">
        <f>BL26+BL53</f>
        <v>0</v>
      </c>
      <c r="BM6" s="77">
        <f t="shared" si="1"/>
        <v>3500</v>
      </c>
      <c r="BN6" s="575">
        <f t="shared" si="1"/>
        <v>191</v>
      </c>
      <c r="BO6" s="77">
        <f>BO26+BO53</f>
        <v>3691</v>
      </c>
      <c r="BP6" s="77">
        <f t="shared" si="1"/>
        <v>27500</v>
      </c>
      <c r="BQ6" s="575">
        <f t="shared" si="1"/>
        <v>136008</v>
      </c>
      <c r="BR6" s="77">
        <f>BR26+BR53</f>
        <v>163508</v>
      </c>
      <c r="BS6" s="77">
        <f t="shared" si="1"/>
        <v>0</v>
      </c>
      <c r="BT6" s="575">
        <f t="shared" si="1"/>
        <v>6235</v>
      </c>
      <c r="BU6" s="77">
        <f>BU26+BU53</f>
        <v>6235</v>
      </c>
      <c r="BV6" s="77">
        <f t="shared" si="1"/>
        <v>0</v>
      </c>
      <c r="BW6" s="575">
        <f t="shared" si="1"/>
        <v>0</v>
      </c>
      <c r="BX6" s="77">
        <f>BX26+BX53</f>
        <v>0</v>
      </c>
      <c r="BY6" s="77">
        <f t="shared" si="1"/>
        <v>580736</v>
      </c>
      <c r="BZ6" s="575">
        <f t="shared" si="1"/>
        <v>104511</v>
      </c>
      <c r="CA6" s="77">
        <f>CA26+CA53</f>
        <v>685247</v>
      </c>
      <c r="CB6" s="77">
        <f t="shared" si="1"/>
        <v>0</v>
      </c>
      <c r="CC6" s="575">
        <f t="shared" si="1"/>
        <v>0</v>
      </c>
      <c r="CD6" s="77">
        <f>CD26+CD53</f>
        <v>0</v>
      </c>
      <c r="CE6" s="77">
        <f t="shared" si="1"/>
        <v>2718696</v>
      </c>
      <c r="CF6" s="575">
        <f t="shared" si="1"/>
        <v>855556</v>
      </c>
      <c r="CG6" s="77">
        <f>CG26+CG53</f>
        <v>3574252</v>
      </c>
      <c r="CH6" s="77">
        <f t="shared" si="1"/>
        <v>0</v>
      </c>
      <c r="CI6" s="575">
        <f t="shared" si="1"/>
        <v>0</v>
      </c>
      <c r="CJ6" s="77">
        <f>CJ26+CJ53</f>
        <v>0</v>
      </c>
      <c r="CK6" s="77">
        <f t="shared" si="1"/>
        <v>0</v>
      </c>
      <c r="CL6" s="575">
        <f t="shared" si="1"/>
        <v>0</v>
      </c>
      <c r="CM6" s="77">
        <f>CM26+CM53</f>
        <v>0</v>
      </c>
      <c r="CN6" s="77">
        <f t="shared" si="1"/>
        <v>0</v>
      </c>
      <c r="CO6" s="575">
        <f t="shared" si="1"/>
        <v>0</v>
      </c>
      <c r="CP6" s="77">
        <f>CP26+CP53</f>
        <v>0</v>
      </c>
      <c r="CQ6" s="77">
        <f t="shared" si="1"/>
        <v>0</v>
      </c>
      <c r="CR6" s="575">
        <f t="shared" si="1"/>
        <v>0</v>
      </c>
      <c r="CS6" s="77">
        <f>CS26+CS53</f>
        <v>0</v>
      </c>
      <c r="CT6" s="77">
        <f t="shared" si="1"/>
        <v>0</v>
      </c>
      <c r="CU6" s="575">
        <f t="shared" si="1"/>
        <v>0</v>
      </c>
      <c r="CV6" s="77">
        <f>CV26+CV53</f>
        <v>0</v>
      </c>
      <c r="CW6" s="77">
        <f t="shared" si="1"/>
        <v>3984</v>
      </c>
      <c r="CX6" s="575">
        <f t="shared" si="1"/>
        <v>38411</v>
      </c>
      <c r="CY6" s="77">
        <f>CY26+CY53</f>
        <v>42395</v>
      </c>
      <c r="CZ6" s="77">
        <f t="shared" si="1"/>
        <v>22680</v>
      </c>
      <c r="DA6" s="575">
        <f t="shared" si="1"/>
        <v>2670</v>
      </c>
      <c r="DB6" s="77">
        <f>DB26+DB53</f>
        <v>25350</v>
      </c>
      <c r="DC6" s="77">
        <f t="shared" si="1"/>
        <v>0</v>
      </c>
      <c r="DD6" s="575">
        <f t="shared" si="1"/>
        <v>0</v>
      </c>
      <c r="DE6" s="77">
        <f>DE26+DE53</f>
        <v>0</v>
      </c>
      <c r="DF6" s="77">
        <f t="shared" si="1"/>
        <v>39074</v>
      </c>
      <c r="DG6" s="575">
        <f t="shared" si="1"/>
        <v>123</v>
      </c>
      <c r="DH6" s="77">
        <f>DH26+DH53</f>
        <v>39197</v>
      </c>
      <c r="DI6" s="77">
        <f t="shared" si="1"/>
        <v>78360</v>
      </c>
      <c r="DJ6" s="575">
        <f t="shared" si="1"/>
        <v>23917</v>
      </c>
      <c r="DK6" s="77">
        <f>DK26+DK53</f>
        <v>102277</v>
      </c>
      <c r="DL6" s="77">
        <f t="shared" si="1"/>
        <v>0</v>
      </c>
      <c r="DM6" s="575">
        <f t="shared" si="1"/>
        <v>0</v>
      </c>
      <c r="DN6" s="77">
        <f>DN26+DN53</f>
        <v>0</v>
      </c>
      <c r="DO6" s="77">
        <f>DO26+DO53</f>
        <v>167904</v>
      </c>
      <c r="DP6" s="575">
        <f t="shared" ref="DP6" si="3">DP26+DP53</f>
        <v>1533</v>
      </c>
      <c r="DQ6" s="77">
        <f>DQ26+DQ53</f>
        <v>169437</v>
      </c>
      <c r="DR6" s="103">
        <f t="shared" si="1"/>
        <v>11214140</v>
      </c>
      <c r="DS6" s="103">
        <f t="shared" ref="DS6:DT6" si="4">DS26+DS53</f>
        <v>1831212</v>
      </c>
      <c r="DT6" s="103">
        <f t="shared" si="4"/>
        <v>13045352</v>
      </c>
      <c r="DU6" s="77">
        <f t="shared" si="1"/>
        <v>0</v>
      </c>
      <c r="DV6" s="575">
        <f t="shared" si="1"/>
        <v>0</v>
      </c>
      <c r="DW6" s="77">
        <f>DW26+DW53</f>
        <v>0</v>
      </c>
      <c r="DX6" s="77">
        <f t="shared" si="1"/>
        <v>0</v>
      </c>
      <c r="DY6" s="575">
        <f t="shared" si="1"/>
        <v>0</v>
      </c>
      <c r="DZ6" s="77">
        <f>DZ26+DZ53</f>
        <v>0</v>
      </c>
      <c r="EA6" s="77">
        <f t="shared" si="1"/>
        <v>0</v>
      </c>
      <c r="EB6" s="575">
        <f t="shared" si="1"/>
        <v>0</v>
      </c>
      <c r="EC6" s="77">
        <f>EC26+EC53</f>
        <v>0</v>
      </c>
      <c r="ED6" s="77">
        <f t="shared" si="1"/>
        <v>347196</v>
      </c>
      <c r="EE6" s="575">
        <f t="shared" si="1"/>
        <v>125891</v>
      </c>
      <c r="EF6" s="77">
        <f>EF26+EF53</f>
        <v>473087</v>
      </c>
      <c r="EG6" s="77">
        <f t="shared" ref="EG6:EN6" si="5">EG26+EG53</f>
        <v>69315</v>
      </c>
      <c r="EH6" s="575">
        <f t="shared" si="5"/>
        <v>60236</v>
      </c>
      <c r="EI6" s="77">
        <f>EI26+EI53</f>
        <v>129551</v>
      </c>
      <c r="EJ6" s="77">
        <f t="shared" ref="EJ6:EK6" si="6">EJ26+EJ53</f>
        <v>35288</v>
      </c>
      <c r="EK6" s="575">
        <f t="shared" si="6"/>
        <v>64693</v>
      </c>
      <c r="EL6" s="77">
        <f>EL26+EL53</f>
        <v>99981</v>
      </c>
      <c r="EM6" s="77">
        <f t="shared" si="5"/>
        <v>20866</v>
      </c>
      <c r="EN6" s="575">
        <f t="shared" si="5"/>
        <v>6200</v>
      </c>
      <c r="EO6" s="77">
        <f>EO26+EO53</f>
        <v>27066</v>
      </c>
      <c r="EP6" s="77">
        <f t="shared" ref="EP6:ET6" si="7">EP26+EP53</f>
        <v>1026995</v>
      </c>
      <c r="EQ6" s="575">
        <f t="shared" si="7"/>
        <v>158030</v>
      </c>
      <c r="ER6" s="77">
        <f>ER26+ER53</f>
        <v>1185025</v>
      </c>
      <c r="ES6" s="77">
        <f t="shared" si="7"/>
        <v>458445</v>
      </c>
      <c r="ET6" s="575">
        <f t="shared" si="7"/>
        <v>98058</v>
      </c>
      <c r="EU6" s="77">
        <f>EU26+EU53</f>
        <v>556503</v>
      </c>
      <c r="EV6" s="103">
        <f t="shared" si="1"/>
        <v>1958105</v>
      </c>
      <c r="EW6" s="103">
        <f t="shared" ref="EW6:EX6" si="8">EW26+EW53</f>
        <v>513108</v>
      </c>
      <c r="EX6" s="103">
        <f t="shared" si="8"/>
        <v>2471213</v>
      </c>
      <c r="EY6" s="575">
        <f>EY26+EY53</f>
        <v>0</v>
      </c>
      <c r="EZ6" s="575">
        <f t="shared" ref="EZ6" si="9">EZ26+EZ53</f>
        <v>0</v>
      </c>
      <c r="FA6" s="77">
        <f>FA26+FA53</f>
        <v>0</v>
      </c>
      <c r="FB6" s="575">
        <f t="shared" si="1"/>
        <v>128335</v>
      </c>
      <c r="FC6" s="575">
        <f t="shared" si="1"/>
        <v>39917</v>
      </c>
      <c r="FD6" s="77">
        <f>FD26+FD53</f>
        <v>168252</v>
      </c>
      <c r="FE6" s="575">
        <f t="shared" si="1"/>
        <v>59736</v>
      </c>
      <c r="FF6" s="575">
        <f t="shared" si="1"/>
        <v>22226</v>
      </c>
      <c r="FG6" s="77">
        <f>FG26+FG53</f>
        <v>81962</v>
      </c>
      <c r="FH6" s="575">
        <f t="shared" si="1"/>
        <v>41413</v>
      </c>
      <c r="FI6" s="575">
        <f t="shared" si="1"/>
        <v>10464</v>
      </c>
      <c r="FJ6" s="77">
        <f>FJ26+FJ53</f>
        <v>51877</v>
      </c>
      <c r="FK6" s="575">
        <f t="shared" si="1"/>
        <v>123805</v>
      </c>
      <c r="FL6" s="575">
        <f t="shared" si="1"/>
        <v>1461</v>
      </c>
      <c r="FM6" s="77">
        <f>FM26+FM53</f>
        <v>125266</v>
      </c>
      <c r="FN6" s="575">
        <f t="shared" si="1"/>
        <v>206990</v>
      </c>
      <c r="FO6" s="575">
        <f t="shared" si="1"/>
        <v>7525</v>
      </c>
      <c r="FP6" s="77">
        <f>FP26+FP53</f>
        <v>214515</v>
      </c>
      <c r="FQ6" s="575">
        <f t="shared" si="1"/>
        <v>105127</v>
      </c>
      <c r="FR6" s="575">
        <f t="shared" si="1"/>
        <v>4469</v>
      </c>
      <c r="FS6" s="77">
        <f>FS26+FS53</f>
        <v>109596</v>
      </c>
      <c r="FT6" s="575">
        <f t="shared" si="1"/>
        <v>143581</v>
      </c>
      <c r="FU6" s="575">
        <f t="shared" si="1"/>
        <v>27352</v>
      </c>
      <c r="FV6" s="77">
        <f>FV26+FV53</f>
        <v>170933</v>
      </c>
      <c r="FW6" s="575">
        <f t="shared" si="1"/>
        <v>85768</v>
      </c>
      <c r="FX6" s="575">
        <f t="shared" si="1"/>
        <v>8751</v>
      </c>
      <c r="FY6" s="77">
        <f>FY26+FY53</f>
        <v>94519</v>
      </c>
      <c r="FZ6" s="575">
        <f t="shared" si="1"/>
        <v>0</v>
      </c>
      <c r="GA6" s="575">
        <f t="shared" si="1"/>
        <v>0</v>
      </c>
      <c r="GB6" s="77">
        <f>GB26+GB53</f>
        <v>0</v>
      </c>
      <c r="GC6" s="575">
        <f t="shared" si="1"/>
        <v>47119</v>
      </c>
      <c r="GD6" s="575">
        <f t="shared" si="1"/>
        <v>6257</v>
      </c>
      <c r="GE6" s="77">
        <f>GE26+GE53</f>
        <v>53376</v>
      </c>
      <c r="GF6" s="575">
        <f t="shared" si="1"/>
        <v>786289</v>
      </c>
      <c r="GG6" s="575">
        <f t="shared" si="1"/>
        <v>71284</v>
      </c>
      <c r="GH6" s="77">
        <f>GH26+GH53</f>
        <v>857573</v>
      </c>
      <c r="GI6" s="575">
        <f>GI26+GI53</f>
        <v>66125</v>
      </c>
      <c r="GJ6" s="575">
        <f t="shared" ref="GJ6" si="10">GJ26+GJ53</f>
        <v>30165</v>
      </c>
      <c r="GK6" s="77">
        <f>GK26+GK53</f>
        <v>96290</v>
      </c>
      <c r="GL6" s="575">
        <f>GL26+GL53</f>
        <v>1794288</v>
      </c>
      <c r="GM6" s="575">
        <f t="shared" ref="GM6:GN6" si="11">GM26+GM53</f>
        <v>229871</v>
      </c>
      <c r="GN6" s="575">
        <f t="shared" si="11"/>
        <v>2024159</v>
      </c>
      <c r="GO6" s="575">
        <f>GO26+GO53</f>
        <v>824325</v>
      </c>
      <c r="GP6" s="575">
        <f t="shared" ref="GP6" si="12">GP26+GP53</f>
        <v>212031</v>
      </c>
      <c r="GQ6" s="77">
        <f>GQ26+GQ53</f>
        <v>1036356</v>
      </c>
      <c r="GR6" s="575">
        <f t="shared" si="1"/>
        <v>1476599</v>
      </c>
      <c r="GS6" s="575">
        <f t="shared" si="1"/>
        <v>228054</v>
      </c>
      <c r="GT6" s="77">
        <f>GT26+GT53</f>
        <v>1704653</v>
      </c>
      <c r="GU6" s="575">
        <f t="shared" si="1"/>
        <v>1277658</v>
      </c>
      <c r="GV6" s="575">
        <f t="shared" ref="GV6" si="13">GV26+GV53</f>
        <v>106593</v>
      </c>
      <c r="GW6" s="77">
        <f>GW26+GW53</f>
        <v>1384251</v>
      </c>
      <c r="GX6" s="575">
        <f>GX26+GX53</f>
        <v>5372870</v>
      </c>
      <c r="GY6" s="575">
        <f t="shared" ref="GY6:GZ6" si="14">GY26+GY53</f>
        <v>776549</v>
      </c>
      <c r="GZ6" s="575">
        <f t="shared" si="14"/>
        <v>6149419</v>
      </c>
      <c r="HA6" s="575">
        <f>HA26+HA53</f>
        <v>18545115</v>
      </c>
      <c r="HB6" s="575">
        <f t="shared" ref="HB6:HC6" si="15">HB26+HB53</f>
        <v>3120869</v>
      </c>
      <c r="HC6" s="579">
        <f t="shared" si="15"/>
        <v>21665984</v>
      </c>
    </row>
    <row r="7" spans="1:211" x14ac:dyDescent="0.2">
      <c r="A7" s="113" t="s">
        <v>399</v>
      </c>
      <c r="B7" s="31">
        <f>B8+B9+B10+B11+B12</f>
        <v>64360</v>
      </c>
      <c r="C7" s="576">
        <f t="shared" ref="C7" si="16">C8+C9+C10+C11+C12</f>
        <v>8797</v>
      </c>
      <c r="D7" s="31">
        <f>D8+D9+D10+D11+D12</f>
        <v>73157</v>
      </c>
      <c r="E7" s="31">
        <f t="shared" ref="E7:GU7" si="17">E8+E9+E10+E11+E12</f>
        <v>0</v>
      </c>
      <c r="F7" s="576">
        <f t="shared" si="17"/>
        <v>0</v>
      </c>
      <c r="G7" s="31">
        <f>G8+G9+G10+G11+G12</f>
        <v>0</v>
      </c>
      <c r="H7" s="31">
        <f t="shared" si="17"/>
        <v>0</v>
      </c>
      <c r="I7" s="576">
        <f t="shared" si="17"/>
        <v>0</v>
      </c>
      <c r="J7" s="31">
        <f>J8+J9+J10+J11+J12</f>
        <v>0</v>
      </c>
      <c r="K7" s="31">
        <f t="shared" si="17"/>
        <v>0</v>
      </c>
      <c r="L7" s="576">
        <f t="shared" si="17"/>
        <v>0</v>
      </c>
      <c r="M7" s="31">
        <f>M8+M9+M10+M11+M12</f>
        <v>0</v>
      </c>
      <c r="N7" s="31">
        <f t="shared" si="17"/>
        <v>0</v>
      </c>
      <c r="O7" s="576">
        <f t="shared" si="17"/>
        <v>0</v>
      </c>
      <c r="P7" s="31">
        <f>P8+P9+P10+P11+P12</f>
        <v>0</v>
      </c>
      <c r="Q7" s="31">
        <f t="shared" si="17"/>
        <v>626397</v>
      </c>
      <c r="R7" s="576">
        <f t="shared" si="17"/>
        <v>-385063</v>
      </c>
      <c r="S7" s="31">
        <f>S8+S9+S10+S11+S12</f>
        <v>241334</v>
      </c>
      <c r="T7" s="31">
        <f t="shared" si="17"/>
        <v>0</v>
      </c>
      <c r="U7" s="576">
        <f t="shared" si="17"/>
        <v>0</v>
      </c>
      <c r="V7" s="31">
        <f>V8+V9+V10+V11+V12</f>
        <v>0</v>
      </c>
      <c r="W7" s="31">
        <f t="shared" si="17"/>
        <v>6868</v>
      </c>
      <c r="X7" s="576">
        <f t="shared" si="17"/>
        <v>5762</v>
      </c>
      <c r="Y7" s="31">
        <f>Y8+Y9+Y10+Y11+Y12</f>
        <v>12630</v>
      </c>
      <c r="Z7" s="31">
        <f t="shared" si="17"/>
        <v>50726</v>
      </c>
      <c r="AA7" s="576">
        <f t="shared" si="17"/>
        <v>2053</v>
      </c>
      <c r="AB7" s="31">
        <f>AB8+AB9+AB10+AB11+AB12</f>
        <v>52779</v>
      </c>
      <c r="AC7" s="31">
        <f t="shared" si="17"/>
        <v>0</v>
      </c>
      <c r="AD7" s="576">
        <f t="shared" si="17"/>
        <v>542247</v>
      </c>
      <c r="AE7" s="31">
        <f>AE8+AE9+AE10+AE11+AE12</f>
        <v>542247</v>
      </c>
      <c r="AF7" s="31">
        <f t="shared" si="17"/>
        <v>1200</v>
      </c>
      <c r="AG7" s="576">
        <f t="shared" si="17"/>
        <v>0</v>
      </c>
      <c r="AH7" s="31">
        <f>AH8+AH9+AH10+AH11+AH12</f>
        <v>1200</v>
      </c>
      <c r="AI7" s="31">
        <f t="shared" si="17"/>
        <v>9100</v>
      </c>
      <c r="AJ7" s="576">
        <f t="shared" si="17"/>
        <v>650</v>
      </c>
      <c r="AK7" s="31">
        <f>AK8+AK9+AK10+AK11+AK12</f>
        <v>9750</v>
      </c>
      <c r="AL7" s="31">
        <f t="shared" si="17"/>
        <v>66308</v>
      </c>
      <c r="AM7" s="576">
        <f t="shared" si="17"/>
        <v>2271</v>
      </c>
      <c r="AN7" s="31">
        <f>AN8+AN9+AN10+AN11+AN12</f>
        <v>68579</v>
      </c>
      <c r="AO7" s="31">
        <f t="shared" si="17"/>
        <v>780103</v>
      </c>
      <c r="AP7" s="576">
        <f t="shared" si="17"/>
        <v>1204</v>
      </c>
      <c r="AQ7" s="31">
        <f>AQ8+AQ9+AQ10+AQ11+AQ12</f>
        <v>781307</v>
      </c>
      <c r="AR7" s="31">
        <f>AR8+AR9+AR10+AR11+AR12</f>
        <v>0</v>
      </c>
      <c r="AS7" s="576">
        <f t="shared" ref="AS7" si="18">AS8+AS9+AS10+AS11+AS12</f>
        <v>0</v>
      </c>
      <c r="AT7" s="31">
        <f>AT8+AT9+AT10+AT11+AT12</f>
        <v>0</v>
      </c>
      <c r="AU7" s="31">
        <f t="shared" si="17"/>
        <v>133907</v>
      </c>
      <c r="AV7" s="576">
        <f t="shared" si="17"/>
        <v>8328</v>
      </c>
      <c r="AW7" s="31">
        <f>AW8+AW9+AW10+AW11+AW12</f>
        <v>142235</v>
      </c>
      <c r="AX7" s="31">
        <f t="shared" si="17"/>
        <v>53850</v>
      </c>
      <c r="AY7" s="576">
        <f t="shared" si="17"/>
        <v>0</v>
      </c>
      <c r="AZ7" s="31">
        <f>AZ8+AZ9+AZ10+AZ11+AZ12</f>
        <v>53850</v>
      </c>
      <c r="BA7" s="31">
        <f t="shared" si="17"/>
        <v>0</v>
      </c>
      <c r="BB7" s="576">
        <f t="shared" si="17"/>
        <v>0</v>
      </c>
      <c r="BC7" s="31">
        <f>BC8+BC9+BC10+BC11+BC12</f>
        <v>0</v>
      </c>
      <c r="BD7" s="31">
        <f t="shared" si="17"/>
        <v>1000</v>
      </c>
      <c r="BE7" s="576">
        <f t="shared" si="17"/>
        <v>28</v>
      </c>
      <c r="BF7" s="31">
        <f>BF8+BF9+BF10+BF11+BF12</f>
        <v>1028</v>
      </c>
      <c r="BG7" s="31">
        <f t="shared" si="17"/>
        <v>131700</v>
      </c>
      <c r="BH7" s="576">
        <f t="shared" si="17"/>
        <v>14126</v>
      </c>
      <c r="BI7" s="31">
        <f>BI8+BI9+BI10+BI11+BI12</f>
        <v>145826</v>
      </c>
      <c r="BJ7" s="31">
        <f t="shared" si="17"/>
        <v>0</v>
      </c>
      <c r="BK7" s="576">
        <f t="shared" si="17"/>
        <v>0</v>
      </c>
      <c r="BL7" s="31">
        <f>BL8+BL9+BL10+BL11+BL12</f>
        <v>0</v>
      </c>
      <c r="BM7" s="31">
        <f t="shared" si="17"/>
        <v>3500</v>
      </c>
      <c r="BN7" s="576">
        <f t="shared" si="17"/>
        <v>191</v>
      </c>
      <c r="BO7" s="31">
        <f>BO8+BO9+BO10+BO11+BO12</f>
        <v>3691</v>
      </c>
      <c r="BP7" s="31">
        <f t="shared" si="17"/>
        <v>27500</v>
      </c>
      <c r="BQ7" s="576">
        <f t="shared" si="17"/>
        <v>39443</v>
      </c>
      <c r="BR7" s="31">
        <f>BR8+BR9+BR10+BR11+BR12</f>
        <v>66943</v>
      </c>
      <c r="BS7" s="31">
        <f t="shared" si="17"/>
        <v>0</v>
      </c>
      <c r="BT7" s="576">
        <f t="shared" si="17"/>
        <v>6235</v>
      </c>
      <c r="BU7" s="31">
        <f>BU8+BU9+BU10+BU11+BU12</f>
        <v>6235</v>
      </c>
      <c r="BV7" s="31">
        <f t="shared" si="17"/>
        <v>0</v>
      </c>
      <c r="BW7" s="576">
        <f t="shared" si="17"/>
        <v>0</v>
      </c>
      <c r="BX7" s="31">
        <f>BX8+BX9+BX10+BX11+BX12</f>
        <v>0</v>
      </c>
      <c r="BY7" s="31">
        <f t="shared" si="17"/>
        <v>580736</v>
      </c>
      <c r="BZ7" s="576">
        <f t="shared" si="17"/>
        <v>104511</v>
      </c>
      <c r="CA7" s="31">
        <f>CA8+CA9+CA10+CA11+CA12</f>
        <v>685247</v>
      </c>
      <c r="CB7" s="31">
        <f t="shared" si="17"/>
        <v>0</v>
      </c>
      <c r="CC7" s="576">
        <f t="shared" si="17"/>
        <v>0</v>
      </c>
      <c r="CD7" s="31">
        <f>CD8+CD9+CD10+CD11+CD12</f>
        <v>0</v>
      </c>
      <c r="CE7" s="31">
        <f t="shared" si="17"/>
        <v>2561396</v>
      </c>
      <c r="CF7" s="576">
        <f t="shared" si="17"/>
        <v>820701</v>
      </c>
      <c r="CG7" s="31">
        <f>CG8+CG9+CG10+CG11+CG12</f>
        <v>3382097</v>
      </c>
      <c r="CH7" s="31">
        <f t="shared" si="17"/>
        <v>0</v>
      </c>
      <c r="CI7" s="576">
        <f t="shared" si="17"/>
        <v>0</v>
      </c>
      <c r="CJ7" s="31">
        <f>CJ8+CJ9+CJ10+CJ11+CJ12</f>
        <v>0</v>
      </c>
      <c r="CK7" s="31">
        <f t="shared" si="17"/>
        <v>0</v>
      </c>
      <c r="CL7" s="576">
        <f t="shared" si="17"/>
        <v>0</v>
      </c>
      <c r="CM7" s="31">
        <f>CM8+CM9+CM10+CM11+CM12</f>
        <v>0</v>
      </c>
      <c r="CN7" s="31">
        <f t="shared" si="17"/>
        <v>0</v>
      </c>
      <c r="CO7" s="576">
        <f t="shared" si="17"/>
        <v>0</v>
      </c>
      <c r="CP7" s="31">
        <f>CP8+CP9+CP10+CP11+CP12</f>
        <v>0</v>
      </c>
      <c r="CQ7" s="31">
        <f t="shared" si="17"/>
        <v>0</v>
      </c>
      <c r="CR7" s="576">
        <f t="shared" si="17"/>
        <v>0</v>
      </c>
      <c r="CS7" s="31">
        <f>CS8+CS9+CS10+CS11+CS12</f>
        <v>0</v>
      </c>
      <c r="CT7" s="31">
        <f t="shared" si="17"/>
        <v>0</v>
      </c>
      <c r="CU7" s="576">
        <f t="shared" si="17"/>
        <v>0</v>
      </c>
      <c r="CV7" s="31">
        <f>CV8+CV9+CV10+CV11+CV12</f>
        <v>0</v>
      </c>
      <c r="CW7" s="31">
        <f t="shared" si="17"/>
        <v>3984</v>
      </c>
      <c r="CX7" s="576">
        <f t="shared" si="17"/>
        <v>38411</v>
      </c>
      <c r="CY7" s="31">
        <f>CY8+CY9+CY10+CY11+CY12</f>
        <v>42395</v>
      </c>
      <c r="CZ7" s="31">
        <f t="shared" si="17"/>
        <v>22680</v>
      </c>
      <c r="DA7" s="576">
        <f t="shared" si="17"/>
        <v>2670</v>
      </c>
      <c r="DB7" s="31">
        <f>DB8+DB9+DB10+DB11+DB12</f>
        <v>25350</v>
      </c>
      <c r="DC7" s="31">
        <f t="shared" si="17"/>
        <v>0</v>
      </c>
      <c r="DD7" s="576">
        <f t="shared" si="17"/>
        <v>0</v>
      </c>
      <c r="DE7" s="31">
        <f>DE8+DE9+DE10+DE11+DE12</f>
        <v>0</v>
      </c>
      <c r="DF7" s="31">
        <f t="shared" si="17"/>
        <v>39074</v>
      </c>
      <c r="DG7" s="576">
        <f t="shared" si="17"/>
        <v>123</v>
      </c>
      <c r="DH7" s="31">
        <f>DH8+DH9+DH10+DH11+DH12</f>
        <v>39197</v>
      </c>
      <c r="DI7" s="31">
        <f t="shared" si="17"/>
        <v>78360</v>
      </c>
      <c r="DJ7" s="576">
        <f t="shared" si="17"/>
        <v>14917</v>
      </c>
      <c r="DK7" s="31">
        <f>DK8+DK9+DK10+DK11+DK12</f>
        <v>93277</v>
      </c>
      <c r="DL7" s="31">
        <f t="shared" si="17"/>
        <v>0</v>
      </c>
      <c r="DM7" s="576">
        <f t="shared" si="17"/>
        <v>0</v>
      </c>
      <c r="DN7" s="31">
        <f>DN8+DN9+DN10+DN11+DN12</f>
        <v>0</v>
      </c>
      <c r="DO7" s="31">
        <f>DO8+DO9+DO10+DO11+DO12</f>
        <v>167904</v>
      </c>
      <c r="DP7" s="576">
        <f t="shared" ref="DP7" si="19">DP8+DP9+DP10+DP11+DP12</f>
        <v>1533</v>
      </c>
      <c r="DQ7" s="31">
        <f>DQ8+DQ9+DQ10+DQ11+DQ12</f>
        <v>169437</v>
      </c>
      <c r="DR7" s="104">
        <f t="shared" si="17"/>
        <v>5410653</v>
      </c>
      <c r="DS7" s="104">
        <f t="shared" ref="DS7:DT7" si="20">DS8+DS9+DS10+DS11+DS12</f>
        <v>1229138</v>
      </c>
      <c r="DT7" s="104">
        <f t="shared" si="20"/>
        <v>6639791</v>
      </c>
      <c r="DU7" s="31">
        <f t="shared" si="17"/>
        <v>0</v>
      </c>
      <c r="DV7" s="576">
        <f t="shared" si="17"/>
        <v>0</v>
      </c>
      <c r="DW7" s="31">
        <f>DW8+DW9+DW10+DW11+DW12</f>
        <v>0</v>
      </c>
      <c r="DX7" s="31">
        <f t="shared" si="17"/>
        <v>0</v>
      </c>
      <c r="DY7" s="576">
        <f t="shared" si="17"/>
        <v>0</v>
      </c>
      <c r="DZ7" s="31">
        <f>DZ8+DZ9+DZ10+DZ11+DZ12</f>
        <v>0</v>
      </c>
      <c r="EA7" s="31">
        <f t="shared" si="17"/>
        <v>0</v>
      </c>
      <c r="EB7" s="576">
        <f t="shared" si="17"/>
        <v>0</v>
      </c>
      <c r="EC7" s="31">
        <f>EC8+EC9+EC10+EC11+EC12</f>
        <v>0</v>
      </c>
      <c r="ED7" s="31">
        <f t="shared" si="17"/>
        <v>330796</v>
      </c>
      <c r="EE7" s="576">
        <f t="shared" si="17"/>
        <v>97475</v>
      </c>
      <c r="EF7" s="31">
        <f>EF8+EF9+EF10+EF11+EF12</f>
        <v>428271</v>
      </c>
      <c r="EG7" s="31">
        <f t="shared" ref="EG7:EN7" si="21">EG8+EG9+EG10+EG11+EG12</f>
        <v>58915</v>
      </c>
      <c r="EH7" s="576">
        <f t="shared" si="21"/>
        <v>31236</v>
      </c>
      <c r="EI7" s="31">
        <f>EI8+EI9+EI10+EI11+EI12</f>
        <v>90151</v>
      </c>
      <c r="EJ7" s="31">
        <f t="shared" ref="EJ7:EK7" si="22">EJ8+EJ9+EJ10+EJ11+EJ12</f>
        <v>34488</v>
      </c>
      <c r="EK7" s="576">
        <f t="shared" si="22"/>
        <v>64693</v>
      </c>
      <c r="EL7" s="31">
        <f>EL8+EL9+EL10+EL11+EL12</f>
        <v>99181</v>
      </c>
      <c r="EM7" s="31">
        <f t="shared" si="21"/>
        <v>15766</v>
      </c>
      <c r="EN7" s="576">
        <f t="shared" si="21"/>
        <v>6200</v>
      </c>
      <c r="EO7" s="31">
        <f>EO8+EO9+EO10+EO11+EO12</f>
        <v>21966</v>
      </c>
      <c r="EP7" s="31">
        <f t="shared" ref="EP7:ET7" si="23">EP8+EP9+EP10+EP11+EP12</f>
        <v>1026995</v>
      </c>
      <c r="EQ7" s="576">
        <f t="shared" si="23"/>
        <v>158030</v>
      </c>
      <c r="ER7" s="31">
        <f>ER8+ER9+ER10+ER11+ER12</f>
        <v>1185025</v>
      </c>
      <c r="ES7" s="31">
        <f t="shared" si="23"/>
        <v>456445</v>
      </c>
      <c r="ET7" s="576">
        <f t="shared" si="23"/>
        <v>91408</v>
      </c>
      <c r="EU7" s="31">
        <f>EU8+EU9+EU10+EU11+EU12</f>
        <v>547853</v>
      </c>
      <c r="EV7" s="104">
        <f t="shared" si="17"/>
        <v>1923405</v>
      </c>
      <c r="EW7" s="104">
        <f t="shared" ref="EW7:EX7" si="24">EW8+EW9+EW10+EW11+EW12</f>
        <v>449042</v>
      </c>
      <c r="EX7" s="104">
        <f t="shared" si="24"/>
        <v>2372447</v>
      </c>
      <c r="EY7" s="576">
        <f>EY8+EY9+EY10+EY11+EY12</f>
        <v>0</v>
      </c>
      <c r="EZ7" s="576">
        <f t="shared" ref="EZ7" si="25">EZ8+EZ9+EZ10+EZ11+EZ12</f>
        <v>0</v>
      </c>
      <c r="FA7" s="31">
        <f>FA8+FA9+FA10+FA11+FA12</f>
        <v>0</v>
      </c>
      <c r="FB7" s="576">
        <f t="shared" si="17"/>
        <v>127335</v>
      </c>
      <c r="FC7" s="576">
        <f t="shared" si="17"/>
        <v>39107</v>
      </c>
      <c r="FD7" s="31">
        <f>FD8+FD9+FD10+FD11+FD12</f>
        <v>166442</v>
      </c>
      <c r="FE7" s="576">
        <f t="shared" si="17"/>
        <v>58736</v>
      </c>
      <c r="FF7" s="576">
        <f t="shared" si="17"/>
        <v>22226</v>
      </c>
      <c r="FG7" s="31">
        <f>FG8+FG9+FG10+FG11+FG12</f>
        <v>80962</v>
      </c>
      <c r="FH7" s="576">
        <f t="shared" si="17"/>
        <v>41413</v>
      </c>
      <c r="FI7" s="576">
        <f t="shared" si="17"/>
        <v>8364</v>
      </c>
      <c r="FJ7" s="31">
        <f>FJ8+FJ9+FJ10+FJ11+FJ12</f>
        <v>49777</v>
      </c>
      <c r="FK7" s="576">
        <f t="shared" si="17"/>
        <v>122805</v>
      </c>
      <c r="FL7" s="576">
        <f t="shared" si="17"/>
        <v>1461</v>
      </c>
      <c r="FM7" s="31">
        <f>FM8+FM9+FM10+FM11+FM12</f>
        <v>124266</v>
      </c>
      <c r="FN7" s="576">
        <f t="shared" si="17"/>
        <v>206490</v>
      </c>
      <c r="FO7" s="576">
        <f t="shared" si="17"/>
        <v>7525</v>
      </c>
      <c r="FP7" s="31">
        <f>FP8+FP9+FP10+FP11+FP12</f>
        <v>214015</v>
      </c>
      <c r="FQ7" s="576">
        <f t="shared" si="17"/>
        <v>104627</v>
      </c>
      <c r="FR7" s="576">
        <f t="shared" si="17"/>
        <v>2169</v>
      </c>
      <c r="FS7" s="31">
        <f>FS8+FS9+FS10+FS11+FS12</f>
        <v>106796</v>
      </c>
      <c r="FT7" s="576">
        <f t="shared" si="17"/>
        <v>140581</v>
      </c>
      <c r="FU7" s="576">
        <f t="shared" si="17"/>
        <v>11578</v>
      </c>
      <c r="FV7" s="31">
        <f>FV8+FV9+FV10+FV11+FV12</f>
        <v>152159</v>
      </c>
      <c r="FW7" s="576">
        <f t="shared" si="17"/>
        <v>85268</v>
      </c>
      <c r="FX7" s="576">
        <f t="shared" si="17"/>
        <v>6051</v>
      </c>
      <c r="FY7" s="31">
        <f>FY8+FY9+FY10+FY11+FY12</f>
        <v>91319</v>
      </c>
      <c r="FZ7" s="576">
        <f t="shared" si="17"/>
        <v>0</v>
      </c>
      <c r="GA7" s="576">
        <f t="shared" si="17"/>
        <v>0</v>
      </c>
      <c r="GB7" s="31">
        <f>GB8+GB9+GB10+GB11+GB12</f>
        <v>0</v>
      </c>
      <c r="GC7" s="576">
        <f t="shared" si="17"/>
        <v>46619</v>
      </c>
      <c r="GD7" s="576">
        <f t="shared" si="17"/>
        <v>4157</v>
      </c>
      <c r="GE7" s="31">
        <f>GE8+GE9+GE10+GE11+GE12</f>
        <v>50776</v>
      </c>
      <c r="GF7" s="576">
        <f t="shared" si="17"/>
        <v>785789</v>
      </c>
      <c r="GG7" s="576">
        <f t="shared" si="17"/>
        <v>71284</v>
      </c>
      <c r="GH7" s="31">
        <f>GH8+GH9+GH10+GH11+GH12</f>
        <v>857073</v>
      </c>
      <c r="GI7" s="576">
        <f>GI8+GI9+GI10+GI11+GI12</f>
        <v>66125</v>
      </c>
      <c r="GJ7" s="576">
        <f t="shared" ref="GJ7" si="26">GJ8+GJ9+GJ10+GJ11+GJ12</f>
        <v>2240</v>
      </c>
      <c r="GK7" s="31">
        <f>GK8+GK9+GK10+GK11+GK12</f>
        <v>68365</v>
      </c>
      <c r="GL7" s="576">
        <f>GL8+GL9+GL10+GL11+GL12</f>
        <v>1785788</v>
      </c>
      <c r="GM7" s="576">
        <f t="shared" ref="GM7:GN7" si="27">GM8+GM9+GM10+GM11+GM12</f>
        <v>176162</v>
      </c>
      <c r="GN7" s="576">
        <f t="shared" si="27"/>
        <v>1961950</v>
      </c>
      <c r="GO7" s="576">
        <f>GO8+GO9+GO10+GO11+GO12</f>
        <v>786507</v>
      </c>
      <c r="GP7" s="576">
        <f t="shared" ref="GP7" si="28">GP8+GP9+GP10+GP11+GP12</f>
        <v>163573</v>
      </c>
      <c r="GQ7" s="31">
        <f>GQ8+GQ9+GQ10+GQ11+GQ12</f>
        <v>950080</v>
      </c>
      <c r="GR7" s="576">
        <f t="shared" si="17"/>
        <v>1472599</v>
      </c>
      <c r="GS7" s="576">
        <f t="shared" si="17"/>
        <v>122748</v>
      </c>
      <c r="GT7" s="31">
        <f>GT8+GT9+GT10+GT11+GT12</f>
        <v>1595347</v>
      </c>
      <c r="GU7" s="576">
        <f t="shared" si="17"/>
        <v>1263972</v>
      </c>
      <c r="GV7" s="576">
        <f t="shared" ref="GV7" si="29">GV8+GV9+GV10+GV11+GV12</f>
        <v>101354</v>
      </c>
      <c r="GW7" s="31">
        <f>GW8+GW9+GW10+GW11+GW12</f>
        <v>1365326</v>
      </c>
      <c r="GX7" s="576">
        <f>GX8+GX9+GX10+GX11+GX12</f>
        <v>5308866</v>
      </c>
      <c r="GY7" s="576">
        <f t="shared" ref="GY7:GZ7" si="30">GY8+GY9+GY10+GY11+GY12</f>
        <v>563837</v>
      </c>
      <c r="GZ7" s="576">
        <f t="shared" si="30"/>
        <v>5872703</v>
      </c>
      <c r="HA7" s="576">
        <f>HA8+HA9+HA10+HA11+HA12</f>
        <v>12642924</v>
      </c>
      <c r="HB7" s="576">
        <f t="shared" ref="HB7:HC7" si="31">HB8+HB9+HB10+HB11+HB12</f>
        <v>2242017</v>
      </c>
      <c r="HC7" s="593">
        <f t="shared" si="31"/>
        <v>14884941</v>
      </c>
    </row>
    <row r="8" spans="1:211" x14ac:dyDescent="0.2">
      <c r="A8" s="115" t="s">
        <v>400</v>
      </c>
      <c r="B8" s="6">
        <v>45745</v>
      </c>
      <c r="C8" s="7">
        <f>96+7191</f>
        <v>7287</v>
      </c>
      <c r="D8" s="6">
        <f>B8+C8</f>
        <v>53032</v>
      </c>
      <c r="E8" s="6"/>
      <c r="F8" s="7"/>
      <c r="G8" s="6">
        <f>E8+F8</f>
        <v>0</v>
      </c>
      <c r="H8" s="6"/>
      <c r="I8" s="7"/>
      <c r="J8" s="6">
        <f>H8+I8</f>
        <v>0</v>
      </c>
      <c r="K8" s="6"/>
      <c r="L8" s="7"/>
      <c r="M8" s="6">
        <f>K8+L8</f>
        <v>0</v>
      </c>
      <c r="N8" s="6"/>
      <c r="O8" s="7"/>
      <c r="P8" s="6">
        <f>N8+O8</f>
        <v>0</v>
      </c>
      <c r="Q8" s="6">
        <v>0</v>
      </c>
      <c r="R8" s="7"/>
      <c r="S8" s="6">
        <f>Q8+R8</f>
        <v>0</v>
      </c>
      <c r="T8" s="6">
        <v>0</v>
      </c>
      <c r="U8" s="7"/>
      <c r="V8" s="6">
        <f>T8+U8</f>
        <v>0</v>
      </c>
      <c r="W8" s="6">
        <v>0</v>
      </c>
      <c r="X8" s="7"/>
      <c r="Y8" s="6">
        <f>W8+X8</f>
        <v>0</v>
      </c>
      <c r="Z8" s="6">
        <v>0</v>
      </c>
      <c r="AA8" s="7"/>
      <c r="AB8" s="6">
        <f>Z8+AA8</f>
        <v>0</v>
      </c>
      <c r="AC8" s="6">
        <v>0</v>
      </c>
      <c r="AD8" s="7"/>
      <c r="AE8" s="6">
        <f>AC8+AD8</f>
        <v>0</v>
      </c>
      <c r="AF8" s="6">
        <v>0</v>
      </c>
      <c r="AG8" s="7"/>
      <c r="AH8" s="6">
        <f>AF8+AG8</f>
        <v>0</v>
      </c>
      <c r="AI8" s="6">
        <v>0</v>
      </c>
      <c r="AJ8" s="7"/>
      <c r="AK8" s="6">
        <f>AI8+AJ8</f>
        <v>0</v>
      </c>
      <c r="AL8" s="6">
        <v>0</v>
      </c>
      <c r="AM8" s="7"/>
      <c r="AN8" s="6">
        <f>AL8+AM8</f>
        <v>0</v>
      </c>
      <c r="AO8" s="6">
        <v>0</v>
      </c>
      <c r="AP8" s="7"/>
      <c r="AQ8" s="6">
        <f>AO8+AP8</f>
        <v>0</v>
      </c>
      <c r="AR8" s="6"/>
      <c r="AS8" s="7"/>
      <c r="AT8" s="6">
        <f>AR8+AS8</f>
        <v>0</v>
      </c>
      <c r="AU8" s="6">
        <v>0</v>
      </c>
      <c r="AV8" s="7"/>
      <c r="AW8" s="6">
        <f>AU8+AV8</f>
        <v>0</v>
      </c>
      <c r="AX8" s="6">
        <v>0</v>
      </c>
      <c r="AY8" s="7"/>
      <c r="AZ8" s="6">
        <f>AX8+AY8</f>
        <v>0</v>
      </c>
      <c r="BA8" s="6"/>
      <c r="BB8" s="7"/>
      <c r="BC8" s="6">
        <f>BA8+BB8</f>
        <v>0</v>
      </c>
      <c r="BD8" s="6">
        <v>0</v>
      </c>
      <c r="BE8" s="7"/>
      <c r="BF8" s="6">
        <f>BD8+BE8</f>
        <v>0</v>
      </c>
      <c r="BG8" s="6">
        <v>0</v>
      </c>
      <c r="BH8" s="7"/>
      <c r="BI8" s="6">
        <f>BG8+BH8</f>
        <v>0</v>
      </c>
      <c r="BJ8" s="6"/>
      <c r="BK8" s="7"/>
      <c r="BL8" s="6">
        <f>BJ8+BK8</f>
        <v>0</v>
      </c>
      <c r="BM8" s="6">
        <v>0</v>
      </c>
      <c r="BN8" s="7"/>
      <c r="BO8" s="6">
        <f>BM8+BN8</f>
        <v>0</v>
      </c>
      <c r="BP8" s="6"/>
      <c r="BQ8" s="7"/>
      <c r="BR8" s="6">
        <f>BP8+BQ8</f>
        <v>0</v>
      </c>
      <c r="BS8" s="6">
        <v>0</v>
      </c>
      <c r="BT8" s="7"/>
      <c r="BU8" s="6">
        <f>BS8+BT8</f>
        <v>0</v>
      </c>
      <c r="BV8" s="6"/>
      <c r="BW8" s="7"/>
      <c r="BX8" s="6">
        <f>BV8+BW8</f>
        <v>0</v>
      </c>
      <c r="BY8" s="6">
        <v>0</v>
      </c>
      <c r="BZ8" s="7"/>
      <c r="CA8" s="6">
        <f>BY8+BZ8</f>
        <v>0</v>
      </c>
      <c r="CB8" s="6"/>
      <c r="CC8" s="7"/>
      <c r="CD8" s="6">
        <f>CB8+CC8</f>
        <v>0</v>
      </c>
      <c r="CE8" s="6"/>
      <c r="CF8" s="7"/>
      <c r="CG8" s="6">
        <f>CE8+CF8</f>
        <v>0</v>
      </c>
      <c r="CH8" s="6"/>
      <c r="CI8" s="7"/>
      <c r="CJ8" s="6">
        <f>CH8+CI8</f>
        <v>0</v>
      </c>
      <c r="CK8" s="6"/>
      <c r="CL8" s="7"/>
      <c r="CM8" s="6">
        <f>CK8+CL8</f>
        <v>0</v>
      </c>
      <c r="CN8" s="6"/>
      <c r="CO8" s="7"/>
      <c r="CP8" s="6">
        <f>CN8+CO8</f>
        <v>0</v>
      </c>
      <c r="CQ8" s="6"/>
      <c r="CR8" s="7"/>
      <c r="CS8" s="6">
        <f>CQ8+CR8</f>
        <v>0</v>
      </c>
      <c r="CT8" s="6"/>
      <c r="CU8" s="7"/>
      <c r="CV8" s="6">
        <f>CT8+CU8</f>
        <v>0</v>
      </c>
      <c r="CW8" s="6">
        <v>250</v>
      </c>
      <c r="CX8" s="7">
        <v>200</v>
      </c>
      <c r="CY8" s="6">
        <f>CW8+CX8</f>
        <v>450</v>
      </c>
      <c r="CZ8" s="6">
        <v>0</v>
      </c>
      <c r="DA8" s="7"/>
      <c r="DB8" s="6">
        <f>CZ8+DA8</f>
        <v>0</v>
      </c>
      <c r="DC8" s="6"/>
      <c r="DD8" s="7"/>
      <c r="DE8" s="6">
        <f>DC8+DD8</f>
        <v>0</v>
      </c>
      <c r="DF8" s="6">
        <v>0</v>
      </c>
      <c r="DG8" s="7"/>
      <c r="DH8" s="6">
        <f>DF8+DG8</f>
        <v>0</v>
      </c>
      <c r="DI8" s="6">
        <v>0</v>
      </c>
      <c r="DJ8" s="7"/>
      <c r="DK8" s="6">
        <f>DI8+DJ8</f>
        <v>0</v>
      </c>
      <c r="DL8" s="6"/>
      <c r="DM8" s="7"/>
      <c r="DN8" s="6">
        <f>DL8+DM8</f>
        <v>0</v>
      </c>
      <c r="DO8" s="6">
        <v>0</v>
      </c>
      <c r="DP8" s="7"/>
      <c r="DQ8" s="6">
        <f>DO8+DP8</f>
        <v>0</v>
      </c>
      <c r="DR8" s="105">
        <f>B8+E8+H8+K8+N8+Q8+T8+W8+Z8+AC8+AF8+AI8+AL8+AO8+AR8+AU8+AX8+BA8+BD8+BG8+BJ8+BM8+BP8+BS8+BV8+BY8+CB8+CE8+CH8+CK8+CN8+CQ8+CT8+CW8+CZ8+DC8+DF8+DI8+DL8+DO8</f>
        <v>45995</v>
      </c>
      <c r="DS8" s="105">
        <f>C8+F8+I8+L8+O8+R8+U8+X8+AA8+AD8+AG8+AJ8+AM8+AP8+AS8+AV8+AY8+BB8+BE8+BH8+BK8+BN8+BQ8+BT8+BW8+BZ8+CC8+CF8+CI8+CL8+CO8+CR8+CU8+CX8+DA8+DD8+DG8+DJ8+DM8+DP8</f>
        <v>7487</v>
      </c>
      <c r="DT8" s="105">
        <f>D8+G8+J8+M8+P8+S8+V8+Y8+AB8+AE8+AH8+AK8+AN8+AQ8+AT8+AW8+AZ8+BC8+BF8+BI8+BL8+BO8+BR8+BU8+BX8+CA8+CD8+CG8+CJ8+CM8+CP8+CS8+CV8+CY8+DB8+DE8+DH8+DK8+DN8+DQ8</f>
        <v>53482</v>
      </c>
      <c r="DU8" s="7"/>
      <c r="DV8" s="7"/>
      <c r="DW8" s="6">
        <f>DU8+DV8</f>
        <v>0</v>
      </c>
      <c r="DX8" s="6"/>
      <c r="DY8" s="7"/>
      <c r="DZ8" s="6">
        <f>DX8+DY8</f>
        <v>0</v>
      </c>
      <c r="EA8" s="6"/>
      <c r="EB8" s="7"/>
      <c r="EC8" s="6">
        <f>EA8+EB8</f>
        <v>0</v>
      </c>
      <c r="ED8" s="6">
        <v>0</v>
      </c>
      <c r="EE8" s="7"/>
      <c r="EF8" s="6">
        <f>ED8+EE8</f>
        <v>0</v>
      </c>
      <c r="EG8" s="6">
        <v>5000</v>
      </c>
      <c r="EH8" s="7">
        <f>441</f>
        <v>441</v>
      </c>
      <c r="EI8" s="6">
        <f>EG8+EH8</f>
        <v>5441</v>
      </c>
      <c r="EJ8" s="6">
        <v>14774</v>
      </c>
      <c r="EK8" s="7">
        <f>1535+11300+17800+1481</f>
        <v>32116</v>
      </c>
      <c r="EL8" s="6">
        <f>EJ8+EK8</f>
        <v>46890</v>
      </c>
      <c r="EM8" s="6">
        <v>8064</v>
      </c>
      <c r="EN8" s="7">
        <v>625</v>
      </c>
      <c r="EO8" s="6">
        <f>EM8+EN8</f>
        <v>8689</v>
      </c>
      <c r="EP8" s="6">
        <v>836876</v>
      </c>
      <c r="EQ8" s="7">
        <f>1547+33750-1481+44</f>
        <v>33860</v>
      </c>
      <c r="ER8" s="6">
        <f>EP8+EQ8</f>
        <v>870736</v>
      </c>
      <c r="ES8" s="6">
        <v>301855</v>
      </c>
      <c r="ET8" s="7">
        <f>374+10950+62</f>
        <v>11386</v>
      </c>
      <c r="EU8" s="6">
        <f>ES8+ET8</f>
        <v>313241</v>
      </c>
      <c r="EV8" s="105">
        <f>DU8+DX8+EA8+ED8+EG8+EJ8+EM8+EP8+ES8</f>
        <v>1166569</v>
      </c>
      <c r="EW8" s="105">
        <f>DV8+DY8+EB8+EE8+EH8+EK8+EN8+EQ8+ET8</f>
        <v>78428</v>
      </c>
      <c r="EX8" s="105">
        <f>DW8+DZ8+EC8+EF8+EI8+EL8+EO8+ER8+EU8</f>
        <v>1244997</v>
      </c>
      <c r="EY8" s="7"/>
      <c r="EZ8" s="7"/>
      <c r="FA8" s="6">
        <f>EY8+EZ8</f>
        <v>0</v>
      </c>
      <c r="FB8" s="7">
        <v>77192</v>
      </c>
      <c r="FC8" s="7">
        <f>1511+1120+4205-21+109</f>
        <v>6924</v>
      </c>
      <c r="FD8" s="6">
        <f>FB8+FC8</f>
        <v>84116</v>
      </c>
      <c r="FE8" s="7">
        <v>39051</v>
      </c>
      <c r="FF8" s="7">
        <f>3450-8+1</f>
        <v>3443</v>
      </c>
      <c r="FG8" s="6">
        <f>FE8+FF8</f>
        <v>42494</v>
      </c>
      <c r="FH8" s="7">
        <v>30811</v>
      </c>
      <c r="FI8" s="7">
        <f>1811</f>
        <v>1811</v>
      </c>
      <c r="FJ8" s="6">
        <f>FH8+FI8</f>
        <v>32622</v>
      </c>
      <c r="FK8" s="7">
        <v>86134</v>
      </c>
      <c r="FL8" s="7">
        <f>5848-14+20</f>
        <v>5854</v>
      </c>
      <c r="FM8" s="6">
        <f>FK8+FL8</f>
        <v>91988</v>
      </c>
      <c r="FN8" s="7">
        <v>11583</v>
      </c>
      <c r="FO8" s="7">
        <f>255</f>
        <v>255</v>
      </c>
      <c r="FP8" s="6">
        <f>FN8+FO8</f>
        <v>11838</v>
      </c>
      <c r="FQ8" s="7">
        <v>76754</v>
      </c>
      <c r="FR8" s="7">
        <f>2236-12+27</f>
        <v>2251</v>
      </c>
      <c r="FS8" s="6">
        <f>FQ8+FR8</f>
        <v>79005</v>
      </c>
      <c r="FT8" s="7">
        <v>83142</v>
      </c>
      <c r="FU8" s="7">
        <f>5028-76+175</f>
        <v>5127</v>
      </c>
      <c r="FV8" s="6">
        <f>FT8+FU8</f>
        <v>88269</v>
      </c>
      <c r="FW8" s="7">
        <v>53159</v>
      </c>
      <c r="FX8" s="7">
        <f>1501-7+7</f>
        <v>1501</v>
      </c>
      <c r="FY8" s="6">
        <f>FW8+FX8</f>
        <v>54660</v>
      </c>
      <c r="FZ8" s="7">
        <v>0</v>
      </c>
      <c r="GA8" s="7">
        <v>0</v>
      </c>
      <c r="GB8" s="6">
        <f>FZ8+GA8</f>
        <v>0</v>
      </c>
      <c r="GC8" s="7">
        <v>26300</v>
      </c>
      <c r="GD8" s="7">
        <f>815</f>
        <v>815</v>
      </c>
      <c r="GE8" s="6">
        <f>GC8+GD8</f>
        <v>27115</v>
      </c>
      <c r="GF8" s="7">
        <v>57671</v>
      </c>
      <c r="GG8" s="7">
        <f>1870-18+32</f>
        <v>1884</v>
      </c>
      <c r="GH8" s="6">
        <f>GF8+GG8</f>
        <v>59555</v>
      </c>
      <c r="GI8" s="7">
        <v>28777</v>
      </c>
      <c r="GJ8" s="7">
        <f>614</f>
        <v>614</v>
      </c>
      <c r="GK8" s="6">
        <f>GI8+GJ8</f>
        <v>29391</v>
      </c>
      <c r="GL8" s="7">
        <f>EY8+FB8+FE8+FH8+FK8+FN8+FQ8+FT8+FW8+FZ8+GC8+GF8+GI8</f>
        <v>570574</v>
      </c>
      <c r="GM8" s="7">
        <f>EZ8+FC8+FF8+FI8+FL8+FO8+FR8+FU8+FX8+GA8+GD8+GG8+GJ8</f>
        <v>30479</v>
      </c>
      <c r="GN8" s="7">
        <f>FA8+FD8+FG8+FJ8+FM8+FP8+FS8+FV8+FY8+GB8+GE8+GH8+GK8</f>
        <v>601053</v>
      </c>
      <c r="GO8" s="7">
        <v>506172</v>
      </c>
      <c r="GP8" s="7">
        <f>1440+9747+5119-379+1358</f>
        <v>17285</v>
      </c>
      <c r="GQ8" s="6">
        <f>GO8+GP8</f>
        <v>523457</v>
      </c>
      <c r="GR8" s="7">
        <v>970781</v>
      </c>
      <c r="GS8" s="7">
        <f>-892+3754</f>
        <v>2862</v>
      </c>
      <c r="GT8" s="6">
        <f>GR8+GS8</f>
        <v>973643</v>
      </c>
      <c r="GU8" s="7">
        <v>939946</v>
      </c>
      <c r="GV8" s="7">
        <f>3829-104+175</f>
        <v>3900</v>
      </c>
      <c r="GW8" s="6">
        <f>GU8+GV8</f>
        <v>943846</v>
      </c>
      <c r="GX8" s="7">
        <f>GL8+GO8+GR8+GU8</f>
        <v>2987473</v>
      </c>
      <c r="GY8" s="7">
        <f t="shared" ref="GY8:GZ11" si="32">GM8+GP8+GS8+GV8</f>
        <v>54526</v>
      </c>
      <c r="GZ8" s="7">
        <f t="shared" si="32"/>
        <v>3041999</v>
      </c>
      <c r="HA8" s="586">
        <f t="shared" ref="HA8:HC8" si="33">DR8+EV8+GX8</f>
        <v>4200037</v>
      </c>
      <c r="HB8" s="586">
        <f t="shared" si="33"/>
        <v>140441</v>
      </c>
      <c r="HC8" s="580">
        <f t="shared" si="33"/>
        <v>4340478</v>
      </c>
    </row>
    <row r="9" spans="1:211" x14ac:dyDescent="0.2">
      <c r="A9" s="115" t="s">
        <v>401</v>
      </c>
      <c r="B9" s="6">
        <v>9195</v>
      </c>
      <c r="C9" s="7">
        <f>107+1403</f>
        <v>1510</v>
      </c>
      <c r="D9" s="6">
        <f t="shared" ref="D9:D25" si="34">B9+C9</f>
        <v>10705</v>
      </c>
      <c r="E9" s="6"/>
      <c r="F9" s="7"/>
      <c r="G9" s="6">
        <f t="shared" ref="G9:G25" si="35">E9+F9</f>
        <v>0</v>
      </c>
      <c r="H9" s="6"/>
      <c r="I9" s="7"/>
      <c r="J9" s="6">
        <f t="shared" ref="J9:J25" si="36">H9+I9</f>
        <v>0</v>
      </c>
      <c r="K9" s="6"/>
      <c r="L9" s="7"/>
      <c r="M9" s="6">
        <f t="shared" ref="M9:M25" si="37">K9+L9</f>
        <v>0</v>
      </c>
      <c r="N9" s="6"/>
      <c r="O9" s="7"/>
      <c r="P9" s="6">
        <f t="shared" ref="P9:P25" si="38">N9+O9</f>
        <v>0</v>
      </c>
      <c r="Q9" s="6">
        <v>0</v>
      </c>
      <c r="R9" s="7"/>
      <c r="S9" s="6">
        <f t="shared" ref="S9:S25" si="39">Q9+R9</f>
        <v>0</v>
      </c>
      <c r="T9" s="6">
        <v>0</v>
      </c>
      <c r="U9" s="7"/>
      <c r="V9" s="6">
        <f t="shared" ref="V9:V25" si="40">T9+U9</f>
        <v>0</v>
      </c>
      <c r="W9" s="6">
        <v>0</v>
      </c>
      <c r="X9" s="7"/>
      <c r="Y9" s="6">
        <f t="shared" ref="Y9:Y25" si="41">W9+X9</f>
        <v>0</v>
      </c>
      <c r="Z9" s="6">
        <v>0</v>
      </c>
      <c r="AA9" s="7"/>
      <c r="AB9" s="6">
        <f t="shared" ref="AB9:AB25" si="42">Z9+AA9</f>
        <v>0</v>
      </c>
      <c r="AC9" s="6">
        <v>0</v>
      </c>
      <c r="AD9" s="7"/>
      <c r="AE9" s="6">
        <f t="shared" ref="AE9:AE25" si="43">AC9+AD9</f>
        <v>0</v>
      </c>
      <c r="AF9" s="6">
        <v>0</v>
      </c>
      <c r="AG9" s="7"/>
      <c r="AH9" s="6">
        <f t="shared" ref="AH9:AH25" si="44">AF9+AG9</f>
        <v>0</v>
      </c>
      <c r="AI9" s="6">
        <v>0</v>
      </c>
      <c r="AJ9" s="7"/>
      <c r="AK9" s="6">
        <f t="shared" ref="AK9:AK25" si="45">AI9+AJ9</f>
        <v>0</v>
      </c>
      <c r="AL9" s="6">
        <v>0</v>
      </c>
      <c r="AM9" s="7"/>
      <c r="AN9" s="6">
        <f t="shared" ref="AN9:AN25" si="46">AL9+AM9</f>
        <v>0</v>
      </c>
      <c r="AO9" s="6">
        <v>0</v>
      </c>
      <c r="AP9" s="7"/>
      <c r="AQ9" s="6">
        <f t="shared" ref="AQ9:AQ25" si="47">AO9+AP9</f>
        <v>0</v>
      </c>
      <c r="AR9" s="6"/>
      <c r="AS9" s="7"/>
      <c r="AT9" s="6">
        <f t="shared" ref="AT9:AT25" si="48">AR9+AS9</f>
        <v>0</v>
      </c>
      <c r="AU9" s="6">
        <v>0</v>
      </c>
      <c r="AV9" s="7"/>
      <c r="AW9" s="6">
        <f t="shared" ref="AW9:AW25" si="49">AU9+AV9</f>
        <v>0</v>
      </c>
      <c r="AX9" s="6">
        <v>0</v>
      </c>
      <c r="AY9" s="7"/>
      <c r="AZ9" s="6">
        <f t="shared" ref="AZ9:AZ25" si="50">AX9+AY9</f>
        <v>0</v>
      </c>
      <c r="BA9" s="6"/>
      <c r="BB9" s="7"/>
      <c r="BC9" s="6">
        <f t="shared" ref="BC9:BC25" si="51">BA9+BB9</f>
        <v>0</v>
      </c>
      <c r="BD9" s="6">
        <v>0</v>
      </c>
      <c r="BE9" s="7"/>
      <c r="BF9" s="6">
        <f t="shared" ref="BF9:BF25" si="52">BD9+BE9</f>
        <v>0</v>
      </c>
      <c r="BG9" s="6">
        <v>0</v>
      </c>
      <c r="BH9" s="7"/>
      <c r="BI9" s="6">
        <f t="shared" ref="BI9:BI25" si="53">BG9+BH9</f>
        <v>0</v>
      </c>
      <c r="BJ9" s="6"/>
      <c r="BK9" s="7"/>
      <c r="BL9" s="6">
        <f t="shared" ref="BL9:BL25" si="54">BJ9+BK9</f>
        <v>0</v>
      </c>
      <c r="BM9" s="6">
        <v>0</v>
      </c>
      <c r="BN9" s="7"/>
      <c r="BO9" s="6">
        <f t="shared" ref="BO9:BO25" si="55">BM9+BN9</f>
        <v>0</v>
      </c>
      <c r="BP9" s="6"/>
      <c r="BQ9" s="7"/>
      <c r="BR9" s="6">
        <f t="shared" ref="BR9:BR25" si="56">BP9+BQ9</f>
        <v>0</v>
      </c>
      <c r="BS9" s="6">
        <v>0</v>
      </c>
      <c r="BT9" s="7"/>
      <c r="BU9" s="6">
        <f t="shared" ref="BU9:BU25" si="57">BS9+BT9</f>
        <v>0</v>
      </c>
      <c r="BV9" s="6"/>
      <c r="BW9" s="7"/>
      <c r="BX9" s="6">
        <f t="shared" ref="BX9:BX25" si="58">BV9+BW9</f>
        <v>0</v>
      </c>
      <c r="BY9" s="6">
        <v>0</v>
      </c>
      <c r="BZ9" s="7"/>
      <c r="CA9" s="6">
        <f t="shared" ref="CA9:CA25" si="59">BY9+BZ9</f>
        <v>0</v>
      </c>
      <c r="CB9" s="6"/>
      <c r="CC9" s="7"/>
      <c r="CD9" s="6">
        <f t="shared" ref="CD9:CD25" si="60">CB9+CC9</f>
        <v>0</v>
      </c>
      <c r="CE9" s="6">
        <f>kiadás11602!B22</f>
        <v>1000</v>
      </c>
      <c r="CF9" s="6">
        <f>kiadás11602!C22</f>
        <v>164</v>
      </c>
      <c r="CG9" s="6">
        <f>kiadás11602!D22</f>
        <v>1164</v>
      </c>
      <c r="CH9" s="6"/>
      <c r="CI9" s="7"/>
      <c r="CJ9" s="6">
        <f t="shared" ref="CJ9:CJ25" si="61">CH9+CI9</f>
        <v>0</v>
      </c>
      <c r="CK9" s="6"/>
      <c r="CL9" s="7"/>
      <c r="CM9" s="6">
        <f t="shared" ref="CM9:CM25" si="62">CK9+CL9</f>
        <v>0</v>
      </c>
      <c r="CN9" s="6"/>
      <c r="CO9" s="7"/>
      <c r="CP9" s="6">
        <f t="shared" ref="CP9:CP25" si="63">CN9+CO9</f>
        <v>0</v>
      </c>
      <c r="CQ9" s="6"/>
      <c r="CR9" s="7"/>
      <c r="CS9" s="6">
        <f t="shared" ref="CS9:CS25" si="64">CQ9+CR9</f>
        <v>0</v>
      </c>
      <c r="CT9" s="6"/>
      <c r="CU9" s="7"/>
      <c r="CV9" s="6">
        <f t="shared" ref="CV9:CV25" si="65">CT9+CU9</f>
        <v>0</v>
      </c>
      <c r="CW9" s="6">
        <v>45</v>
      </c>
      <c r="CX9" s="7">
        <v>35</v>
      </c>
      <c r="CY9" s="6">
        <f t="shared" ref="CY9:CY25" si="66">CW9+CX9</f>
        <v>80</v>
      </c>
      <c r="CZ9" s="6">
        <v>0</v>
      </c>
      <c r="DA9" s="7"/>
      <c r="DB9" s="6">
        <f t="shared" ref="DB9:DB25" si="67">CZ9+DA9</f>
        <v>0</v>
      </c>
      <c r="DC9" s="6"/>
      <c r="DD9" s="7"/>
      <c r="DE9" s="6">
        <f t="shared" ref="DE9:DE25" si="68">DC9+DD9</f>
        <v>0</v>
      </c>
      <c r="DF9" s="6">
        <v>0</v>
      </c>
      <c r="DG9" s="7"/>
      <c r="DH9" s="6">
        <f t="shared" ref="DH9:DH25" si="69">DF9+DG9</f>
        <v>0</v>
      </c>
      <c r="DI9" s="6">
        <v>0</v>
      </c>
      <c r="DJ9" s="7"/>
      <c r="DK9" s="6">
        <f t="shared" ref="DK9:DK25" si="70">DI9+DJ9</f>
        <v>0</v>
      </c>
      <c r="DL9" s="6"/>
      <c r="DM9" s="7"/>
      <c r="DN9" s="6">
        <f t="shared" ref="DN9:DN25" si="71">DL9+DM9</f>
        <v>0</v>
      </c>
      <c r="DO9" s="6">
        <v>0</v>
      </c>
      <c r="DP9" s="7"/>
      <c r="DQ9" s="6">
        <f t="shared" ref="DQ9:DQ25" si="72">DO9+DP9</f>
        <v>0</v>
      </c>
      <c r="DR9" s="105">
        <f t="shared" ref="DR9:DR25" si="73">B9+E9+H9+K9+N9+Q9+T9+W9+Z9+AC9+AF9+AI9+AL9+AO9+AR9+AU9+AX9+BA9+BD9+BG9+BJ9+BM9+BP9+BS9+BV9+BY9+CB9+CE9+CH9+CK9+CN9+CQ9+CT9+CW9+CZ9+DC9+DF9+DI9+DL9+DO9</f>
        <v>10240</v>
      </c>
      <c r="DS9" s="105">
        <f t="shared" ref="DS9:DT11" si="74">C9+F9+I9+L9+O9+R9+U9+X9+AA9+AD9+AG9+AJ9+AM9+AP9+AS9+AV9+AY9+BB9+BE9+BH9+BK9+BN9+BQ9+BT9+BW9+BZ9+CC9+CF9+CI9+CL9+CO9+CR9+CU9+CX9+DA9+DD9+DG9+DJ9+DM9+DP9</f>
        <v>1709</v>
      </c>
      <c r="DT9" s="105">
        <f t="shared" si="74"/>
        <v>11949</v>
      </c>
      <c r="DU9" s="7"/>
      <c r="DV9" s="7"/>
      <c r="DW9" s="6">
        <f t="shared" ref="DW9:DW25" si="75">DU9+DV9</f>
        <v>0</v>
      </c>
      <c r="DX9" s="6"/>
      <c r="DY9" s="7"/>
      <c r="DZ9" s="6">
        <f t="shared" ref="DZ9:DZ25" si="76">DX9+DY9</f>
        <v>0</v>
      </c>
      <c r="EA9" s="6"/>
      <c r="EB9" s="7"/>
      <c r="EC9" s="6">
        <f t="shared" ref="EC9:EC25" si="77">EA9+EB9</f>
        <v>0</v>
      </c>
      <c r="ED9" s="6">
        <v>0</v>
      </c>
      <c r="EE9" s="7"/>
      <c r="EF9" s="6">
        <f t="shared" ref="EF9:EF25" si="78">ED9+EE9</f>
        <v>0</v>
      </c>
      <c r="EG9" s="6">
        <v>900</v>
      </c>
      <c r="EH9" s="7">
        <f>81</f>
        <v>81</v>
      </c>
      <c r="EI9" s="6">
        <f t="shared" ref="EI9:EI25" si="79">EG9+EH9</f>
        <v>981</v>
      </c>
      <c r="EJ9" s="6">
        <v>3114</v>
      </c>
      <c r="EK9" s="7">
        <f>169+2466+3896+289</f>
        <v>6820</v>
      </c>
      <c r="EL9" s="6">
        <f t="shared" ref="EL9:EL25" si="80">EJ9+EK9</f>
        <v>9934</v>
      </c>
      <c r="EM9" s="6">
        <v>1452</v>
      </c>
      <c r="EN9" s="7">
        <v>203</v>
      </c>
      <c r="EO9" s="6">
        <f t="shared" ref="EO9:EO25" si="81">EM9+EN9</f>
        <v>1655</v>
      </c>
      <c r="EP9" s="6">
        <v>181163</v>
      </c>
      <c r="EQ9" s="7">
        <f>3354+6581-289+10</f>
        <v>9656</v>
      </c>
      <c r="ER9" s="6">
        <f t="shared" ref="ER9:ER25" si="82">EP9+EQ9</f>
        <v>190819</v>
      </c>
      <c r="ES9" s="6">
        <v>59935</v>
      </c>
      <c r="ET9" s="7">
        <f>162+2136+13</f>
        <v>2311</v>
      </c>
      <c r="EU9" s="6">
        <f t="shared" ref="EU9:EU25" si="83">ES9+ET9</f>
        <v>62246</v>
      </c>
      <c r="EV9" s="105">
        <f t="shared" ref="EV9:EV20" si="84">DU9+DX9+EA9+ED9+EG9+EJ9+EM9+EP9+ES9</f>
        <v>246564</v>
      </c>
      <c r="EW9" s="105">
        <f t="shared" ref="EW9:EW25" si="85">DV9+DY9+EB9+EE9+EH9+EK9+EN9+EQ9+ET9</f>
        <v>19071</v>
      </c>
      <c r="EX9" s="105">
        <f t="shared" ref="EX9:EX25" si="86">DW9+DZ9+EC9+EF9+EI9+EL9+EO9+ER9+EU9</f>
        <v>265635</v>
      </c>
      <c r="EY9" s="7"/>
      <c r="EZ9" s="7"/>
      <c r="FA9" s="6">
        <f t="shared" ref="FA9:FA25" si="87">EY9+EZ9</f>
        <v>0</v>
      </c>
      <c r="FB9" s="7">
        <v>29863</v>
      </c>
      <c r="FC9" s="7">
        <f>147+196+846-4+23</f>
        <v>1208</v>
      </c>
      <c r="FD9" s="6">
        <f t="shared" ref="FD9:FD25" si="88">FB9+FC9</f>
        <v>31071</v>
      </c>
      <c r="FE9" s="7">
        <v>7497</v>
      </c>
      <c r="FF9" s="7">
        <f>696-2+0</f>
        <v>694</v>
      </c>
      <c r="FG9" s="6">
        <f t="shared" ref="FG9:FG25" si="89">FE9+FF9</f>
        <v>8191</v>
      </c>
      <c r="FH9" s="7">
        <v>5993</v>
      </c>
      <c r="FI9" s="7">
        <f>365</f>
        <v>365</v>
      </c>
      <c r="FJ9" s="6">
        <f t="shared" ref="FJ9:FJ25" si="90">FH9+FI9</f>
        <v>6358</v>
      </c>
      <c r="FK9" s="7">
        <v>16071</v>
      </c>
      <c r="FL9" s="7">
        <f>1174-3+4</f>
        <v>1175</v>
      </c>
      <c r="FM9" s="6">
        <f t="shared" ref="FM9:FM25" si="91">FK9+FL9</f>
        <v>17246</v>
      </c>
      <c r="FN9" s="7">
        <v>2252</v>
      </c>
      <c r="FO9" s="7">
        <f>50</f>
        <v>50</v>
      </c>
      <c r="FP9" s="6">
        <f t="shared" ref="FP9:FP25" si="92">FN9+FO9</f>
        <v>2302</v>
      </c>
      <c r="FQ9" s="7">
        <v>14986</v>
      </c>
      <c r="FR9" s="7">
        <f>450-3+6</f>
        <v>453</v>
      </c>
      <c r="FS9" s="6">
        <f t="shared" ref="FS9:FS25" si="93">FQ9+FR9</f>
        <v>15439</v>
      </c>
      <c r="FT9" s="7">
        <v>16137</v>
      </c>
      <c r="FU9" s="7">
        <f>1011-17+35</f>
        <v>1029</v>
      </c>
      <c r="FV9" s="6">
        <f t="shared" ref="FV9:FV25" si="94">FT9+FU9</f>
        <v>17166</v>
      </c>
      <c r="FW9" s="7">
        <v>10364</v>
      </c>
      <c r="FX9" s="7">
        <f>302-2+1</f>
        <v>301</v>
      </c>
      <c r="FY9" s="6">
        <f t="shared" ref="FY9:FY25" si="95">FW9+FX9</f>
        <v>10665</v>
      </c>
      <c r="FZ9" s="7">
        <v>0</v>
      </c>
      <c r="GA9" s="7">
        <v>0</v>
      </c>
      <c r="GB9" s="6">
        <f t="shared" ref="GB9:GB25" si="96">FZ9+GA9</f>
        <v>0</v>
      </c>
      <c r="GC9" s="7">
        <v>5106</v>
      </c>
      <c r="GD9" s="7">
        <f>165</f>
        <v>165</v>
      </c>
      <c r="GE9" s="6">
        <f t="shared" ref="GE9:GE25" si="97">GC9+GD9</f>
        <v>5271</v>
      </c>
      <c r="GF9" s="7">
        <v>11327</v>
      </c>
      <c r="GG9" s="7">
        <f>375-4+7</f>
        <v>378</v>
      </c>
      <c r="GH9" s="6">
        <f t="shared" ref="GH9:GH25" si="98">GF9+GG9</f>
        <v>11705</v>
      </c>
      <c r="GI9" s="7">
        <v>5568</v>
      </c>
      <c r="GJ9" s="7">
        <f>120</f>
        <v>120</v>
      </c>
      <c r="GK9" s="6">
        <f t="shared" ref="GK9:GK25" si="99">GI9+GJ9</f>
        <v>5688</v>
      </c>
      <c r="GL9" s="7">
        <f t="shared" ref="GL9:GL25" si="100">EY9+FB9+FE9+FH9+FK9+FN9+FQ9+FT9+FW9+FZ9+GC9+GF9+GI9</f>
        <v>125164</v>
      </c>
      <c r="GM9" s="7">
        <f t="shared" ref="GM9:GM25" si="101">EZ9+FC9+FF9+FI9+FL9+FO9+FR9+FU9+FX9+GA9+GD9+GG9+GJ9</f>
        <v>5938</v>
      </c>
      <c r="GN9" s="7">
        <f t="shared" ref="GN9:GN25" si="102">FA9+FD9+FG9+FJ9+FM9+FP9+FS9+FV9+FY9+GB9+GE9+GH9+GK9</f>
        <v>131102</v>
      </c>
      <c r="GO9" s="7">
        <v>109337</v>
      </c>
      <c r="GP9" s="7">
        <f>239+1901+1030-83+270</f>
        <v>3357</v>
      </c>
      <c r="GQ9" s="6">
        <f t="shared" ref="GQ9:GQ25" si="103">GO9+GP9</f>
        <v>112694</v>
      </c>
      <c r="GR9" s="7">
        <v>198688</v>
      </c>
      <c r="GS9" s="7">
        <f>-196+753</f>
        <v>557</v>
      </c>
      <c r="GT9" s="6">
        <f t="shared" ref="GT9:GT25" si="104">GR9+GS9</f>
        <v>199245</v>
      </c>
      <c r="GU9" s="7">
        <v>200715</v>
      </c>
      <c r="GV9" s="7">
        <f>824-23+36</f>
        <v>837</v>
      </c>
      <c r="GW9" s="6">
        <f t="shared" ref="GW9:GW25" si="105">GU9+GV9</f>
        <v>201552</v>
      </c>
      <c r="GX9" s="7">
        <f t="shared" ref="GX9:GX25" si="106">GL9+GO9+GR9+GU9</f>
        <v>633904</v>
      </c>
      <c r="GY9" s="7">
        <f t="shared" si="32"/>
        <v>10689</v>
      </c>
      <c r="GZ9" s="7">
        <f t="shared" si="32"/>
        <v>644593</v>
      </c>
      <c r="HA9" s="586">
        <f t="shared" ref="HA9:HA39" si="107">DR9+EV9+GX9</f>
        <v>890708</v>
      </c>
      <c r="HB9" s="586">
        <f t="shared" ref="HB9:HB69" si="108">DS9+EW9+GY9</f>
        <v>31469</v>
      </c>
      <c r="HC9" s="580">
        <f t="shared" ref="HC9:HC69" si="109">DT9+EX9+GZ9</f>
        <v>922177</v>
      </c>
    </row>
    <row r="10" spans="1:211" x14ac:dyDescent="0.2">
      <c r="A10" s="115" t="s">
        <v>402</v>
      </c>
      <c r="B10" s="6">
        <v>9420</v>
      </c>
      <c r="C10" s="7"/>
      <c r="D10" s="6">
        <f t="shared" si="34"/>
        <v>9420</v>
      </c>
      <c r="E10" s="6"/>
      <c r="F10" s="7"/>
      <c r="G10" s="6">
        <f t="shared" si="35"/>
        <v>0</v>
      </c>
      <c r="H10" s="6"/>
      <c r="I10" s="7"/>
      <c r="J10" s="6">
        <f t="shared" si="36"/>
        <v>0</v>
      </c>
      <c r="K10" s="6"/>
      <c r="L10" s="7"/>
      <c r="M10" s="6">
        <f t="shared" si="37"/>
        <v>0</v>
      </c>
      <c r="N10" s="6"/>
      <c r="O10" s="7"/>
      <c r="P10" s="6">
        <f t="shared" si="38"/>
        <v>0</v>
      </c>
      <c r="Q10" s="6">
        <v>0</v>
      </c>
      <c r="R10" s="7"/>
      <c r="S10" s="6">
        <f t="shared" si="39"/>
        <v>0</v>
      </c>
      <c r="T10" s="6">
        <v>0</v>
      </c>
      <c r="U10" s="7"/>
      <c r="V10" s="6">
        <f t="shared" si="40"/>
        <v>0</v>
      </c>
      <c r="W10" s="6">
        <v>0</v>
      </c>
      <c r="X10" s="7"/>
      <c r="Y10" s="6">
        <f t="shared" si="41"/>
        <v>0</v>
      </c>
      <c r="Z10" s="6">
        <v>0</v>
      </c>
      <c r="AA10" s="7">
        <v>53</v>
      </c>
      <c r="AB10" s="6">
        <f t="shared" si="42"/>
        <v>53</v>
      </c>
      <c r="AC10" s="6">
        <v>0</v>
      </c>
      <c r="AD10" s="7"/>
      <c r="AE10" s="6">
        <f t="shared" si="43"/>
        <v>0</v>
      </c>
      <c r="AF10" s="6">
        <v>1200</v>
      </c>
      <c r="AG10" s="7"/>
      <c r="AH10" s="6">
        <f t="shared" si="44"/>
        <v>1200</v>
      </c>
      <c r="AI10" s="6">
        <v>9100</v>
      </c>
      <c r="AJ10" s="7">
        <v>650</v>
      </c>
      <c r="AK10" s="6">
        <f t="shared" si="45"/>
        <v>9750</v>
      </c>
      <c r="AL10" s="6">
        <v>0</v>
      </c>
      <c r="AM10" s="7"/>
      <c r="AN10" s="6">
        <f t="shared" si="46"/>
        <v>0</v>
      </c>
      <c r="AO10" s="6">
        <v>780103</v>
      </c>
      <c r="AP10" s="7">
        <v>204</v>
      </c>
      <c r="AQ10" s="6">
        <f t="shared" si="47"/>
        <v>780307</v>
      </c>
      <c r="AR10" s="6"/>
      <c r="AS10" s="7"/>
      <c r="AT10" s="6">
        <f t="shared" si="48"/>
        <v>0</v>
      </c>
      <c r="AU10" s="6">
        <v>29450</v>
      </c>
      <c r="AV10" s="7">
        <v>2796</v>
      </c>
      <c r="AW10" s="6">
        <f t="shared" si="49"/>
        <v>32246</v>
      </c>
      <c r="AX10" s="6">
        <v>53850</v>
      </c>
      <c r="AY10" s="7"/>
      <c r="AZ10" s="6">
        <f t="shared" si="50"/>
        <v>53850</v>
      </c>
      <c r="BA10" s="6"/>
      <c r="BB10" s="7"/>
      <c r="BC10" s="6">
        <f t="shared" si="51"/>
        <v>0</v>
      </c>
      <c r="BD10" s="6">
        <v>1000</v>
      </c>
      <c r="BE10" s="7">
        <v>28</v>
      </c>
      <c r="BF10" s="6">
        <f t="shared" si="52"/>
        <v>1028</v>
      </c>
      <c r="BG10" s="6">
        <v>131700</v>
      </c>
      <c r="BH10" s="7">
        <f>12216+1529+381</f>
        <v>14126</v>
      </c>
      <c r="BI10" s="6">
        <f t="shared" si="53"/>
        <v>145826</v>
      </c>
      <c r="BJ10" s="6"/>
      <c r="BK10" s="7"/>
      <c r="BL10" s="6">
        <f t="shared" si="54"/>
        <v>0</v>
      </c>
      <c r="BM10" s="6">
        <v>3500</v>
      </c>
      <c r="BN10" s="7">
        <v>191</v>
      </c>
      <c r="BO10" s="6">
        <f t="shared" si="55"/>
        <v>3691</v>
      </c>
      <c r="BP10" s="6">
        <f>'kiadás 11601'!B18</f>
        <v>27500</v>
      </c>
      <c r="BQ10" s="6">
        <f>'kiadás 11601'!C18</f>
        <v>39443</v>
      </c>
      <c r="BR10" s="6">
        <f>'kiadás 11601'!D18</f>
        <v>66943</v>
      </c>
      <c r="BS10" s="6">
        <v>0</v>
      </c>
      <c r="BT10" s="7"/>
      <c r="BU10" s="6">
        <f t="shared" si="57"/>
        <v>0</v>
      </c>
      <c r="BV10" s="6"/>
      <c r="BW10" s="7"/>
      <c r="BX10" s="6">
        <f t="shared" si="58"/>
        <v>0</v>
      </c>
      <c r="BY10" s="6">
        <v>0</v>
      </c>
      <c r="BZ10" s="7"/>
      <c r="CA10" s="6">
        <f t="shared" si="59"/>
        <v>0</v>
      </c>
      <c r="CB10" s="6"/>
      <c r="CC10" s="7"/>
      <c r="CD10" s="6">
        <f t="shared" si="60"/>
        <v>0</v>
      </c>
      <c r="CE10" s="6">
        <f>kiadás11602!E22</f>
        <v>2560396</v>
      </c>
      <c r="CF10" s="6">
        <f>kiadás11602!F22</f>
        <v>736612</v>
      </c>
      <c r="CG10" s="6">
        <f>kiadás11602!G22</f>
        <v>3297008</v>
      </c>
      <c r="CH10" s="6"/>
      <c r="CI10" s="7"/>
      <c r="CJ10" s="6">
        <f t="shared" si="61"/>
        <v>0</v>
      </c>
      <c r="CK10" s="6"/>
      <c r="CL10" s="7"/>
      <c r="CM10" s="6">
        <f t="shared" si="62"/>
        <v>0</v>
      </c>
      <c r="CN10" s="6"/>
      <c r="CO10" s="7"/>
      <c r="CP10" s="6">
        <f t="shared" si="63"/>
        <v>0</v>
      </c>
      <c r="CQ10" s="6"/>
      <c r="CR10" s="7"/>
      <c r="CS10" s="6">
        <f t="shared" si="64"/>
        <v>0</v>
      </c>
      <c r="CT10" s="6"/>
      <c r="CU10" s="7"/>
      <c r="CV10" s="6">
        <f t="shared" si="65"/>
        <v>0</v>
      </c>
      <c r="CW10" s="6">
        <v>3689</v>
      </c>
      <c r="CX10" s="7">
        <f>35290+393+2493</f>
        <v>38176</v>
      </c>
      <c r="CY10" s="6">
        <f t="shared" si="66"/>
        <v>41865</v>
      </c>
      <c r="CZ10" s="6">
        <v>22680</v>
      </c>
      <c r="DA10" s="7">
        <v>2670</v>
      </c>
      <c r="DB10" s="6">
        <f t="shared" si="67"/>
        <v>25350</v>
      </c>
      <c r="DC10" s="6"/>
      <c r="DD10" s="7"/>
      <c r="DE10" s="6">
        <f t="shared" si="68"/>
        <v>0</v>
      </c>
      <c r="DF10" s="6">
        <v>39074</v>
      </c>
      <c r="DG10" s="7">
        <v>123</v>
      </c>
      <c r="DH10" s="6">
        <f t="shared" si="69"/>
        <v>39197</v>
      </c>
      <c r="DI10" s="6">
        <v>78360</v>
      </c>
      <c r="DJ10" s="7">
        <v>14917</v>
      </c>
      <c r="DK10" s="6">
        <f t="shared" si="70"/>
        <v>93277</v>
      </c>
      <c r="DL10" s="6"/>
      <c r="DM10" s="7"/>
      <c r="DN10" s="6">
        <f t="shared" si="71"/>
        <v>0</v>
      </c>
      <c r="DO10" s="6">
        <v>0</v>
      </c>
      <c r="DP10" s="7"/>
      <c r="DQ10" s="6">
        <f t="shared" si="72"/>
        <v>0</v>
      </c>
      <c r="DR10" s="105">
        <f t="shared" si="73"/>
        <v>3751022</v>
      </c>
      <c r="DS10" s="105">
        <f t="shared" si="74"/>
        <v>849989</v>
      </c>
      <c r="DT10" s="105">
        <f t="shared" si="74"/>
        <v>4601011</v>
      </c>
      <c r="DU10" s="7"/>
      <c r="DV10" s="7"/>
      <c r="DW10" s="6">
        <f t="shared" si="75"/>
        <v>0</v>
      </c>
      <c r="DX10" s="6"/>
      <c r="DY10" s="7"/>
      <c r="DZ10" s="6">
        <f t="shared" si="76"/>
        <v>0</v>
      </c>
      <c r="EA10" s="6"/>
      <c r="EB10" s="7"/>
      <c r="EC10" s="6">
        <f t="shared" si="77"/>
        <v>0</v>
      </c>
      <c r="ED10" s="6">
        <v>330796</v>
      </c>
      <c r="EE10" s="7">
        <f>21333</f>
        <v>21333</v>
      </c>
      <c r="EF10" s="6">
        <f t="shared" si="78"/>
        <v>352129</v>
      </c>
      <c r="EG10" s="6">
        <v>53015</v>
      </c>
      <c r="EH10" s="7">
        <f>13041</f>
        <v>13041</v>
      </c>
      <c r="EI10" s="6">
        <f t="shared" si="79"/>
        <v>66056</v>
      </c>
      <c r="EJ10" s="6">
        <v>16600</v>
      </c>
      <c r="EK10" s="7">
        <f>1270+1103+5500</f>
        <v>7873</v>
      </c>
      <c r="EL10" s="6">
        <f t="shared" si="80"/>
        <v>24473</v>
      </c>
      <c r="EM10" s="6">
        <v>6250</v>
      </c>
      <c r="EN10" s="7">
        <v>23</v>
      </c>
      <c r="EO10" s="6">
        <f t="shared" si="81"/>
        <v>6273</v>
      </c>
      <c r="EP10" s="6">
        <v>8956</v>
      </c>
      <c r="EQ10" s="7">
        <v>508</v>
      </c>
      <c r="ER10" s="6">
        <f t="shared" si="82"/>
        <v>9464</v>
      </c>
      <c r="ES10" s="6">
        <v>94655</v>
      </c>
      <c r="ET10" s="7">
        <f>8336+6000</f>
        <v>14336</v>
      </c>
      <c r="EU10" s="6">
        <f t="shared" si="83"/>
        <v>108991</v>
      </c>
      <c r="EV10" s="105">
        <f t="shared" si="84"/>
        <v>510272</v>
      </c>
      <c r="EW10" s="105">
        <f t="shared" si="85"/>
        <v>57114</v>
      </c>
      <c r="EX10" s="105">
        <f t="shared" si="86"/>
        <v>567386</v>
      </c>
      <c r="EY10" s="7"/>
      <c r="EZ10" s="7"/>
      <c r="FA10" s="6">
        <f t="shared" si="87"/>
        <v>0</v>
      </c>
      <c r="FB10" s="7">
        <v>20280</v>
      </c>
      <c r="FC10" s="7">
        <f>1600+800+1600+490-800-1600-490+100+6240</f>
        <v>7940</v>
      </c>
      <c r="FD10" s="6">
        <f t="shared" si="88"/>
        <v>28220</v>
      </c>
      <c r="FE10" s="7">
        <v>12188</v>
      </c>
      <c r="FF10" s="7">
        <f>6096+381+300</f>
        <v>6777</v>
      </c>
      <c r="FG10" s="6">
        <f t="shared" si="89"/>
        <v>18965</v>
      </c>
      <c r="FH10" s="7">
        <v>4609</v>
      </c>
      <c r="FI10" s="7">
        <f>1500+500</f>
        <v>2000</v>
      </c>
      <c r="FJ10" s="6">
        <f t="shared" si="90"/>
        <v>6609</v>
      </c>
      <c r="FK10" s="7">
        <v>20600</v>
      </c>
      <c r="FL10" s="7">
        <f>341+584</f>
        <v>925</v>
      </c>
      <c r="FM10" s="6">
        <f t="shared" si="91"/>
        <v>21525</v>
      </c>
      <c r="FN10" s="7">
        <v>192655</v>
      </c>
      <c r="FO10" s="7">
        <f>2061+500+901</f>
        <v>3462</v>
      </c>
      <c r="FP10" s="6">
        <f t="shared" si="92"/>
        <v>196117</v>
      </c>
      <c r="FQ10" s="7">
        <v>12887</v>
      </c>
      <c r="FR10" s="7">
        <f>129+635</f>
        <v>764</v>
      </c>
      <c r="FS10" s="6">
        <f t="shared" si="93"/>
        <v>13651</v>
      </c>
      <c r="FT10" s="7">
        <f>41152+290-140</f>
        <v>41302</v>
      </c>
      <c r="FU10" s="7">
        <f>381+1778+2000+15</f>
        <v>4174</v>
      </c>
      <c r="FV10" s="6">
        <f t="shared" si="94"/>
        <v>45476</v>
      </c>
      <c r="FW10" s="7">
        <f>21805-60</f>
        <v>21745</v>
      </c>
      <c r="FX10" s="7">
        <f>297</f>
        <v>297</v>
      </c>
      <c r="FY10" s="6">
        <f t="shared" si="95"/>
        <v>22042</v>
      </c>
      <c r="FZ10" s="7">
        <v>0</v>
      </c>
      <c r="GA10" s="7"/>
      <c r="GB10" s="6">
        <f t="shared" si="96"/>
        <v>0</v>
      </c>
      <c r="GC10" s="7">
        <f>14493-10</f>
        <v>14483</v>
      </c>
      <c r="GD10" s="7">
        <f>190+229+150</f>
        <v>569</v>
      </c>
      <c r="GE10" s="6">
        <f t="shared" si="97"/>
        <v>15052</v>
      </c>
      <c r="GF10" s="7">
        <f>717191-400</f>
        <v>716791</v>
      </c>
      <c r="GG10" s="7">
        <f>139+1610</f>
        <v>1749</v>
      </c>
      <c r="GH10" s="6">
        <f t="shared" si="98"/>
        <v>718540</v>
      </c>
      <c r="GI10" s="7">
        <v>31780</v>
      </c>
      <c r="GJ10" s="7"/>
      <c r="GK10" s="6">
        <f t="shared" si="99"/>
        <v>31780</v>
      </c>
      <c r="GL10" s="7">
        <f t="shared" si="100"/>
        <v>1089320</v>
      </c>
      <c r="GM10" s="7">
        <f t="shared" si="101"/>
        <v>28657</v>
      </c>
      <c r="GN10" s="7">
        <f t="shared" si="102"/>
        <v>1117977</v>
      </c>
      <c r="GO10" s="7">
        <f>155758+14500+2740-2000</f>
        <v>170998</v>
      </c>
      <c r="GP10" s="7">
        <f>8967+549+5000+3000+600+5000+3000+600+219+1600+2500+1200+3000+1100+1000+590+4500+578+4000+1082+3000+3000+416+700+1500</f>
        <v>56701</v>
      </c>
      <c r="GQ10" s="6">
        <f t="shared" si="103"/>
        <v>227699</v>
      </c>
      <c r="GR10" s="7">
        <v>303130</v>
      </c>
      <c r="GS10" s="7">
        <f>25645+77300+1500</f>
        <v>104445</v>
      </c>
      <c r="GT10" s="6">
        <f t="shared" si="104"/>
        <v>407575</v>
      </c>
      <c r="GU10" s="7">
        <f>120092+2870+195+154</f>
        <v>123311</v>
      </c>
      <c r="GV10" s="7">
        <f>3211+1157+3856+662+478+133+191+949+198+486+164+505+896+700</f>
        <v>13586</v>
      </c>
      <c r="GW10" s="6">
        <f t="shared" si="105"/>
        <v>136897</v>
      </c>
      <c r="GX10" s="7">
        <f t="shared" si="106"/>
        <v>1686759</v>
      </c>
      <c r="GY10" s="7">
        <f t="shared" si="32"/>
        <v>203389</v>
      </c>
      <c r="GZ10" s="7">
        <f t="shared" si="32"/>
        <v>1890148</v>
      </c>
      <c r="HA10" s="586">
        <f t="shared" si="107"/>
        <v>5948053</v>
      </c>
      <c r="HB10" s="586">
        <f t="shared" si="108"/>
        <v>1110492</v>
      </c>
      <c r="HC10" s="580">
        <f t="shared" si="109"/>
        <v>7058545</v>
      </c>
    </row>
    <row r="11" spans="1:211" x14ac:dyDescent="0.2">
      <c r="A11" s="115" t="s">
        <v>403</v>
      </c>
      <c r="B11" s="6">
        <v>0</v>
      </c>
      <c r="C11" s="7"/>
      <c r="D11" s="6">
        <f t="shared" si="34"/>
        <v>0</v>
      </c>
      <c r="E11" s="6"/>
      <c r="F11" s="7"/>
      <c r="G11" s="6">
        <f t="shared" si="35"/>
        <v>0</v>
      </c>
      <c r="H11" s="6"/>
      <c r="I11" s="7"/>
      <c r="J11" s="6">
        <f t="shared" si="36"/>
        <v>0</v>
      </c>
      <c r="K11" s="6"/>
      <c r="L11" s="7"/>
      <c r="M11" s="6">
        <f t="shared" si="37"/>
        <v>0</v>
      </c>
      <c r="N11" s="6"/>
      <c r="O11" s="7"/>
      <c r="P11" s="6">
        <f t="shared" si="38"/>
        <v>0</v>
      </c>
      <c r="Q11" s="6">
        <v>0</v>
      </c>
      <c r="R11" s="7"/>
      <c r="S11" s="6">
        <f t="shared" si="39"/>
        <v>0</v>
      </c>
      <c r="T11" s="6">
        <v>0</v>
      </c>
      <c r="U11" s="7"/>
      <c r="V11" s="6">
        <f t="shared" si="40"/>
        <v>0</v>
      </c>
      <c r="W11" s="6">
        <v>0</v>
      </c>
      <c r="X11" s="7"/>
      <c r="Y11" s="6">
        <f t="shared" si="41"/>
        <v>0</v>
      </c>
      <c r="Z11" s="6">
        <v>0</v>
      </c>
      <c r="AA11" s="7"/>
      <c r="AB11" s="6">
        <f t="shared" si="42"/>
        <v>0</v>
      </c>
      <c r="AC11" s="6">
        <v>0</v>
      </c>
      <c r="AD11" s="7"/>
      <c r="AE11" s="6">
        <f t="shared" si="43"/>
        <v>0</v>
      </c>
      <c r="AF11" s="6">
        <v>0</v>
      </c>
      <c r="AG11" s="7"/>
      <c r="AH11" s="6">
        <f t="shared" si="44"/>
        <v>0</v>
      </c>
      <c r="AI11" s="6">
        <v>0</v>
      </c>
      <c r="AJ11" s="7"/>
      <c r="AK11" s="6">
        <f t="shared" si="45"/>
        <v>0</v>
      </c>
      <c r="AL11" s="6">
        <v>66308</v>
      </c>
      <c r="AM11" s="7">
        <v>2271</v>
      </c>
      <c r="AN11" s="6">
        <f t="shared" si="46"/>
        <v>68579</v>
      </c>
      <c r="AO11" s="6">
        <v>0</v>
      </c>
      <c r="AP11" s="7"/>
      <c r="AQ11" s="6">
        <f t="shared" si="47"/>
        <v>0</v>
      </c>
      <c r="AR11" s="6"/>
      <c r="AS11" s="7"/>
      <c r="AT11" s="6">
        <f t="shared" si="48"/>
        <v>0</v>
      </c>
      <c r="AU11" s="6">
        <v>0</v>
      </c>
      <c r="AV11" s="7"/>
      <c r="AW11" s="6">
        <f t="shared" si="49"/>
        <v>0</v>
      </c>
      <c r="AX11" s="6">
        <v>0</v>
      </c>
      <c r="AY11" s="7"/>
      <c r="AZ11" s="6">
        <f t="shared" si="50"/>
        <v>0</v>
      </c>
      <c r="BA11" s="6"/>
      <c r="BB11" s="7"/>
      <c r="BC11" s="6">
        <f t="shared" si="51"/>
        <v>0</v>
      </c>
      <c r="BD11" s="6">
        <v>0</v>
      </c>
      <c r="BE11" s="7"/>
      <c r="BF11" s="6">
        <f t="shared" si="52"/>
        <v>0</v>
      </c>
      <c r="BG11" s="6">
        <v>0</v>
      </c>
      <c r="BH11" s="7"/>
      <c r="BI11" s="6">
        <f t="shared" si="53"/>
        <v>0</v>
      </c>
      <c r="BJ11" s="6"/>
      <c r="BK11" s="7"/>
      <c r="BL11" s="6">
        <f t="shared" si="54"/>
        <v>0</v>
      </c>
      <c r="BM11" s="6">
        <v>0</v>
      </c>
      <c r="BN11" s="7"/>
      <c r="BO11" s="6">
        <f t="shared" si="55"/>
        <v>0</v>
      </c>
      <c r="BP11" s="6"/>
      <c r="BQ11" s="7"/>
      <c r="BR11" s="6">
        <f t="shared" si="56"/>
        <v>0</v>
      </c>
      <c r="BS11" s="6">
        <v>0</v>
      </c>
      <c r="BT11" s="7"/>
      <c r="BU11" s="6">
        <f t="shared" si="57"/>
        <v>0</v>
      </c>
      <c r="BV11" s="6"/>
      <c r="BW11" s="7"/>
      <c r="BX11" s="6">
        <f t="shared" si="58"/>
        <v>0</v>
      </c>
      <c r="BY11" s="6">
        <v>0</v>
      </c>
      <c r="BZ11" s="7"/>
      <c r="CA11" s="6">
        <f t="shared" si="59"/>
        <v>0</v>
      </c>
      <c r="CB11" s="6"/>
      <c r="CC11" s="7"/>
      <c r="CD11" s="6">
        <f t="shared" si="60"/>
        <v>0</v>
      </c>
      <c r="CE11" s="6"/>
      <c r="CF11" s="7"/>
      <c r="CG11" s="6">
        <f t="shared" ref="CG11:CG25" si="110">CE11+CF11</f>
        <v>0</v>
      </c>
      <c r="CH11" s="6"/>
      <c r="CI11" s="7"/>
      <c r="CJ11" s="6">
        <f t="shared" si="61"/>
        <v>0</v>
      </c>
      <c r="CK11" s="6"/>
      <c r="CL11" s="7"/>
      <c r="CM11" s="6">
        <f t="shared" si="62"/>
        <v>0</v>
      </c>
      <c r="CN11" s="6"/>
      <c r="CO11" s="7"/>
      <c r="CP11" s="6">
        <f t="shared" si="63"/>
        <v>0</v>
      </c>
      <c r="CQ11" s="6"/>
      <c r="CR11" s="7"/>
      <c r="CS11" s="6">
        <f t="shared" si="64"/>
        <v>0</v>
      </c>
      <c r="CT11" s="6"/>
      <c r="CU11" s="7"/>
      <c r="CV11" s="6">
        <f t="shared" si="65"/>
        <v>0</v>
      </c>
      <c r="CW11" s="6">
        <v>0</v>
      </c>
      <c r="CX11" s="7"/>
      <c r="CY11" s="6">
        <f t="shared" si="66"/>
        <v>0</v>
      </c>
      <c r="CZ11" s="6">
        <v>0</v>
      </c>
      <c r="DA11" s="7"/>
      <c r="DB11" s="6">
        <f t="shared" si="67"/>
        <v>0</v>
      </c>
      <c r="DC11" s="6"/>
      <c r="DD11" s="7"/>
      <c r="DE11" s="6">
        <f t="shared" si="68"/>
        <v>0</v>
      </c>
      <c r="DF11" s="6">
        <v>0</v>
      </c>
      <c r="DG11" s="7"/>
      <c r="DH11" s="6">
        <f t="shared" si="69"/>
        <v>0</v>
      </c>
      <c r="DI11" s="6">
        <v>0</v>
      </c>
      <c r="DJ11" s="7"/>
      <c r="DK11" s="6">
        <f t="shared" si="70"/>
        <v>0</v>
      </c>
      <c r="DL11" s="6"/>
      <c r="DM11" s="7"/>
      <c r="DN11" s="6">
        <f t="shared" si="71"/>
        <v>0</v>
      </c>
      <c r="DO11" s="6">
        <v>0</v>
      </c>
      <c r="DP11" s="7"/>
      <c r="DQ11" s="6">
        <f t="shared" si="72"/>
        <v>0</v>
      </c>
      <c r="DR11" s="105">
        <f t="shared" si="73"/>
        <v>66308</v>
      </c>
      <c r="DS11" s="105">
        <f t="shared" si="74"/>
        <v>2271</v>
      </c>
      <c r="DT11" s="105">
        <f t="shared" si="74"/>
        <v>68579</v>
      </c>
      <c r="DU11" s="7"/>
      <c r="DV11" s="7"/>
      <c r="DW11" s="6">
        <f t="shared" si="75"/>
        <v>0</v>
      </c>
      <c r="DX11" s="6"/>
      <c r="DY11" s="7"/>
      <c r="DZ11" s="6">
        <f t="shared" si="76"/>
        <v>0</v>
      </c>
      <c r="EA11" s="6"/>
      <c r="EB11" s="7"/>
      <c r="EC11" s="6">
        <f t="shared" si="77"/>
        <v>0</v>
      </c>
      <c r="ED11" s="6">
        <v>0</v>
      </c>
      <c r="EE11" s="7"/>
      <c r="EF11" s="6">
        <f t="shared" si="78"/>
        <v>0</v>
      </c>
      <c r="EG11" s="6">
        <v>0</v>
      </c>
      <c r="EH11" s="7"/>
      <c r="EI11" s="6">
        <f t="shared" si="79"/>
        <v>0</v>
      </c>
      <c r="EJ11" s="6">
        <v>0</v>
      </c>
      <c r="EK11" s="7"/>
      <c r="EL11" s="6">
        <f t="shared" si="80"/>
        <v>0</v>
      </c>
      <c r="EM11" s="6">
        <v>0</v>
      </c>
      <c r="EN11" s="7"/>
      <c r="EO11" s="6">
        <f t="shared" si="81"/>
        <v>0</v>
      </c>
      <c r="EP11" s="6">
        <v>0</v>
      </c>
      <c r="EQ11" s="7"/>
      <c r="ER11" s="6">
        <f t="shared" si="82"/>
        <v>0</v>
      </c>
      <c r="ES11" s="6">
        <v>0</v>
      </c>
      <c r="ET11" s="7"/>
      <c r="EU11" s="6">
        <f t="shared" si="83"/>
        <v>0</v>
      </c>
      <c r="EV11" s="105">
        <f t="shared" si="84"/>
        <v>0</v>
      </c>
      <c r="EW11" s="105">
        <f t="shared" si="85"/>
        <v>0</v>
      </c>
      <c r="EX11" s="105">
        <f t="shared" si="86"/>
        <v>0</v>
      </c>
      <c r="EY11" s="7"/>
      <c r="EZ11" s="7"/>
      <c r="FA11" s="6">
        <f t="shared" si="87"/>
        <v>0</v>
      </c>
      <c r="FB11" s="7"/>
      <c r="FC11" s="7"/>
      <c r="FD11" s="6">
        <f t="shared" si="88"/>
        <v>0</v>
      </c>
      <c r="FE11" s="7"/>
      <c r="FF11" s="7"/>
      <c r="FG11" s="6">
        <f t="shared" si="89"/>
        <v>0</v>
      </c>
      <c r="FH11" s="7"/>
      <c r="FI11" s="7"/>
      <c r="FJ11" s="6">
        <f t="shared" si="90"/>
        <v>0</v>
      </c>
      <c r="FK11" s="7"/>
      <c r="FL11" s="7"/>
      <c r="FM11" s="6">
        <f t="shared" si="91"/>
        <v>0</v>
      </c>
      <c r="FN11" s="7"/>
      <c r="FO11" s="7"/>
      <c r="FP11" s="6">
        <f t="shared" si="92"/>
        <v>0</v>
      </c>
      <c r="FQ11" s="7"/>
      <c r="FR11" s="7"/>
      <c r="FS11" s="6">
        <f t="shared" si="93"/>
        <v>0</v>
      </c>
      <c r="FT11" s="7"/>
      <c r="FU11" s="7"/>
      <c r="FV11" s="6">
        <f t="shared" si="94"/>
        <v>0</v>
      </c>
      <c r="FW11" s="7"/>
      <c r="FX11" s="7"/>
      <c r="FY11" s="6">
        <f t="shared" si="95"/>
        <v>0</v>
      </c>
      <c r="FZ11" s="7"/>
      <c r="GA11" s="7"/>
      <c r="GB11" s="6">
        <f t="shared" si="96"/>
        <v>0</v>
      </c>
      <c r="GC11" s="7">
        <v>730</v>
      </c>
      <c r="GD11" s="7"/>
      <c r="GE11" s="6">
        <f t="shared" si="97"/>
        <v>730</v>
      </c>
      <c r="GF11" s="7"/>
      <c r="GG11" s="7"/>
      <c r="GH11" s="6">
        <f t="shared" si="98"/>
        <v>0</v>
      </c>
      <c r="GI11" s="7"/>
      <c r="GJ11" s="7"/>
      <c r="GK11" s="6">
        <f t="shared" si="99"/>
        <v>0</v>
      </c>
      <c r="GL11" s="7">
        <f t="shared" si="100"/>
        <v>730</v>
      </c>
      <c r="GM11" s="7">
        <f t="shared" si="101"/>
        <v>0</v>
      </c>
      <c r="GN11" s="7">
        <f t="shared" si="102"/>
        <v>730</v>
      </c>
      <c r="GO11" s="7"/>
      <c r="GP11" s="7"/>
      <c r="GQ11" s="6">
        <f t="shared" si="103"/>
        <v>0</v>
      </c>
      <c r="GR11" s="7"/>
      <c r="GS11" s="7"/>
      <c r="GT11" s="6">
        <f t="shared" si="104"/>
        <v>0</v>
      </c>
      <c r="GU11" s="7"/>
      <c r="GV11" s="7"/>
      <c r="GW11" s="6">
        <f t="shared" si="105"/>
        <v>0</v>
      </c>
      <c r="GX11" s="7">
        <f t="shared" si="106"/>
        <v>730</v>
      </c>
      <c r="GY11" s="7">
        <f t="shared" si="32"/>
        <v>0</v>
      </c>
      <c r="GZ11" s="7">
        <f t="shared" si="32"/>
        <v>730</v>
      </c>
      <c r="HA11" s="586">
        <f t="shared" si="107"/>
        <v>67038</v>
      </c>
      <c r="HB11" s="586">
        <f t="shared" si="108"/>
        <v>2271</v>
      </c>
      <c r="HC11" s="580">
        <f t="shared" si="109"/>
        <v>69309</v>
      </c>
    </row>
    <row r="12" spans="1:211" s="12" customFormat="1" x14ac:dyDescent="0.2">
      <c r="A12" s="117" t="s">
        <v>404</v>
      </c>
      <c r="B12" s="5">
        <f>B13+B14+B15+B16+B17</f>
        <v>0</v>
      </c>
      <c r="C12" s="10">
        <f t="shared" ref="C12" si="111">C13+C14+C15+C16+C17</f>
        <v>0</v>
      </c>
      <c r="D12" s="5">
        <f>D13+D14+D15+D16+D17</f>
        <v>0</v>
      </c>
      <c r="E12" s="5">
        <f t="shared" ref="E12:GV12" si="112">E13+E14+E15+E16+E17</f>
        <v>0</v>
      </c>
      <c r="F12" s="10">
        <f t="shared" ref="F12" si="113">F13+F14+F15+F16+F17</f>
        <v>0</v>
      </c>
      <c r="G12" s="5">
        <f>G13+G14+G15+G16+G17</f>
        <v>0</v>
      </c>
      <c r="H12" s="5">
        <f t="shared" si="112"/>
        <v>0</v>
      </c>
      <c r="I12" s="10">
        <f t="shared" ref="I12" si="114">I13+I14+I15+I16+I17</f>
        <v>0</v>
      </c>
      <c r="J12" s="5">
        <f>J13+J14+J15+J16+J17</f>
        <v>0</v>
      </c>
      <c r="K12" s="5">
        <f t="shared" si="112"/>
        <v>0</v>
      </c>
      <c r="L12" s="10">
        <f t="shared" ref="L12" si="115">L13+L14+L15+L16+L17</f>
        <v>0</v>
      </c>
      <c r="M12" s="5">
        <f>M13+M14+M15+M16+M17</f>
        <v>0</v>
      </c>
      <c r="N12" s="5">
        <f t="shared" si="112"/>
        <v>0</v>
      </c>
      <c r="O12" s="10">
        <f t="shared" ref="O12" si="116">O13+O14+O15+O16+O17</f>
        <v>0</v>
      </c>
      <c r="P12" s="5">
        <f>P13+P14+P15+P16+P17</f>
        <v>0</v>
      </c>
      <c r="Q12" s="5">
        <f t="shared" si="112"/>
        <v>626397</v>
      </c>
      <c r="R12" s="10">
        <f t="shared" ref="R12" si="117">R13+R14+R15+R16+R17</f>
        <v>-385063</v>
      </c>
      <c r="S12" s="5">
        <f>S13+S14+S15+S16+S17</f>
        <v>241334</v>
      </c>
      <c r="T12" s="5">
        <f t="shared" si="112"/>
        <v>0</v>
      </c>
      <c r="U12" s="10">
        <f t="shared" ref="U12" si="118">U13+U14+U15+U16+U17</f>
        <v>0</v>
      </c>
      <c r="V12" s="5">
        <f>V13+V14+V15+V16+V17</f>
        <v>0</v>
      </c>
      <c r="W12" s="5">
        <f t="shared" si="112"/>
        <v>6868</v>
      </c>
      <c r="X12" s="10">
        <f t="shared" ref="X12" si="119">X13+X14+X15+X16+X17</f>
        <v>5762</v>
      </c>
      <c r="Y12" s="5">
        <f>Y13+Y14+Y15+Y16+Y17</f>
        <v>12630</v>
      </c>
      <c r="Z12" s="5">
        <f t="shared" si="112"/>
        <v>50726</v>
      </c>
      <c r="AA12" s="10">
        <f t="shared" ref="AA12" si="120">AA13+AA14+AA15+AA16+AA17</f>
        <v>2000</v>
      </c>
      <c r="AB12" s="5">
        <f>AB13+AB14+AB15+AB16+AB17</f>
        <v>52726</v>
      </c>
      <c r="AC12" s="5">
        <f t="shared" si="112"/>
        <v>0</v>
      </c>
      <c r="AD12" s="10">
        <f t="shared" ref="AD12" si="121">AD13+AD14+AD15+AD16+AD17</f>
        <v>542247</v>
      </c>
      <c r="AE12" s="5">
        <f>AE13+AE14+AE15+AE16+AE17</f>
        <v>542247</v>
      </c>
      <c r="AF12" s="5">
        <f t="shared" si="112"/>
        <v>0</v>
      </c>
      <c r="AG12" s="10">
        <f t="shared" ref="AG12" si="122">AG13+AG14+AG15+AG16+AG17</f>
        <v>0</v>
      </c>
      <c r="AH12" s="5">
        <f>AH13+AH14+AH15+AH16+AH17</f>
        <v>0</v>
      </c>
      <c r="AI12" s="5">
        <f t="shared" si="112"/>
        <v>0</v>
      </c>
      <c r="AJ12" s="10">
        <f t="shared" ref="AJ12" si="123">AJ13+AJ14+AJ15+AJ16+AJ17</f>
        <v>0</v>
      </c>
      <c r="AK12" s="5">
        <f>AK13+AK14+AK15+AK16+AK17</f>
        <v>0</v>
      </c>
      <c r="AL12" s="5">
        <f t="shared" si="112"/>
        <v>0</v>
      </c>
      <c r="AM12" s="10">
        <f t="shared" ref="AM12" si="124">AM13+AM14+AM15+AM16+AM17</f>
        <v>0</v>
      </c>
      <c r="AN12" s="5">
        <f>AN13+AN14+AN15+AN16+AN17</f>
        <v>0</v>
      </c>
      <c r="AO12" s="5">
        <f t="shared" si="112"/>
        <v>0</v>
      </c>
      <c r="AP12" s="10">
        <f t="shared" ref="AP12" si="125">AP13+AP14+AP15+AP16+AP17</f>
        <v>1000</v>
      </c>
      <c r="AQ12" s="5">
        <f>AQ13+AQ14+AQ15+AQ16+AQ17</f>
        <v>1000</v>
      </c>
      <c r="AR12" s="5">
        <f>AR13+AR14+AR15+AR16+AR17</f>
        <v>0</v>
      </c>
      <c r="AS12" s="10">
        <f t="shared" ref="AS12" si="126">AS13+AS14+AS15+AS16+AS17</f>
        <v>0</v>
      </c>
      <c r="AT12" s="5">
        <f>AT13+AT14+AT15+AT16+AT17</f>
        <v>0</v>
      </c>
      <c r="AU12" s="5">
        <f t="shared" si="112"/>
        <v>104457</v>
      </c>
      <c r="AV12" s="10">
        <f t="shared" ref="AV12" si="127">AV13+AV14+AV15+AV16+AV17</f>
        <v>5532</v>
      </c>
      <c r="AW12" s="5">
        <f>AW13+AW14+AW15+AW16+AW17</f>
        <v>109989</v>
      </c>
      <c r="AX12" s="5">
        <f t="shared" si="112"/>
        <v>0</v>
      </c>
      <c r="AY12" s="10">
        <f t="shared" ref="AY12" si="128">AY13+AY14+AY15+AY16+AY17</f>
        <v>0</v>
      </c>
      <c r="AZ12" s="5">
        <f>AZ13+AZ14+AZ15+AZ16+AZ17</f>
        <v>0</v>
      </c>
      <c r="BA12" s="5">
        <f t="shared" si="112"/>
        <v>0</v>
      </c>
      <c r="BB12" s="10">
        <f t="shared" ref="BB12" si="129">BB13+BB14+BB15+BB16+BB17</f>
        <v>0</v>
      </c>
      <c r="BC12" s="5">
        <f>BC13+BC14+BC15+BC16+BC17</f>
        <v>0</v>
      </c>
      <c r="BD12" s="5">
        <f t="shared" si="112"/>
        <v>0</v>
      </c>
      <c r="BE12" s="10">
        <f t="shared" ref="BE12" si="130">BE13+BE14+BE15+BE16+BE17</f>
        <v>0</v>
      </c>
      <c r="BF12" s="5">
        <f>BF13+BF14+BF15+BF16+BF17</f>
        <v>0</v>
      </c>
      <c r="BG12" s="5">
        <f t="shared" si="112"/>
        <v>0</v>
      </c>
      <c r="BH12" s="10">
        <f t="shared" ref="BH12" si="131">BH13+BH14+BH15+BH16+BH17</f>
        <v>0</v>
      </c>
      <c r="BI12" s="5">
        <f>BI13+BI14+BI15+BI16+BI17</f>
        <v>0</v>
      </c>
      <c r="BJ12" s="5">
        <f t="shared" si="112"/>
        <v>0</v>
      </c>
      <c r="BK12" s="10">
        <f t="shared" ref="BK12" si="132">BK13+BK14+BK15+BK16+BK17</f>
        <v>0</v>
      </c>
      <c r="BL12" s="5">
        <f>BL13+BL14+BL15+BL16+BL17</f>
        <v>0</v>
      </c>
      <c r="BM12" s="5">
        <f t="shared" si="112"/>
        <v>0</v>
      </c>
      <c r="BN12" s="10">
        <f t="shared" ref="BN12" si="133">BN13+BN14+BN15+BN16+BN17</f>
        <v>0</v>
      </c>
      <c r="BO12" s="5">
        <f>BO13+BO14+BO15+BO16+BO17</f>
        <v>0</v>
      </c>
      <c r="BP12" s="5">
        <f t="shared" si="112"/>
        <v>0</v>
      </c>
      <c r="BQ12" s="10">
        <f t="shared" ref="BQ12" si="134">BQ13+BQ14+BQ15+BQ16+BQ17</f>
        <v>0</v>
      </c>
      <c r="BR12" s="5">
        <f>BR13+BR14+BR15+BR16+BR17</f>
        <v>0</v>
      </c>
      <c r="BS12" s="5">
        <f t="shared" si="112"/>
        <v>0</v>
      </c>
      <c r="BT12" s="10">
        <f t="shared" ref="BT12" si="135">BT13+BT14+BT15+BT16+BT17</f>
        <v>6235</v>
      </c>
      <c r="BU12" s="5">
        <f>BU13+BU14+BU15+BU16+BU17</f>
        <v>6235</v>
      </c>
      <c r="BV12" s="5">
        <f t="shared" si="112"/>
        <v>0</v>
      </c>
      <c r="BW12" s="10">
        <f t="shared" ref="BW12" si="136">BW13+BW14+BW15+BW16+BW17</f>
        <v>0</v>
      </c>
      <c r="BX12" s="5">
        <f>BX13+BX14+BX15+BX16+BX17</f>
        <v>0</v>
      </c>
      <c r="BY12" s="5">
        <f t="shared" si="112"/>
        <v>580736</v>
      </c>
      <c r="BZ12" s="10">
        <f t="shared" ref="BZ12" si="137">BZ13+BZ14+BZ15+BZ16+BZ17</f>
        <v>104511</v>
      </c>
      <c r="CA12" s="5">
        <f>CA13+CA14+CA15+CA16+CA17</f>
        <v>685247</v>
      </c>
      <c r="CB12" s="5">
        <f t="shared" si="112"/>
        <v>0</v>
      </c>
      <c r="CC12" s="10">
        <f t="shared" ref="CC12" si="138">CC13+CC14+CC15+CC16+CC17</f>
        <v>0</v>
      </c>
      <c r="CD12" s="5">
        <f>CD13+CD14+CD15+CD16+CD17</f>
        <v>0</v>
      </c>
      <c r="CE12" s="5">
        <f t="shared" si="112"/>
        <v>0</v>
      </c>
      <c r="CF12" s="10">
        <f t="shared" ref="CF12" si="139">CF13+CF14+CF15+CF16+CF17</f>
        <v>83925</v>
      </c>
      <c r="CG12" s="5">
        <f>CG13+CG14+CG15+CG16+CG17</f>
        <v>83925</v>
      </c>
      <c r="CH12" s="5">
        <f t="shared" si="112"/>
        <v>0</v>
      </c>
      <c r="CI12" s="10">
        <f t="shared" ref="CI12" si="140">CI13+CI14+CI15+CI16+CI17</f>
        <v>0</v>
      </c>
      <c r="CJ12" s="5">
        <f>CJ13+CJ14+CJ15+CJ16+CJ17</f>
        <v>0</v>
      </c>
      <c r="CK12" s="5">
        <f t="shared" si="112"/>
        <v>0</v>
      </c>
      <c r="CL12" s="10">
        <f t="shared" ref="CL12" si="141">CL13+CL14+CL15+CL16+CL17</f>
        <v>0</v>
      </c>
      <c r="CM12" s="5">
        <f>CM13+CM14+CM15+CM16+CM17</f>
        <v>0</v>
      </c>
      <c r="CN12" s="5">
        <f t="shared" si="112"/>
        <v>0</v>
      </c>
      <c r="CO12" s="10">
        <f t="shared" ref="CO12" si="142">CO13+CO14+CO15+CO16+CO17</f>
        <v>0</v>
      </c>
      <c r="CP12" s="5">
        <f>CP13+CP14+CP15+CP16+CP17</f>
        <v>0</v>
      </c>
      <c r="CQ12" s="5">
        <f t="shared" si="112"/>
        <v>0</v>
      </c>
      <c r="CR12" s="10">
        <f t="shared" ref="CR12" si="143">CR13+CR14+CR15+CR16+CR17</f>
        <v>0</v>
      </c>
      <c r="CS12" s="5">
        <f>CS13+CS14+CS15+CS16+CS17</f>
        <v>0</v>
      </c>
      <c r="CT12" s="5">
        <f t="shared" si="112"/>
        <v>0</v>
      </c>
      <c r="CU12" s="10">
        <f t="shared" ref="CU12" si="144">CU13+CU14+CU15+CU16+CU17</f>
        <v>0</v>
      </c>
      <c r="CV12" s="5">
        <f>CV13+CV14+CV15+CV16+CV17</f>
        <v>0</v>
      </c>
      <c r="CW12" s="5">
        <f t="shared" si="112"/>
        <v>0</v>
      </c>
      <c r="CX12" s="10">
        <f t="shared" ref="CX12" si="145">CX13+CX14+CX15+CX16+CX17</f>
        <v>0</v>
      </c>
      <c r="CY12" s="5">
        <f>CY13+CY14+CY15+CY16+CY17</f>
        <v>0</v>
      </c>
      <c r="CZ12" s="5">
        <f t="shared" si="112"/>
        <v>0</v>
      </c>
      <c r="DA12" s="10">
        <f t="shared" ref="DA12" si="146">DA13+DA14+DA15+DA16+DA17</f>
        <v>0</v>
      </c>
      <c r="DB12" s="5">
        <f>DB13+DB14+DB15+DB16+DB17</f>
        <v>0</v>
      </c>
      <c r="DC12" s="5">
        <f t="shared" si="112"/>
        <v>0</v>
      </c>
      <c r="DD12" s="10">
        <f t="shared" ref="DD12" si="147">DD13+DD14+DD15+DD16+DD17</f>
        <v>0</v>
      </c>
      <c r="DE12" s="5">
        <f>DE13+DE14+DE15+DE16+DE17</f>
        <v>0</v>
      </c>
      <c r="DF12" s="5">
        <f t="shared" si="112"/>
        <v>0</v>
      </c>
      <c r="DG12" s="10">
        <f t="shared" ref="DG12" si="148">DG13+DG14+DG15+DG16+DG17</f>
        <v>0</v>
      </c>
      <c r="DH12" s="5">
        <f>DH13+DH14+DH15+DH16+DH17</f>
        <v>0</v>
      </c>
      <c r="DI12" s="5">
        <f t="shared" si="112"/>
        <v>0</v>
      </c>
      <c r="DJ12" s="10">
        <f t="shared" ref="DJ12" si="149">DJ13+DJ14+DJ15+DJ16+DJ17</f>
        <v>0</v>
      </c>
      <c r="DK12" s="5">
        <f>DK13+DK14+DK15+DK16+DK17</f>
        <v>0</v>
      </c>
      <c r="DL12" s="5">
        <f t="shared" si="112"/>
        <v>0</v>
      </c>
      <c r="DM12" s="10">
        <f t="shared" ref="DM12" si="150">DM13+DM14+DM15+DM16+DM17</f>
        <v>0</v>
      </c>
      <c r="DN12" s="5">
        <f>DN13+DN14+DN15+DN16+DN17</f>
        <v>0</v>
      </c>
      <c r="DO12" s="5">
        <f>DO13+DO14+DO15+DO16+DO17</f>
        <v>167904</v>
      </c>
      <c r="DP12" s="10">
        <f t="shared" ref="DP12" si="151">DP13+DP14+DP15+DP16+DP17</f>
        <v>1533</v>
      </c>
      <c r="DQ12" s="5">
        <f>DQ13+DQ14+DQ15+DQ16+DQ17</f>
        <v>169437</v>
      </c>
      <c r="DR12" s="106">
        <f t="shared" si="112"/>
        <v>1537088</v>
      </c>
      <c r="DS12" s="106">
        <f t="shared" si="112"/>
        <v>367682</v>
      </c>
      <c r="DT12" s="106">
        <f t="shared" si="112"/>
        <v>1904770</v>
      </c>
      <c r="DU12" s="5">
        <f t="shared" si="112"/>
        <v>0</v>
      </c>
      <c r="DV12" s="10">
        <f t="shared" ref="DV12" si="152">DV13+DV14+DV15+DV16+DV17</f>
        <v>0</v>
      </c>
      <c r="DW12" s="5">
        <f>DW13+DW14+DW15+DW16+DW17</f>
        <v>0</v>
      </c>
      <c r="DX12" s="5">
        <f t="shared" si="112"/>
        <v>0</v>
      </c>
      <c r="DY12" s="10">
        <f t="shared" ref="DY12" si="153">DY13+DY14+DY15+DY16+DY17</f>
        <v>0</v>
      </c>
      <c r="DZ12" s="5">
        <f>DZ13+DZ14+DZ15+DZ16+DZ17</f>
        <v>0</v>
      </c>
      <c r="EA12" s="5">
        <f t="shared" si="112"/>
        <v>0</v>
      </c>
      <c r="EB12" s="10">
        <f t="shared" ref="EB12" si="154">EB13+EB14+EB15+EB16+EB17</f>
        <v>0</v>
      </c>
      <c r="EC12" s="5">
        <f>EC13+EC14+EC15+EC16+EC17</f>
        <v>0</v>
      </c>
      <c r="ED12" s="5">
        <f t="shared" si="112"/>
        <v>0</v>
      </c>
      <c r="EE12" s="10">
        <f t="shared" ref="EE12" si="155">EE13+EE14+EE15+EE16+EE17</f>
        <v>76142</v>
      </c>
      <c r="EF12" s="5">
        <f>EF13+EF14+EF15+EF16+EF17</f>
        <v>76142</v>
      </c>
      <c r="EG12" s="5">
        <f t="shared" ref="EG12:EN12" si="156">EG13+EG14+EG15+EG16+EG17</f>
        <v>0</v>
      </c>
      <c r="EH12" s="10">
        <f t="shared" si="156"/>
        <v>17673</v>
      </c>
      <c r="EI12" s="5">
        <f>EI13+EI14+EI15+EI16+EI17</f>
        <v>17673</v>
      </c>
      <c r="EJ12" s="5">
        <f t="shared" ref="EJ12:EK12" si="157">EJ13+EJ14+EJ15+EJ16+EJ17</f>
        <v>0</v>
      </c>
      <c r="EK12" s="10">
        <f t="shared" si="157"/>
        <v>17884</v>
      </c>
      <c r="EL12" s="5">
        <f>EL13+EL14+EL15+EL16+EL17</f>
        <v>17884</v>
      </c>
      <c r="EM12" s="5">
        <f t="shared" si="156"/>
        <v>0</v>
      </c>
      <c r="EN12" s="10">
        <f t="shared" si="156"/>
        <v>5349</v>
      </c>
      <c r="EO12" s="5">
        <f>EO13+EO14+EO15+EO16+EO17</f>
        <v>5349</v>
      </c>
      <c r="EP12" s="5">
        <f t="shared" ref="EP12:ET12" si="158">EP13+EP14+EP15+EP16+EP17</f>
        <v>0</v>
      </c>
      <c r="EQ12" s="10">
        <f t="shared" si="158"/>
        <v>114006</v>
      </c>
      <c r="ER12" s="5">
        <f>ER13+ER14+ER15+ER16+ER17</f>
        <v>114006</v>
      </c>
      <c r="ES12" s="5">
        <f t="shared" si="158"/>
        <v>0</v>
      </c>
      <c r="ET12" s="10">
        <f t="shared" si="158"/>
        <v>63375</v>
      </c>
      <c r="EU12" s="5">
        <f>EU13+EU14+EU15+EU16+EU17</f>
        <v>63375</v>
      </c>
      <c r="EV12" s="106">
        <f t="shared" si="112"/>
        <v>0</v>
      </c>
      <c r="EW12" s="106">
        <f t="shared" si="112"/>
        <v>294429</v>
      </c>
      <c r="EX12" s="106">
        <f t="shared" si="112"/>
        <v>294429</v>
      </c>
      <c r="EY12" s="10">
        <f>EY13+EY14+EY15+EY16+EY17</f>
        <v>0</v>
      </c>
      <c r="EZ12" s="10">
        <f t="shared" ref="EZ12" si="159">EZ13+EZ14+EZ15+EZ16+EZ17</f>
        <v>0</v>
      </c>
      <c r="FA12" s="5">
        <f>FA13+FA14+FA15+FA16+FA17</f>
        <v>0</v>
      </c>
      <c r="FB12" s="10">
        <f t="shared" si="112"/>
        <v>0</v>
      </c>
      <c r="FC12" s="10">
        <f t="shared" ref="FC12" si="160">FC13+FC14+FC15+FC16+FC17</f>
        <v>23035</v>
      </c>
      <c r="FD12" s="5">
        <f>FD13+FD14+FD15+FD16+FD17</f>
        <v>23035</v>
      </c>
      <c r="FE12" s="10">
        <f t="shared" si="112"/>
        <v>0</v>
      </c>
      <c r="FF12" s="10">
        <f t="shared" ref="FF12" si="161">FF13+FF14+FF15+FF16+FF17</f>
        <v>11312</v>
      </c>
      <c r="FG12" s="5">
        <f>FG13+FG14+FG15+FG16+FG17</f>
        <v>11312</v>
      </c>
      <c r="FH12" s="10">
        <f t="shared" si="112"/>
        <v>0</v>
      </c>
      <c r="FI12" s="10">
        <f t="shared" ref="FI12" si="162">FI13+FI14+FI15+FI16+FI17</f>
        <v>4188</v>
      </c>
      <c r="FJ12" s="5">
        <f>FJ13+FJ14+FJ15+FJ16+FJ17</f>
        <v>4188</v>
      </c>
      <c r="FK12" s="10">
        <f t="shared" si="112"/>
        <v>0</v>
      </c>
      <c r="FL12" s="10">
        <f t="shared" ref="FL12" si="163">FL13+FL14+FL15+FL16+FL17</f>
        <v>-6493</v>
      </c>
      <c r="FM12" s="5">
        <f>FM13+FM14+FM15+FM16+FM17</f>
        <v>-6493</v>
      </c>
      <c r="FN12" s="10">
        <f t="shared" si="112"/>
        <v>0</v>
      </c>
      <c r="FO12" s="10">
        <f t="shared" ref="FO12" si="164">FO13+FO14+FO15+FO16+FO17</f>
        <v>3758</v>
      </c>
      <c r="FP12" s="5">
        <f>FP13+FP14+FP15+FP16+FP17</f>
        <v>3758</v>
      </c>
      <c r="FQ12" s="10">
        <f t="shared" si="112"/>
        <v>0</v>
      </c>
      <c r="FR12" s="10">
        <f t="shared" ref="FR12" si="165">FR13+FR14+FR15+FR16+FR17</f>
        <v>-1299</v>
      </c>
      <c r="FS12" s="5">
        <f>FS13+FS14+FS15+FS16+FS17</f>
        <v>-1299</v>
      </c>
      <c r="FT12" s="10">
        <f t="shared" si="112"/>
        <v>0</v>
      </c>
      <c r="FU12" s="10">
        <f t="shared" ref="FU12" si="166">FU13+FU14+FU15+FU16+FU17</f>
        <v>1248</v>
      </c>
      <c r="FV12" s="5">
        <f>FV13+FV14+FV15+FV16+FV17</f>
        <v>1248</v>
      </c>
      <c r="FW12" s="10">
        <f t="shared" si="112"/>
        <v>0</v>
      </c>
      <c r="FX12" s="10">
        <f t="shared" ref="FX12" si="167">FX13+FX14+FX15+FX16+FX17</f>
        <v>3952</v>
      </c>
      <c r="FY12" s="5">
        <f>FY13+FY14+FY15+FY16+FY17</f>
        <v>3952</v>
      </c>
      <c r="FZ12" s="10">
        <f t="shared" si="112"/>
        <v>0</v>
      </c>
      <c r="GA12" s="10">
        <f t="shared" ref="GA12" si="168">GA13+GA14+GA15+GA16+GA17</f>
        <v>0</v>
      </c>
      <c r="GB12" s="5">
        <f>GB13+GB14+GB15+GB16+GB17</f>
        <v>0</v>
      </c>
      <c r="GC12" s="10">
        <f t="shared" si="112"/>
        <v>0</v>
      </c>
      <c r="GD12" s="10">
        <f t="shared" ref="GD12" si="169">GD13+GD14+GD15+GD16+GD17</f>
        <v>2608</v>
      </c>
      <c r="GE12" s="5">
        <f>GE13+GE14+GE15+GE16+GE17</f>
        <v>2608</v>
      </c>
      <c r="GF12" s="10">
        <f t="shared" si="112"/>
        <v>0</v>
      </c>
      <c r="GG12" s="10">
        <f t="shared" ref="GG12" si="170">GG13+GG14+GG15+GG16+GG17</f>
        <v>67273</v>
      </c>
      <c r="GH12" s="5">
        <f>GH13+GH14+GH15+GH16+GH17</f>
        <v>67273</v>
      </c>
      <c r="GI12" s="10">
        <f>GI13+GI14+GI15+GI16+GI17</f>
        <v>0</v>
      </c>
      <c r="GJ12" s="10">
        <f t="shared" ref="GJ12" si="171">GJ13+GJ14+GJ15+GJ16+GJ17</f>
        <v>1506</v>
      </c>
      <c r="GK12" s="5">
        <f>GK13+GK14+GK15+GK16+GK17</f>
        <v>1506</v>
      </c>
      <c r="GL12" s="10">
        <f>GL13+GL14+GL15+GL16+GL17</f>
        <v>0</v>
      </c>
      <c r="GM12" s="10">
        <f t="shared" ref="GM12:GN12" si="172">GM13+GM14+GM15+GM16+GM17</f>
        <v>111088</v>
      </c>
      <c r="GN12" s="10">
        <f t="shared" si="172"/>
        <v>111088</v>
      </c>
      <c r="GO12" s="10">
        <f>GO13+GO14+GO15+GO16+GO17</f>
        <v>0</v>
      </c>
      <c r="GP12" s="10">
        <f t="shared" ref="GP12" si="173">GP13+GP14+GP15+GP16+GP17</f>
        <v>86230</v>
      </c>
      <c r="GQ12" s="5">
        <f>GQ13+GQ14+GQ15+GQ16+GQ17</f>
        <v>86230</v>
      </c>
      <c r="GR12" s="10">
        <f t="shared" si="112"/>
        <v>0</v>
      </c>
      <c r="GS12" s="10">
        <f t="shared" ref="GS12" si="174">GS13+GS14+GS15+GS16+GS17</f>
        <v>14884</v>
      </c>
      <c r="GT12" s="5">
        <f>GT13+GT14+GT15+GT16+GT17</f>
        <v>14884</v>
      </c>
      <c r="GU12" s="10">
        <f t="shared" si="112"/>
        <v>0</v>
      </c>
      <c r="GV12" s="10">
        <f t="shared" si="112"/>
        <v>83031</v>
      </c>
      <c r="GW12" s="5">
        <f>GW13+GW14+GW15+GW16+GW17</f>
        <v>83031</v>
      </c>
      <c r="GX12" s="10">
        <f>GX13+GX14+GX15+GX16+GX17</f>
        <v>0</v>
      </c>
      <c r="GY12" s="10">
        <f t="shared" ref="GY12:GZ12" si="175">GY13+GY14+GY15+GY16+GY17</f>
        <v>295233</v>
      </c>
      <c r="GZ12" s="10">
        <f t="shared" si="175"/>
        <v>295233</v>
      </c>
      <c r="HA12" s="10">
        <f>HA13+HA14+HA15+HA16+HA17</f>
        <v>1537088</v>
      </c>
      <c r="HB12" s="10">
        <f t="shared" ref="HB12:HC12" si="176">HB13+HB14+HB15+HB16+HB17</f>
        <v>957344</v>
      </c>
      <c r="HC12" s="116">
        <f t="shared" si="176"/>
        <v>2494432</v>
      </c>
    </row>
    <row r="13" spans="1:211" x14ac:dyDescent="0.2">
      <c r="A13" s="115" t="s">
        <v>405</v>
      </c>
      <c r="B13" s="6"/>
      <c r="C13" s="7"/>
      <c r="D13" s="6">
        <f t="shared" si="34"/>
        <v>0</v>
      </c>
      <c r="E13" s="6"/>
      <c r="F13" s="7"/>
      <c r="G13" s="6">
        <f t="shared" si="35"/>
        <v>0</v>
      </c>
      <c r="H13" s="6"/>
      <c r="I13" s="7"/>
      <c r="J13" s="6">
        <f t="shared" si="36"/>
        <v>0</v>
      </c>
      <c r="K13" s="6"/>
      <c r="L13" s="7"/>
      <c r="M13" s="6">
        <f t="shared" si="37"/>
        <v>0</v>
      </c>
      <c r="N13" s="6"/>
      <c r="O13" s="7"/>
      <c r="P13" s="6">
        <f t="shared" si="38"/>
        <v>0</v>
      </c>
      <c r="Q13" s="6"/>
      <c r="R13" s="7"/>
      <c r="S13" s="6">
        <f t="shared" si="39"/>
        <v>0</v>
      </c>
      <c r="T13" s="6"/>
      <c r="U13" s="7"/>
      <c r="V13" s="6">
        <f t="shared" si="40"/>
        <v>0</v>
      </c>
      <c r="W13" s="6"/>
      <c r="X13" s="7"/>
      <c r="Y13" s="6">
        <f t="shared" si="41"/>
        <v>0</v>
      </c>
      <c r="Z13" s="6">
        <v>50726</v>
      </c>
      <c r="AA13" s="7"/>
      <c r="AB13" s="6">
        <f t="shared" si="42"/>
        <v>50726</v>
      </c>
      <c r="AC13" s="6">
        <v>0</v>
      </c>
      <c r="AD13" s="7">
        <f>118060+52613+27089+6200+109863+240+13369+67224+1504+25372+120490+223</f>
        <v>542247</v>
      </c>
      <c r="AE13" s="6">
        <f t="shared" si="43"/>
        <v>542247</v>
      </c>
      <c r="AF13" s="6">
        <v>0</v>
      </c>
      <c r="AG13" s="7"/>
      <c r="AH13" s="6">
        <f t="shared" si="44"/>
        <v>0</v>
      </c>
      <c r="AI13" s="6">
        <v>0</v>
      </c>
      <c r="AJ13" s="7"/>
      <c r="AK13" s="6">
        <f t="shared" si="45"/>
        <v>0</v>
      </c>
      <c r="AL13" s="6">
        <v>0</v>
      </c>
      <c r="AM13" s="7"/>
      <c r="AN13" s="6">
        <f t="shared" si="46"/>
        <v>0</v>
      </c>
      <c r="AO13" s="6">
        <v>0</v>
      </c>
      <c r="AP13" s="7"/>
      <c r="AQ13" s="6">
        <f t="shared" si="47"/>
        <v>0</v>
      </c>
      <c r="AR13" s="6"/>
      <c r="AS13" s="7"/>
      <c r="AT13" s="6">
        <f t="shared" si="48"/>
        <v>0</v>
      </c>
      <c r="AU13" s="6">
        <v>0</v>
      </c>
      <c r="AV13" s="7"/>
      <c r="AW13" s="6">
        <f t="shared" si="49"/>
        <v>0</v>
      </c>
      <c r="AX13" s="6"/>
      <c r="AY13" s="7"/>
      <c r="AZ13" s="6">
        <f t="shared" si="50"/>
        <v>0</v>
      </c>
      <c r="BA13" s="6"/>
      <c r="BB13" s="7"/>
      <c r="BC13" s="6">
        <f t="shared" si="51"/>
        <v>0</v>
      </c>
      <c r="BD13" s="6"/>
      <c r="BE13" s="7"/>
      <c r="BF13" s="6">
        <f t="shared" si="52"/>
        <v>0</v>
      </c>
      <c r="BG13" s="6"/>
      <c r="BH13" s="7"/>
      <c r="BI13" s="6">
        <f t="shared" si="53"/>
        <v>0</v>
      </c>
      <c r="BJ13" s="6"/>
      <c r="BK13" s="7"/>
      <c r="BL13" s="6">
        <f t="shared" si="54"/>
        <v>0</v>
      </c>
      <c r="BM13" s="6"/>
      <c r="BN13" s="7"/>
      <c r="BO13" s="6">
        <f t="shared" si="55"/>
        <v>0</v>
      </c>
      <c r="BP13" s="6"/>
      <c r="BQ13" s="7"/>
      <c r="BR13" s="6">
        <f t="shared" si="56"/>
        <v>0</v>
      </c>
      <c r="BS13" s="6"/>
      <c r="BT13" s="7"/>
      <c r="BU13" s="6">
        <f t="shared" si="57"/>
        <v>0</v>
      </c>
      <c r="BV13" s="6"/>
      <c r="BW13" s="7"/>
      <c r="BX13" s="6">
        <f t="shared" si="58"/>
        <v>0</v>
      </c>
      <c r="BY13" s="6"/>
      <c r="BZ13" s="7"/>
      <c r="CA13" s="6">
        <f t="shared" si="59"/>
        <v>0</v>
      </c>
      <c r="CB13" s="6"/>
      <c r="CC13" s="7"/>
      <c r="CD13" s="6">
        <f t="shared" si="60"/>
        <v>0</v>
      </c>
      <c r="CE13" s="6"/>
      <c r="CF13" s="7"/>
      <c r="CG13" s="6">
        <f t="shared" si="110"/>
        <v>0</v>
      </c>
      <c r="CH13" s="6"/>
      <c r="CI13" s="7"/>
      <c r="CJ13" s="6">
        <f t="shared" si="61"/>
        <v>0</v>
      </c>
      <c r="CK13" s="6"/>
      <c r="CL13" s="7"/>
      <c r="CM13" s="6">
        <f t="shared" si="62"/>
        <v>0</v>
      </c>
      <c r="CN13" s="6"/>
      <c r="CO13" s="7"/>
      <c r="CP13" s="6">
        <f t="shared" si="63"/>
        <v>0</v>
      </c>
      <c r="CQ13" s="6"/>
      <c r="CR13" s="7"/>
      <c r="CS13" s="6">
        <f t="shared" si="64"/>
        <v>0</v>
      </c>
      <c r="CT13" s="6"/>
      <c r="CU13" s="7"/>
      <c r="CV13" s="6">
        <f t="shared" si="65"/>
        <v>0</v>
      </c>
      <c r="CW13" s="6"/>
      <c r="CX13" s="7"/>
      <c r="CY13" s="6">
        <f t="shared" si="66"/>
        <v>0</v>
      </c>
      <c r="CZ13" s="6"/>
      <c r="DA13" s="7"/>
      <c r="DB13" s="6">
        <f t="shared" si="67"/>
        <v>0</v>
      </c>
      <c r="DC13" s="6"/>
      <c r="DD13" s="7"/>
      <c r="DE13" s="6">
        <f t="shared" si="68"/>
        <v>0</v>
      </c>
      <c r="DF13" s="6"/>
      <c r="DG13" s="7"/>
      <c r="DH13" s="6">
        <f t="shared" si="69"/>
        <v>0</v>
      </c>
      <c r="DI13" s="6"/>
      <c r="DJ13" s="7"/>
      <c r="DK13" s="6">
        <f t="shared" si="70"/>
        <v>0</v>
      </c>
      <c r="DL13" s="6"/>
      <c r="DM13" s="7"/>
      <c r="DN13" s="6">
        <f t="shared" si="71"/>
        <v>0</v>
      </c>
      <c r="DO13" s="6"/>
      <c r="DP13" s="7"/>
      <c r="DQ13" s="6">
        <f t="shared" si="72"/>
        <v>0</v>
      </c>
      <c r="DR13" s="105">
        <f t="shared" si="73"/>
        <v>50726</v>
      </c>
      <c r="DS13" s="105">
        <f t="shared" ref="DS13:DT17" si="177">C13+F13+I13+L13+O13+R13+U13+X13+AA13+AD13+AG13+AJ13+AM13+AP13+AS13+AV13+AY13+BB13+BE13+BH13+BK13+BN13+BQ13+BT13+BW13+BZ13+CC13+CF13+CI13+CL13+CO13+CR13+CU13+CX13+DA13+DD13+DG13+DJ13+DM13+DP13</f>
        <v>542247</v>
      </c>
      <c r="DT13" s="105">
        <f t="shared" si="177"/>
        <v>592973</v>
      </c>
      <c r="DU13" s="7"/>
      <c r="DV13" s="7"/>
      <c r="DW13" s="6">
        <f t="shared" si="75"/>
        <v>0</v>
      </c>
      <c r="DX13" s="6"/>
      <c r="DY13" s="7"/>
      <c r="DZ13" s="6">
        <f t="shared" si="76"/>
        <v>0</v>
      </c>
      <c r="EA13" s="6"/>
      <c r="EB13" s="7"/>
      <c r="EC13" s="6">
        <f t="shared" si="77"/>
        <v>0</v>
      </c>
      <c r="ED13" s="6">
        <v>0</v>
      </c>
      <c r="EE13" s="7">
        <v>76142</v>
      </c>
      <c r="EF13" s="6">
        <f t="shared" si="78"/>
        <v>76142</v>
      </c>
      <c r="EG13" s="6">
        <v>0</v>
      </c>
      <c r="EH13" s="7">
        <v>17673</v>
      </c>
      <c r="EI13" s="6">
        <f t="shared" si="79"/>
        <v>17673</v>
      </c>
      <c r="EJ13" s="6">
        <v>0</v>
      </c>
      <c r="EK13" s="7">
        <v>14951</v>
      </c>
      <c r="EL13" s="6">
        <f t="shared" si="80"/>
        <v>14951</v>
      </c>
      <c r="EM13" s="6">
        <v>0</v>
      </c>
      <c r="EN13" s="7">
        <v>5349</v>
      </c>
      <c r="EO13" s="6">
        <f t="shared" si="81"/>
        <v>5349</v>
      </c>
      <c r="EP13" s="6">
        <v>0</v>
      </c>
      <c r="EQ13" s="7">
        <v>114006</v>
      </c>
      <c r="ER13" s="6">
        <f t="shared" si="82"/>
        <v>114006</v>
      </c>
      <c r="ES13" s="6">
        <v>0</v>
      </c>
      <c r="ET13" s="7">
        <v>63375</v>
      </c>
      <c r="EU13" s="6">
        <f t="shared" si="83"/>
        <v>63375</v>
      </c>
      <c r="EV13" s="105">
        <f t="shared" si="84"/>
        <v>0</v>
      </c>
      <c r="EW13" s="105">
        <f t="shared" si="85"/>
        <v>291496</v>
      </c>
      <c r="EX13" s="105">
        <f t="shared" si="86"/>
        <v>291496</v>
      </c>
      <c r="EY13" s="7"/>
      <c r="EZ13" s="7"/>
      <c r="FA13" s="6">
        <f t="shared" si="87"/>
        <v>0</v>
      </c>
      <c r="FB13" s="7"/>
      <c r="FC13" s="7">
        <v>19167</v>
      </c>
      <c r="FD13" s="6">
        <f t="shared" si="88"/>
        <v>19167</v>
      </c>
      <c r="FE13" s="7"/>
      <c r="FF13" s="7">
        <v>11312</v>
      </c>
      <c r="FG13" s="6">
        <f t="shared" si="89"/>
        <v>11312</v>
      </c>
      <c r="FH13" s="7"/>
      <c r="FI13" s="7">
        <v>4188</v>
      </c>
      <c r="FJ13" s="6">
        <f t="shared" si="90"/>
        <v>4188</v>
      </c>
      <c r="FK13" s="7"/>
      <c r="FL13" s="7">
        <v>-6493</v>
      </c>
      <c r="FM13" s="6">
        <f t="shared" si="91"/>
        <v>-6493</v>
      </c>
      <c r="FN13" s="7"/>
      <c r="FO13" s="7">
        <v>3758</v>
      </c>
      <c r="FP13" s="6">
        <f t="shared" si="92"/>
        <v>3758</v>
      </c>
      <c r="FQ13" s="7"/>
      <c r="FR13" s="7">
        <v>-1299</v>
      </c>
      <c r="FS13" s="6">
        <f t="shared" si="93"/>
        <v>-1299</v>
      </c>
      <c r="FT13" s="7"/>
      <c r="FU13" s="7">
        <v>1248</v>
      </c>
      <c r="FV13" s="6">
        <f t="shared" si="94"/>
        <v>1248</v>
      </c>
      <c r="FW13" s="7"/>
      <c r="FX13" s="7">
        <v>3952</v>
      </c>
      <c r="FY13" s="6">
        <f t="shared" si="95"/>
        <v>3952</v>
      </c>
      <c r="FZ13" s="7"/>
      <c r="GA13" s="7"/>
      <c r="GB13" s="6">
        <f t="shared" si="96"/>
        <v>0</v>
      </c>
      <c r="GC13" s="7"/>
      <c r="GD13" s="7">
        <v>2608</v>
      </c>
      <c r="GE13" s="6">
        <f t="shared" si="97"/>
        <v>2608</v>
      </c>
      <c r="GF13" s="7"/>
      <c r="GG13" s="7">
        <v>67273</v>
      </c>
      <c r="GH13" s="6">
        <f t="shared" si="98"/>
        <v>67273</v>
      </c>
      <c r="GI13" s="7"/>
      <c r="GJ13" s="7">
        <v>1506</v>
      </c>
      <c r="GK13" s="6">
        <f t="shared" si="99"/>
        <v>1506</v>
      </c>
      <c r="GL13" s="7">
        <f t="shared" si="100"/>
        <v>0</v>
      </c>
      <c r="GM13" s="7">
        <f t="shared" si="101"/>
        <v>107220</v>
      </c>
      <c r="GN13" s="7">
        <f t="shared" si="102"/>
        <v>107220</v>
      </c>
      <c r="GO13" s="7"/>
      <c r="GP13" s="7">
        <v>86230</v>
      </c>
      <c r="GQ13" s="6">
        <f t="shared" si="103"/>
        <v>86230</v>
      </c>
      <c r="GR13" s="7"/>
      <c r="GS13" s="7">
        <v>14884</v>
      </c>
      <c r="GT13" s="6">
        <f t="shared" si="104"/>
        <v>14884</v>
      </c>
      <c r="GU13" s="7"/>
      <c r="GV13" s="7">
        <v>83031</v>
      </c>
      <c r="GW13" s="6">
        <f t="shared" si="105"/>
        <v>83031</v>
      </c>
      <c r="GX13" s="7">
        <f t="shared" si="106"/>
        <v>0</v>
      </c>
      <c r="GY13" s="7">
        <f t="shared" ref="GY13:GY17" si="178">GM13+GP13+GS13+GV13</f>
        <v>291365</v>
      </c>
      <c r="GZ13" s="7">
        <f t="shared" ref="GZ13:GZ17" si="179">GN13+GQ13+GT13+GW13</f>
        <v>291365</v>
      </c>
      <c r="HA13" s="586">
        <f t="shared" si="107"/>
        <v>50726</v>
      </c>
      <c r="HB13" s="586">
        <f t="shared" si="108"/>
        <v>1125108</v>
      </c>
      <c r="HC13" s="580">
        <f t="shared" si="109"/>
        <v>1175834</v>
      </c>
    </row>
    <row r="14" spans="1:211" x14ac:dyDescent="0.2">
      <c r="A14" s="115" t="s">
        <v>406</v>
      </c>
      <c r="B14" s="6"/>
      <c r="C14" s="7"/>
      <c r="D14" s="6">
        <f t="shared" si="34"/>
        <v>0</v>
      </c>
      <c r="E14" s="6"/>
      <c r="F14" s="7"/>
      <c r="G14" s="6">
        <f t="shared" si="35"/>
        <v>0</v>
      </c>
      <c r="H14" s="6"/>
      <c r="I14" s="7"/>
      <c r="J14" s="6">
        <f t="shared" si="36"/>
        <v>0</v>
      </c>
      <c r="K14" s="6"/>
      <c r="L14" s="7"/>
      <c r="M14" s="6">
        <f t="shared" si="37"/>
        <v>0</v>
      </c>
      <c r="N14" s="6"/>
      <c r="O14" s="7"/>
      <c r="P14" s="6">
        <f t="shared" si="38"/>
        <v>0</v>
      </c>
      <c r="Q14" s="6"/>
      <c r="R14" s="7"/>
      <c r="S14" s="6">
        <f t="shared" si="39"/>
        <v>0</v>
      </c>
      <c r="T14" s="6"/>
      <c r="U14" s="7"/>
      <c r="V14" s="6">
        <f t="shared" si="40"/>
        <v>0</v>
      </c>
      <c r="W14" s="6"/>
      <c r="X14" s="7"/>
      <c r="Y14" s="6">
        <f t="shared" si="41"/>
        <v>0</v>
      </c>
      <c r="Z14" s="6">
        <v>0</v>
      </c>
      <c r="AA14" s="7"/>
      <c r="AB14" s="6">
        <f t="shared" si="42"/>
        <v>0</v>
      </c>
      <c r="AC14" s="6">
        <v>0</v>
      </c>
      <c r="AD14" s="7"/>
      <c r="AE14" s="6">
        <f t="shared" si="43"/>
        <v>0</v>
      </c>
      <c r="AF14" s="6">
        <v>0</v>
      </c>
      <c r="AG14" s="7"/>
      <c r="AH14" s="6">
        <f t="shared" si="44"/>
        <v>0</v>
      </c>
      <c r="AI14" s="6">
        <v>0</v>
      </c>
      <c r="AJ14" s="7"/>
      <c r="AK14" s="6">
        <f t="shared" si="45"/>
        <v>0</v>
      </c>
      <c r="AL14" s="6">
        <v>0</v>
      </c>
      <c r="AM14" s="7"/>
      <c r="AN14" s="6">
        <f t="shared" si="46"/>
        <v>0</v>
      </c>
      <c r="AO14" s="6">
        <v>0</v>
      </c>
      <c r="AP14" s="7"/>
      <c r="AQ14" s="6">
        <f t="shared" si="47"/>
        <v>0</v>
      </c>
      <c r="AR14" s="6"/>
      <c r="AS14" s="7"/>
      <c r="AT14" s="6">
        <f t="shared" si="48"/>
        <v>0</v>
      </c>
      <c r="AU14" s="6">
        <v>0</v>
      </c>
      <c r="AV14" s="7"/>
      <c r="AW14" s="6">
        <f t="shared" si="49"/>
        <v>0</v>
      </c>
      <c r="AX14" s="6"/>
      <c r="AY14" s="7"/>
      <c r="AZ14" s="6">
        <f t="shared" si="50"/>
        <v>0</v>
      </c>
      <c r="BA14" s="6"/>
      <c r="BB14" s="7"/>
      <c r="BC14" s="6">
        <f t="shared" si="51"/>
        <v>0</v>
      </c>
      <c r="BD14" s="6"/>
      <c r="BE14" s="7"/>
      <c r="BF14" s="6">
        <f t="shared" si="52"/>
        <v>0</v>
      </c>
      <c r="BG14" s="6"/>
      <c r="BH14" s="7"/>
      <c r="BI14" s="6">
        <f t="shared" si="53"/>
        <v>0</v>
      </c>
      <c r="BJ14" s="6"/>
      <c r="BK14" s="7"/>
      <c r="BL14" s="6">
        <f t="shared" si="54"/>
        <v>0</v>
      </c>
      <c r="BM14" s="6"/>
      <c r="BN14" s="7"/>
      <c r="BO14" s="6">
        <f t="shared" si="55"/>
        <v>0</v>
      </c>
      <c r="BP14" s="6"/>
      <c r="BQ14" s="7"/>
      <c r="BR14" s="6">
        <f t="shared" si="56"/>
        <v>0</v>
      </c>
      <c r="BS14" s="6"/>
      <c r="BT14" s="7"/>
      <c r="BU14" s="6">
        <f t="shared" si="57"/>
        <v>0</v>
      </c>
      <c r="BV14" s="6"/>
      <c r="BW14" s="7"/>
      <c r="BX14" s="6">
        <f t="shared" si="58"/>
        <v>0</v>
      </c>
      <c r="BY14" s="6"/>
      <c r="BZ14" s="7"/>
      <c r="CA14" s="6">
        <f t="shared" si="59"/>
        <v>0</v>
      </c>
      <c r="CB14" s="6"/>
      <c r="CC14" s="7"/>
      <c r="CD14" s="6">
        <f t="shared" si="60"/>
        <v>0</v>
      </c>
      <c r="CE14" s="6"/>
      <c r="CF14" s="7"/>
      <c r="CG14" s="6">
        <f t="shared" si="110"/>
        <v>0</v>
      </c>
      <c r="CH14" s="6"/>
      <c r="CI14" s="7"/>
      <c r="CJ14" s="6">
        <f t="shared" si="61"/>
        <v>0</v>
      </c>
      <c r="CK14" s="6"/>
      <c r="CL14" s="7"/>
      <c r="CM14" s="6">
        <f t="shared" si="62"/>
        <v>0</v>
      </c>
      <c r="CN14" s="6"/>
      <c r="CO14" s="7"/>
      <c r="CP14" s="6">
        <f t="shared" si="63"/>
        <v>0</v>
      </c>
      <c r="CQ14" s="6"/>
      <c r="CR14" s="7"/>
      <c r="CS14" s="6">
        <f t="shared" si="64"/>
        <v>0</v>
      </c>
      <c r="CT14" s="6"/>
      <c r="CU14" s="7"/>
      <c r="CV14" s="6">
        <f t="shared" si="65"/>
        <v>0</v>
      </c>
      <c r="CW14" s="6"/>
      <c r="CX14" s="7"/>
      <c r="CY14" s="6">
        <f t="shared" si="66"/>
        <v>0</v>
      </c>
      <c r="CZ14" s="6"/>
      <c r="DA14" s="7"/>
      <c r="DB14" s="6">
        <f t="shared" si="67"/>
        <v>0</v>
      </c>
      <c r="DC14" s="6"/>
      <c r="DD14" s="7"/>
      <c r="DE14" s="6">
        <f t="shared" si="68"/>
        <v>0</v>
      </c>
      <c r="DF14" s="6"/>
      <c r="DG14" s="7"/>
      <c r="DH14" s="6">
        <f t="shared" si="69"/>
        <v>0</v>
      </c>
      <c r="DI14" s="6"/>
      <c r="DJ14" s="7"/>
      <c r="DK14" s="6">
        <f t="shared" si="70"/>
        <v>0</v>
      </c>
      <c r="DL14" s="6"/>
      <c r="DM14" s="7"/>
      <c r="DN14" s="6">
        <f t="shared" si="71"/>
        <v>0</v>
      </c>
      <c r="DO14" s="6"/>
      <c r="DP14" s="7"/>
      <c r="DQ14" s="6">
        <f t="shared" si="72"/>
        <v>0</v>
      </c>
      <c r="DR14" s="105">
        <f t="shared" si="73"/>
        <v>0</v>
      </c>
      <c r="DS14" s="105">
        <f t="shared" si="177"/>
        <v>0</v>
      </c>
      <c r="DT14" s="105">
        <f t="shared" si="177"/>
        <v>0</v>
      </c>
      <c r="DU14" s="7"/>
      <c r="DV14" s="7"/>
      <c r="DW14" s="6">
        <f t="shared" si="75"/>
        <v>0</v>
      </c>
      <c r="DX14" s="6"/>
      <c r="DY14" s="7"/>
      <c r="DZ14" s="6">
        <f t="shared" si="76"/>
        <v>0</v>
      </c>
      <c r="EA14" s="6"/>
      <c r="EB14" s="7"/>
      <c r="EC14" s="6">
        <f t="shared" si="77"/>
        <v>0</v>
      </c>
      <c r="ED14" s="6">
        <v>0</v>
      </c>
      <c r="EE14" s="7"/>
      <c r="EF14" s="6">
        <f t="shared" si="78"/>
        <v>0</v>
      </c>
      <c r="EG14" s="6">
        <v>0</v>
      </c>
      <c r="EH14" s="7"/>
      <c r="EI14" s="6">
        <f t="shared" si="79"/>
        <v>0</v>
      </c>
      <c r="EJ14" s="6">
        <v>0</v>
      </c>
      <c r="EK14" s="7"/>
      <c r="EL14" s="6">
        <f t="shared" si="80"/>
        <v>0</v>
      </c>
      <c r="EM14" s="6">
        <v>0</v>
      </c>
      <c r="EN14" s="7"/>
      <c r="EO14" s="6">
        <f t="shared" si="81"/>
        <v>0</v>
      </c>
      <c r="EP14" s="6">
        <v>0</v>
      </c>
      <c r="EQ14" s="7"/>
      <c r="ER14" s="6">
        <f t="shared" si="82"/>
        <v>0</v>
      </c>
      <c r="ES14" s="6">
        <v>0</v>
      </c>
      <c r="ET14" s="7"/>
      <c r="EU14" s="6">
        <f t="shared" si="83"/>
        <v>0</v>
      </c>
      <c r="EV14" s="105">
        <f t="shared" si="84"/>
        <v>0</v>
      </c>
      <c r="EW14" s="105">
        <f t="shared" si="85"/>
        <v>0</v>
      </c>
      <c r="EX14" s="105">
        <f t="shared" si="86"/>
        <v>0</v>
      </c>
      <c r="EY14" s="7"/>
      <c r="EZ14" s="7"/>
      <c r="FA14" s="6">
        <f t="shared" si="87"/>
        <v>0</v>
      </c>
      <c r="FB14" s="7"/>
      <c r="FC14" s="7"/>
      <c r="FD14" s="6">
        <f t="shared" si="88"/>
        <v>0</v>
      </c>
      <c r="FE14" s="7"/>
      <c r="FF14" s="7"/>
      <c r="FG14" s="6">
        <f t="shared" si="89"/>
        <v>0</v>
      </c>
      <c r="FH14" s="7"/>
      <c r="FI14" s="7"/>
      <c r="FJ14" s="6">
        <f t="shared" si="90"/>
        <v>0</v>
      </c>
      <c r="FK14" s="7"/>
      <c r="FL14" s="7"/>
      <c r="FM14" s="6">
        <f t="shared" si="91"/>
        <v>0</v>
      </c>
      <c r="FN14" s="7"/>
      <c r="FO14" s="7"/>
      <c r="FP14" s="6">
        <f t="shared" si="92"/>
        <v>0</v>
      </c>
      <c r="FQ14" s="7"/>
      <c r="FR14" s="7"/>
      <c r="FS14" s="6">
        <f t="shared" si="93"/>
        <v>0</v>
      </c>
      <c r="FT14" s="7"/>
      <c r="FU14" s="7"/>
      <c r="FV14" s="6">
        <f t="shared" si="94"/>
        <v>0</v>
      </c>
      <c r="FW14" s="7"/>
      <c r="FX14" s="7"/>
      <c r="FY14" s="6">
        <f t="shared" si="95"/>
        <v>0</v>
      </c>
      <c r="FZ14" s="7"/>
      <c r="GA14" s="7"/>
      <c r="GB14" s="6">
        <f t="shared" si="96"/>
        <v>0</v>
      </c>
      <c r="GC14" s="7"/>
      <c r="GD14" s="7"/>
      <c r="GE14" s="6">
        <f t="shared" si="97"/>
        <v>0</v>
      </c>
      <c r="GF14" s="7"/>
      <c r="GG14" s="7"/>
      <c r="GH14" s="6">
        <f t="shared" si="98"/>
        <v>0</v>
      </c>
      <c r="GI14" s="7"/>
      <c r="GJ14" s="7"/>
      <c r="GK14" s="6">
        <f t="shared" si="99"/>
        <v>0</v>
      </c>
      <c r="GL14" s="7">
        <f t="shared" si="100"/>
        <v>0</v>
      </c>
      <c r="GM14" s="7">
        <f t="shared" si="101"/>
        <v>0</v>
      </c>
      <c r="GN14" s="7">
        <f t="shared" si="102"/>
        <v>0</v>
      </c>
      <c r="GO14" s="7"/>
      <c r="GP14" s="7"/>
      <c r="GQ14" s="6">
        <f t="shared" si="103"/>
        <v>0</v>
      </c>
      <c r="GR14" s="7"/>
      <c r="GS14" s="7"/>
      <c r="GT14" s="6">
        <f t="shared" si="104"/>
        <v>0</v>
      </c>
      <c r="GU14" s="7"/>
      <c r="GV14" s="7"/>
      <c r="GW14" s="6">
        <f t="shared" si="105"/>
        <v>0</v>
      </c>
      <c r="GX14" s="7">
        <f t="shared" si="106"/>
        <v>0</v>
      </c>
      <c r="GY14" s="7">
        <f t="shared" si="178"/>
        <v>0</v>
      </c>
      <c r="GZ14" s="7">
        <f t="shared" si="179"/>
        <v>0</v>
      </c>
      <c r="HA14" s="586">
        <f t="shared" si="107"/>
        <v>0</v>
      </c>
      <c r="HB14" s="586">
        <f t="shared" si="108"/>
        <v>0</v>
      </c>
      <c r="HC14" s="580">
        <f t="shared" si="109"/>
        <v>0</v>
      </c>
    </row>
    <row r="15" spans="1:211" x14ac:dyDescent="0.2">
      <c r="A15" s="115" t="s">
        <v>407</v>
      </c>
      <c r="B15" s="6">
        <v>0</v>
      </c>
      <c r="C15" s="7"/>
      <c r="D15" s="6">
        <f t="shared" si="34"/>
        <v>0</v>
      </c>
      <c r="E15" s="6"/>
      <c r="F15" s="7"/>
      <c r="G15" s="6">
        <f t="shared" si="35"/>
        <v>0</v>
      </c>
      <c r="H15" s="6"/>
      <c r="I15" s="7"/>
      <c r="J15" s="6">
        <f t="shared" si="36"/>
        <v>0</v>
      </c>
      <c r="K15" s="6"/>
      <c r="L15" s="7"/>
      <c r="M15" s="6">
        <f t="shared" si="37"/>
        <v>0</v>
      </c>
      <c r="N15" s="6"/>
      <c r="O15" s="7"/>
      <c r="P15" s="6">
        <f t="shared" si="38"/>
        <v>0</v>
      </c>
      <c r="Q15" s="6"/>
      <c r="R15" s="7"/>
      <c r="S15" s="6">
        <f t="shared" si="39"/>
        <v>0</v>
      </c>
      <c r="T15" s="6">
        <v>0</v>
      </c>
      <c r="U15" s="7"/>
      <c r="V15" s="6">
        <f t="shared" si="40"/>
        <v>0</v>
      </c>
      <c r="W15" s="6">
        <v>6868</v>
      </c>
      <c r="X15" s="7">
        <v>5762</v>
      </c>
      <c r="Y15" s="6">
        <f t="shared" si="41"/>
        <v>12630</v>
      </c>
      <c r="Z15" s="6">
        <v>0</v>
      </c>
      <c r="AA15" s="7">
        <v>2000</v>
      </c>
      <c r="AB15" s="6">
        <f t="shared" si="42"/>
        <v>2000</v>
      </c>
      <c r="AC15" s="6">
        <v>0</v>
      </c>
      <c r="AD15" s="7"/>
      <c r="AE15" s="6">
        <f t="shared" si="43"/>
        <v>0</v>
      </c>
      <c r="AF15" s="6">
        <v>0</v>
      </c>
      <c r="AG15" s="7"/>
      <c r="AH15" s="6">
        <f t="shared" si="44"/>
        <v>0</v>
      </c>
      <c r="AI15" s="6">
        <v>0</v>
      </c>
      <c r="AJ15" s="7"/>
      <c r="AK15" s="6">
        <f t="shared" si="45"/>
        <v>0</v>
      </c>
      <c r="AL15" s="6">
        <v>0</v>
      </c>
      <c r="AM15" s="7"/>
      <c r="AN15" s="6">
        <f t="shared" si="46"/>
        <v>0</v>
      </c>
      <c r="AO15" s="6">
        <v>0</v>
      </c>
      <c r="AP15" s="7"/>
      <c r="AQ15" s="6">
        <f t="shared" si="47"/>
        <v>0</v>
      </c>
      <c r="AR15" s="6"/>
      <c r="AS15" s="7"/>
      <c r="AT15" s="6">
        <f t="shared" si="48"/>
        <v>0</v>
      </c>
      <c r="AU15" s="6">
        <v>104457</v>
      </c>
      <c r="AV15" s="7">
        <v>5532</v>
      </c>
      <c r="AW15" s="6">
        <f t="shared" si="49"/>
        <v>109989</v>
      </c>
      <c r="AX15" s="6">
        <v>0</v>
      </c>
      <c r="AY15" s="7"/>
      <c r="AZ15" s="6">
        <f t="shared" si="50"/>
        <v>0</v>
      </c>
      <c r="BA15" s="6"/>
      <c r="BB15" s="7"/>
      <c r="BC15" s="6">
        <f t="shared" si="51"/>
        <v>0</v>
      </c>
      <c r="BD15" s="6">
        <v>0</v>
      </c>
      <c r="BE15" s="7"/>
      <c r="BF15" s="6">
        <f t="shared" si="52"/>
        <v>0</v>
      </c>
      <c r="BG15" s="6">
        <v>0</v>
      </c>
      <c r="BH15" s="7"/>
      <c r="BI15" s="6">
        <f t="shared" si="53"/>
        <v>0</v>
      </c>
      <c r="BJ15" s="6"/>
      <c r="BK15" s="7"/>
      <c r="BL15" s="6">
        <f t="shared" si="54"/>
        <v>0</v>
      </c>
      <c r="BM15" s="6">
        <v>0</v>
      </c>
      <c r="BN15" s="7"/>
      <c r="BO15" s="6">
        <f t="shared" si="55"/>
        <v>0</v>
      </c>
      <c r="BP15" s="6"/>
      <c r="BQ15" s="7"/>
      <c r="BR15" s="6">
        <f t="shared" si="56"/>
        <v>0</v>
      </c>
      <c r="BS15" s="6">
        <v>0</v>
      </c>
      <c r="BT15" s="7"/>
      <c r="BU15" s="6">
        <f t="shared" si="57"/>
        <v>0</v>
      </c>
      <c r="BV15" s="6"/>
      <c r="BW15" s="7"/>
      <c r="BX15" s="6">
        <f t="shared" si="58"/>
        <v>0</v>
      </c>
      <c r="BY15" s="6">
        <v>0</v>
      </c>
      <c r="BZ15" s="7"/>
      <c r="CA15" s="6">
        <f t="shared" si="59"/>
        <v>0</v>
      </c>
      <c r="CB15" s="6"/>
      <c r="CC15" s="7"/>
      <c r="CD15" s="6">
        <f t="shared" si="60"/>
        <v>0</v>
      </c>
      <c r="CE15" s="6"/>
      <c r="CF15" s="7"/>
      <c r="CG15" s="6">
        <f t="shared" si="110"/>
        <v>0</v>
      </c>
      <c r="CH15" s="6"/>
      <c r="CI15" s="7"/>
      <c r="CJ15" s="6">
        <f t="shared" si="61"/>
        <v>0</v>
      </c>
      <c r="CK15" s="6"/>
      <c r="CL15" s="7"/>
      <c r="CM15" s="6">
        <f t="shared" si="62"/>
        <v>0</v>
      </c>
      <c r="CN15" s="6"/>
      <c r="CO15" s="7"/>
      <c r="CP15" s="6">
        <f t="shared" si="63"/>
        <v>0</v>
      </c>
      <c r="CQ15" s="6"/>
      <c r="CR15" s="7"/>
      <c r="CS15" s="6">
        <f t="shared" si="64"/>
        <v>0</v>
      </c>
      <c r="CT15" s="6"/>
      <c r="CU15" s="7"/>
      <c r="CV15" s="6">
        <f t="shared" si="65"/>
        <v>0</v>
      </c>
      <c r="CW15" s="6">
        <v>0</v>
      </c>
      <c r="CX15" s="7"/>
      <c r="CY15" s="6">
        <f t="shared" si="66"/>
        <v>0</v>
      </c>
      <c r="CZ15" s="6">
        <v>0</v>
      </c>
      <c r="DA15" s="7"/>
      <c r="DB15" s="6">
        <f t="shared" si="67"/>
        <v>0</v>
      </c>
      <c r="DC15" s="6"/>
      <c r="DD15" s="7"/>
      <c r="DE15" s="6">
        <f t="shared" si="68"/>
        <v>0</v>
      </c>
      <c r="DF15" s="6">
        <v>0</v>
      </c>
      <c r="DG15" s="7"/>
      <c r="DH15" s="6">
        <f t="shared" si="69"/>
        <v>0</v>
      </c>
      <c r="DI15" s="6">
        <v>0</v>
      </c>
      <c r="DJ15" s="7"/>
      <c r="DK15" s="6">
        <f t="shared" si="70"/>
        <v>0</v>
      </c>
      <c r="DL15" s="6"/>
      <c r="DM15" s="7"/>
      <c r="DN15" s="6">
        <f t="shared" si="71"/>
        <v>0</v>
      </c>
      <c r="DO15" s="6"/>
      <c r="DP15" s="7"/>
      <c r="DQ15" s="6">
        <f t="shared" si="72"/>
        <v>0</v>
      </c>
      <c r="DR15" s="105">
        <f t="shared" si="73"/>
        <v>111325</v>
      </c>
      <c r="DS15" s="105">
        <f t="shared" si="177"/>
        <v>13294</v>
      </c>
      <c r="DT15" s="105">
        <f t="shared" si="177"/>
        <v>124619</v>
      </c>
      <c r="DU15" s="7"/>
      <c r="DV15" s="7"/>
      <c r="DW15" s="6">
        <f t="shared" si="75"/>
        <v>0</v>
      </c>
      <c r="DX15" s="6"/>
      <c r="DY15" s="7"/>
      <c r="DZ15" s="6">
        <f t="shared" si="76"/>
        <v>0</v>
      </c>
      <c r="EA15" s="6"/>
      <c r="EB15" s="7"/>
      <c r="EC15" s="6">
        <f t="shared" si="77"/>
        <v>0</v>
      </c>
      <c r="ED15" s="6">
        <v>0</v>
      </c>
      <c r="EE15" s="7"/>
      <c r="EF15" s="6">
        <f t="shared" si="78"/>
        <v>0</v>
      </c>
      <c r="EG15" s="6">
        <v>0</v>
      </c>
      <c r="EH15" s="7"/>
      <c r="EI15" s="6">
        <f t="shared" si="79"/>
        <v>0</v>
      </c>
      <c r="EJ15" s="6">
        <v>0</v>
      </c>
      <c r="EK15" s="7">
        <v>2933</v>
      </c>
      <c r="EL15" s="6">
        <f t="shared" si="80"/>
        <v>2933</v>
      </c>
      <c r="EM15" s="6">
        <v>0</v>
      </c>
      <c r="EN15" s="7"/>
      <c r="EO15" s="6">
        <f t="shared" si="81"/>
        <v>0</v>
      </c>
      <c r="EP15" s="6">
        <v>0</v>
      </c>
      <c r="EQ15" s="7"/>
      <c r="ER15" s="6">
        <f t="shared" si="82"/>
        <v>0</v>
      </c>
      <c r="ES15" s="6">
        <v>0</v>
      </c>
      <c r="ET15" s="7"/>
      <c r="EU15" s="6">
        <f t="shared" si="83"/>
        <v>0</v>
      </c>
      <c r="EV15" s="105">
        <f t="shared" si="84"/>
        <v>0</v>
      </c>
      <c r="EW15" s="105">
        <f t="shared" si="85"/>
        <v>2933</v>
      </c>
      <c r="EX15" s="105">
        <f t="shared" si="86"/>
        <v>2933</v>
      </c>
      <c r="EY15" s="7"/>
      <c r="EZ15" s="7"/>
      <c r="FA15" s="6">
        <f t="shared" si="87"/>
        <v>0</v>
      </c>
      <c r="FB15" s="7"/>
      <c r="FC15" s="7"/>
      <c r="FD15" s="6">
        <f t="shared" si="88"/>
        <v>0</v>
      </c>
      <c r="FE15" s="7"/>
      <c r="FF15" s="7"/>
      <c r="FG15" s="6">
        <f t="shared" si="89"/>
        <v>0</v>
      </c>
      <c r="FH15" s="7"/>
      <c r="FI15" s="7"/>
      <c r="FJ15" s="6">
        <f t="shared" si="90"/>
        <v>0</v>
      </c>
      <c r="FK15" s="7"/>
      <c r="FL15" s="7"/>
      <c r="FM15" s="6">
        <f t="shared" si="91"/>
        <v>0</v>
      </c>
      <c r="FN15" s="7"/>
      <c r="FO15" s="7"/>
      <c r="FP15" s="6">
        <f t="shared" si="92"/>
        <v>0</v>
      </c>
      <c r="FQ15" s="7"/>
      <c r="FR15" s="7"/>
      <c r="FS15" s="6">
        <f t="shared" si="93"/>
        <v>0</v>
      </c>
      <c r="FT15" s="7"/>
      <c r="FU15" s="7"/>
      <c r="FV15" s="6">
        <f t="shared" si="94"/>
        <v>0</v>
      </c>
      <c r="FW15" s="7"/>
      <c r="FX15" s="7"/>
      <c r="FY15" s="6">
        <f t="shared" si="95"/>
        <v>0</v>
      </c>
      <c r="FZ15" s="7"/>
      <c r="GA15" s="7"/>
      <c r="GB15" s="6">
        <f t="shared" si="96"/>
        <v>0</v>
      </c>
      <c r="GC15" s="7"/>
      <c r="GD15" s="7"/>
      <c r="GE15" s="6">
        <f t="shared" si="97"/>
        <v>0</v>
      </c>
      <c r="GF15" s="7"/>
      <c r="GG15" s="7"/>
      <c r="GH15" s="6">
        <f t="shared" si="98"/>
        <v>0</v>
      </c>
      <c r="GI15" s="7"/>
      <c r="GJ15" s="7"/>
      <c r="GK15" s="6">
        <f t="shared" si="99"/>
        <v>0</v>
      </c>
      <c r="GL15" s="7">
        <f t="shared" si="100"/>
        <v>0</v>
      </c>
      <c r="GM15" s="7">
        <f t="shared" si="101"/>
        <v>0</v>
      </c>
      <c r="GN15" s="7">
        <f t="shared" si="102"/>
        <v>0</v>
      </c>
      <c r="GO15" s="7"/>
      <c r="GP15" s="7"/>
      <c r="GQ15" s="6">
        <f t="shared" si="103"/>
        <v>0</v>
      </c>
      <c r="GR15" s="7"/>
      <c r="GS15" s="7"/>
      <c r="GT15" s="6">
        <f t="shared" si="104"/>
        <v>0</v>
      </c>
      <c r="GU15" s="7"/>
      <c r="GV15" s="7"/>
      <c r="GW15" s="6">
        <f t="shared" si="105"/>
        <v>0</v>
      </c>
      <c r="GX15" s="7">
        <f t="shared" si="106"/>
        <v>0</v>
      </c>
      <c r="GY15" s="7">
        <f t="shared" si="178"/>
        <v>0</v>
      </c>
      <c r="GZ15" s="7">
        <f t="shared" si="179"/>
        <v>0</v>
      </c>
      <c r="HA15" s="586">
        <f t="shared" si="107"/>
        <v>111325</v>
      </c>
      <c r="HB15" s="586">
        <f t="shared" si="108"/>
        <v>16227</v>
      </c>
      <c r="HC15" s="580">
        <f t="shared" si="109"/>
        <v>127552</v>
      </c>
    </row>
    <row r="16" spans="1:211" x14ac:dyDescent="0.2">
      <c r="A16" s="115" t="s">
        <v>408</v>
      </c>
      <c r="B16" s="6">
        <v>0</v>
      </c>
      <c r="C16" s="7"/>
      <c r="D16" s="6">
        <f t="shared" si="34"/>
        <v>0</v>
      </c>
      <c r="E16" s="6"/>
      <c r="F16" s="7"/>
      <c r="G16" s="6">
        <f t="shared" si="35"/>
        <v>0</v>
      </c>
      <c r="H16" s="6"/>
      <c r="I16" s="7"/>
      <c r="J16" s="6">
        <f t="shared" si="36"/>
        <v>0</v>
      </c>
      <c r="K16" s="6"/>
      <c r="L16" s="7"/>
      <c r="M16" s="6">
        <f t="shared" si="37"/>
        <v>0</v>
      </c>
      <c r="N16" s="6"/>
      <c r="O16" s="7"/>
      <c r="P16" s="6">
        <f t="shared" si="38"/>
        <v>0</v>
      </c>
      <c r="Q16" s="6"/>
      <c r="R16" s="7"/>
      <c r="S16" s="6">
        <f t="shared" si="39"/>
        <v>0</v>
      </c>
      <c r="T16" s="6">
        <v>0</v>
      </c>
      <c r="U16" s="7"/>
      <c r="V16" s="6">
        <f t="shared" si="40"/>
        <v>0</v>
      </c>
      <c r="W16" s="6">
        <v>0</v>
      </c>
      <c r="X16" s="7"/>
      <c r="Y16" s="6">
        <f t="shared" si="41"/>
        <v>0</v>
      </c>
      <c r="Z16" s="6">
        <v>0</v>
      </c>
      <c r="AA16" s="7"/>
      <c r="AB16" s="6">
        <f t="shared" si="42"/>
        <v>0</v>
      </c>
      <c r="AC16" s="6">
        <v>0</v>
      </c>
      <c r="AD16" s="7"/>
      <c r="AE16" s="6">
        <f t="shared" si="43"/>
        <v>0</v>
      </c>
      <c r="AF16" s="6">
        <v>0</v>
      </c>
      <c r="AG16" s="7"/>
      <c r="AH16" s="6">
        <f t="shared" si="44"/>
        <v>0</v>
      </c>
      <c r="AI16" s="6">
        <v>0</v>
      </c>
      <c r="AJ16" s="7"/>
      <c r="AK16" s="6">
        <f t="shared" si="45"/>
        <v>0</v>
      </c>
      <c r="AL16" s="6">
        <v>0</v>
      </c>
      <c r="AM16" s="7"/>
      <c r="AN16" s="6">
        <f t="shared" si="46"/>
        <v>0</v>
      </c>
      <c r="AO16" s="6">
        <v>0</v>
      </c>
      <c r="AP16" s="7">
        <v>1000</v>
      </c>
      <c r="AQ16" s="6">
        <f t="shared" si="47"/>
        <v>1000</v>
      </c>
      <c r="AR16" s="6"/>
      <c r="AS16" s="7"/>
      <c r="AT16" s="6">
        <f t="shared" si="48"/>
        <v>0</v>
      </c>
      <c r="AU16" s="6">
        <v>0</v>
      </c>
      <c r="AV16" s="7"/>
      <c r="AW16" s="6">
        <f t="shared" si="49"/>
        <v>0</v>
      </c>
      <c r="AX16" s="6">
        <v>0</v>
      </c>
      <c r="AY16" s="7"/>
      <c r="AZ16" s="6">
        <f t="shared" si="50"/>
        <v>0</v>
      </c>
      <c r="BA16" s="6"/>
      <c r="BB16" s="7"/>
      <c r="BC16" s="6">
        <f t="shared" si="51"/>
        <v>0</v>
      </c>
      <c r="BD16" s="6">
        <v>0</v>
      </c>
      <c r="BE16" s="7"/>
      <c r="BF16" s="6">
        <f t="shared" si="52"/>
        <v>0</v>
      </c>
      <c r="BG16" s="6">
        <v>0</v>
      </c>
      <c r="BH16" s="7"/>
      <c r="BI16" s="6">
        <f t="shared" si="53"/>
        <v>0</v>
      </c>
      <c r="BJ16" s="6"/>
      <c r="BK16" s="7"/>
      <c r="BL16" s="6">
        <f t="shared" si="54"/>
        <v>0</v>
      </c>
      <c r="BM16" s="6">
        <v>0</v>
      </c>
      <c r="BN16" s="7"/>
      <c r="BO16" s="6">
        <f t="shared" si="55"/>
        <v>0</v>
      </c>
      <c r="BP16" s="6">
        <f>'kiadás 11601'!E18</f>
        <v>0</v>
      </c>
      <c r="BQ16" s="6">
        <f>'kiadás 11601'!F18</f>
        <v>0</v>
      </c>
      <c r="BR16" s="6">
        <f>'kiadás 11601'!G18</f>
        <v>0</v>
      </c>
      <c r="BS16" s="6">
        <v>0</v>
      </c>
      <c r="BT16" s="7">
        <v>6235</v>
      </c>
      <c r="BU16" s="6">
        <f t="shared" si="57"/>
        <v>6235</v>
      </c>
      <c r="BV16" s="6"/>
      <c r="BW16" s="7"/>
      <c r="BX16" s="6">
        <f t="shared" si="58"/>
        <v>0</v>
      </c>
      <c r="BY16" s="6">
        <v>580736</v>
      </c>
      <c r="BZ16" s="7">
        <f>3211+1800+40500+52000+7000</f>
        <v>104511</v>
      </c>
      <c r="CA16" s="6">
        <f t="shared" si="59"/>
        <v>685247</v>
      </c>
      <c r="CB16" s="6"/>
      <c r="CC16" s="7"/>
      <c r="CD16" s="6">
        <f t="shared" si="60"/>
        <v>0</v>
      </c>
      <c r="CE16" s="6">
        <f>kiadás11602!H22</f>
        <v>0</v>
      </c>
      <c r="CF16" s="6">
        <f>kiadás11602!I22</f>
        <v>83925</v>
      </c>
      <c r="CG16" s="6">
        <f>kiadás11602!J22</f>
        <v>83925</v>
      </c>
      <c r="CH16" s="6"/>
      <c r="CI16" s="7"/>
      <c r="CJ16" s="6">
        <f t="shared" si="61"/>
        <v>0</v>
      </c>
      <c r="CK16" s="6"/>
      <c r="CL16" s="7"/>
      <c r="CM16" s="6">
        <f t="shared" si="62"/>
        <v>0</v>
      </c>
      <c r="CN16" s="6"/>
      <c r="CO16" s="7"/>
      <c r="CP16" s="6">
        <f t="shared" si="63"/>
        <v>0</v>
      </c>
      <c r="CQ16" s="6"/>
      <c r="CR16" s="7"/>
      <c r="CS16" s="6">
        <f t="shared" si="64"/>
        <v>0</v>
      </c>
      <c r="CT16" s="6"/>
      <c r="CU16" s="7"/>
      <c r="CV16" s="6">
        <f t="shared" si="65"/>
        <v>0</v>
      </c>
      <c r="CW16" s="6">
        <v>0</v>
      </c>
      <c r="CX16" s="7"/>
      <c r="CY16" s="6">
        <f t="shared" si="66"/>
        <v>0</v>
      </c>
      <c r="CZ16" s="6">
        <v>0</v>
      </c>
      <c r="DA16" s="7"/>
      <c r="DB16" s="6">
        <f t="shared" si="67"/>
        <v>0</v>
      </c>
      <c r="DC16" s="6"/>
      <c r="DD16" s="7"/>
      <c r="DE16" s="6">
        <f t="shared" si="68"/>
        <v>0</v>
      </c>
      <c r="DF16" s="6">
        <v>0</v>
      </c>
      <c r="DG16" s="7"/>
      <c r="DH16" s="6">
        <f t="shared" si="69"/>
        <v>0</v>
      </c>
      <c r="DI16" s="6">
        <v>0</v>
      </c>
      <c r="DJ16" s="7"/>
      <c r="DK16" s="6">
        <f t="shared" si="70"/>
        <v>0</v>
      </c>
      <c r="DL16" s="6"/>
      <c r="DM16" s="7"/>
      <c r="DN16" s="6">
        <f t="shared" si="71"/>
        <v>0</v>
      </c>
      <c r="DO16" s="6">
        <v>167904</v>
      </c>
      <c r="DP16" s="7">
        <f>1533</f>
        <v>1533</v>
      </c>
      <c r="DQ16" s="6">
        <f t="shared" si="72"/>
        <v>169437</v>
      </c>
      <c r="DR16" s="105">
        <f t="shared" si="73"/>
        <v>748640</v>
      </c>
      <c r="DS16" s="105">
        <f t="shared" si="177"/>
        <v>197204</v>
      </c>
      <c r="DT16" s="105">
        <f t="shared" si="177"/>
        <v>945844</v>
      </c>
      <c r="DU16" s="7"/>
      <c r="DV16" s="7"/>
      <c r="DW16" s="6">
        <f t="shared" si="75"/>
        <v>0</v>
      </c>
      <c r="DX16" s="6"/>
      <c r="DY16" s="7"/>
      <c r="DZ16" s="6">
        <f t="shared" si="76"/>
        <v>0</v>
      </c>
      <c r="EA16" s="6"/>
      <c r="EB16" s="7"/>
      <c r="EC16" s="6">
        <f t="shared" si="77"/>
        <v>0</v>
      </c>
      <c r="ED16" s="6">
        <v>0</v>
      </c>
      <c r="EE16" s="7"/>
      <c r="EF16" s="6">
        <f t="shared" si="78"/>
        <v>0</v>
      </c>
      <c r="EG16" s="6">
        <v>0</v>
      </c>
      <c r="EH16" s="7"/>
      <c r="EI16" s="6">
        <f t="shared" si="79"/>
        <v>0</v>
      </c>
      <c r="EJ16" s="6">
        <v>0</v>
      </c>
      <c r="EK16" s="7"/>
      <c r="EL16" s="6">
        <f t="shared" si="80"/>
        <v>0</v>
      </c>
      <c r="EM16" s="6">
        <v>0</v>
      </c>
      <c r="EN16" s="7"/>
      <c r="EO16" s="6">
        <f t="shared" si="81"/>
        <v>0</v>
      </c>
      <c r="EP16" s="6">
        <v>0</v>
      </c>
      <c r="EQ16" s="7"/>
      <c r="ER16" s="6">
        <f t="shared" si="82"/>
        <v>0</v>
      </c>
      <c r="ES16" s="6">
        <v>0</v>
      </c>
      <c r="ET16" s="7"/>
      <c r="EU16" s="6">
        <f t="shared" si="83"/>
        <v>0</v>
      </c>
      <c r="EV16" s="105">
        <f t="shared" si="84"/>
        <v>0</v>
      </c>
      <c r="EW16" s="105">
        <f t="shared" si="85"/>
        <v>0</v>
      </c>
      <c r="EX16" s="105">
        <f t="shared" si="86"/>
        <v>0</v>
      </c>
      <c r="EY16" s="7"/>
      <c r="EZ16" s="7"/>
      <c r="FA16" s="6">
        <f t="shared" si="87"/>
        <v>0</v>
      </c>
      <c r="FB16" s="7"/>
      <c r="FC16" s="7">
        <v>3868</v>
      </c>
      <c r="FD16" s="6">
        <f t="shared" si="88"/>
        <v>3868</v>
      </c>
      <c r="FE16" s="7"/>
      <c r="FF16" s="7"/>
      <c r="FG16" s="6">
        <f t="shared" si="89"/>
        <v>0</v>
      </c>
      <c r="FH16" s="7"/>
      <c r="FI16" s="7"/>
      <c r="FJ16" s="6">
        <f t="shared" si="90"/>
        <v>0</v>
      </c>
      <c r="FK16" s="7"/>
      <c r="FL16" s="7"/>
      <c r="FM16" s="6">
        <f t="shared" si="91"/>
        <v>0</v>
      </c>
      <c r="FN16" s="7"/>
      <c r="FO16" s="7"/>
      <c r="FP16" s="6">
        <f t="shared" si="92"/>
        <v>0</v>
      </c>
      <c r="FQ16" s="7"/>
      <c r="FR16" s="7"/>
      <c r="FS16" s="6">
        <f t="shared" si="93"/>
        <v>0</v>
      </c>
      <c r="FT16" s="7"/>
      <c r="FU16" s="7"/>
      <c r="FV16" s="6">
        <f t="shared" si="94"/>
        <v>0</v>
      </c>
      <c r="FW16" s="7"/>
      <c r="FX16" s="7"/>
      <c r="FY16" s="6">
        <f t="shared" si="95"/>
        <v>0</v>
      </c>
      <c r="FZ16" s="7"/>
      <c r="GA16" s="7"/>
      <c r="GB16" s="6">
        <f t="shared" si="96"/>
        <v>0</v>
      </c>
      <c r="GC16" s="7"/>
      <c r="GD16" s="7"/>
      <c r="GE16" s="6">
        <f t="shared" si="97"/>
        <v>0</v>
      </c>
      <c r="GF16" s="7"/>
      <c r="GG16" s="7"/>
      <c r="GH16" s="6">
        <f t="shared" si="98"/>
        <v>0</v>
      </c>
      <c r="GI16" s="7"/>
      <c r="GJ16" s="7"/>
      <c r="GK16" s="6">
        <f t="shared" si="99"/>
        <v>0</v>
      </c>
      <c r="GL16" s="7">
        <f t="shared" si="100"/>
        <v>0</v>
      </c>
      <c r="GM16" s="7">
        <f t="shared" si="101"/>
        <v>3868</v>
      </c>
      <c r="GN16" s="7">
        <f t="shared" si="102"/>
        <v>3868</v>
      </c>
      <c r="GO16" s="7"/>
      <c r="GP16" s="7"/>
      <c r="GQ16" s="6">
        <f t="shared" si="103"/>
        <v>0</v>
      </c>
      <c r="GR16" s="7"/>
      <c r="GS16" s="7"/>
      <c r="GT16" s="6">
        <f t="shared" si="104"/>
        <v>0</v>
      </c>
      <c r="GU16" s="7"/>
      <c r="GV16" s="7"/>
      <c r="GW16" s="6">
        <f t="shared" si="105"/>
        <v>0</v>
      </c>
      <c r="GX16" s="7">
        <f t="shared" si="106"/>
        <v>0</v>
      </c>
      <c r="GY16" s="7">
        <f t="shared" si="178"/>
        <v>3868</v>
      </c>
      <c r="GZ16" s="7">
        <f t="shared" si="179"/>
        <v>3868</v>
      </c>
      <c r="HA16" s="586">
        <f t="shared" si="107"/>
        <v>748640</v>
      </c>
      <c r="HB16" s="586">
        <f t="shared" si="108"/>
        <v>201072</v>
      </c>
      <c r="HC16" s="580">
        <f t="shared" si="109"/>
        <v>949712</v>
      </c>
    </row>
    <row r="17" spans="1:211" x14ac:dyDescent="0.2">
      <c r="A17" s="115" t="s">
        <v>409</v>
      </c>
      <c r="B17" s="6">
        <v>0</v>
      </c>
      <c r="C17" s="7"/>
      <c r="D17" s="6">
        <f t="shared" si="34"/>
        <v>0</v>
      </c>
      <c r="E17" s="6"/>
      <c r="F17" s="7"/>
      <c r="G17" s="6">
        <f t="shared" si="35"/>
        <v>0</v>
      </c>
      <c r="H17" s="6"/>
      <c r="I17" s="7"/>
      <c r="J17" s="6">
        <f t="shared" si="36"/>
        <v>0</v>
      </c>
      <c r="K17" s="6"/>
      <c r="L17" s="7"/>
      <c r="M17" s="6">
        <f t="shared" si="37"/>
        <v>0</v>
      </c>
      <c r="N17" s="6"/>
      <c r="O17" s="7"/>
      <c r="P17" s="6">
        <f t="shared" si="38"/>
        <v>0</v>
      </c>
      <c r="Q17" s="6">
        <f>tartalékok!B20</f>
        <v>626397</v>
      </c>
      <c r="R17" s="6">
        <f>tartalékok!C20</f>
        <v>-385063</v>
      </c>
      <c r="S17" s="6">
        <f>tartalékok!D20</f>
        <v>241334</v>
      </c>
      <c r="T17" s="6">
        <v>0</v>
      </c>
      <c r="U17" s="7"/>
      <c r="V17" s="6">
        <f t="shared" si="40"/>
        <v>0</v>
      </c>
      <c r="W17" s="6">
        <v>0</v>
      </c>
      <c r="X17" s="7"/>
      <c r="Y17" s="6">
        <f t="shared" si="41"/>
        <v>0</v>
      </c>
      <c r="Z17" s="6">
        <v>0</v>
      </c>
      <c r="AA17" s="7"/>
      <c r="AB17" s="6">
        <f t="shared" si="42"/>
        <v>0</v>
      </c>
      <c r="AC17" s="6">
        <v>0</v>
      </c>
      <c r="AD17" s="7"/>
      <c r="AE17" s="6">
        <f t="shared" si="43"/>
        <v>0</v>
      </c>
      <c r="AF17" s="6">
        <v>0</v>
      </c>
      <c r="AG17" s="7"/>
      <c r="AH17" s="6">
        <f t="shared" si="44"/>
        <v>0</v>
      </c>
      <c r="AI17" s="6">
        <v>0</v>
      </c>
      <c r="AJ17" s="7"/>
      <c r="AK17" s="6">
        <f t="shared" si="45"/>
        <v>0</v>
      </c>
      <c r="AL17" s="6">
        <v>0</v>
      </c>
      <c r="AM17" s="7"/>
      <c r="AN17" s="6">
        <f t="shared" si="46"/>
        <v>0</v>
      </c>
      <c r="AO17" s="6">
        <v>0</v>
      </c>
      <c r="AP17" s="7"/>
      <c r="AQ17" s="6">
        <f t="shared" si="47"/>
        <v>0</v>
      </c>
      <c r="AR17" s="6"/>
      <c r="AS17" s="7"/>
      <c r="AT17" s="6">
        <f t="shared" si="48"/>
        <v>0</v>
      </c>
      <c r="AU17" s="6">
        <v>0</v>
      </c>
      <c r="AV17" s="7"/>
      <c r="AW17" s="6">
        <f t="shared" si="49"/>
        <v>0</v>
      </c>
      <c r="AX17" s="6">
        <v>0</v>
      </c>
      <c r="AY17" s="7"/>
      <c r="AZ17" s="6">
        <f t="shared" si="50"/>
        <v>0</v>
      </c>
      <c r="BA17" s="6"/>
      <c r="BB17" s="7"/>
      <c r="BC17" s="6">
        <f t="shared" si="51"/>
        <v>0</v>
      </c>
      <c r="BD17" s="6">
        <v>0</v>
      </c>
      <c r="BE17" s="7"/>
      <c r="BF17" s="6">
        <f t="shared" si="52"/>
        <v>0</v>
      </c>
      <c r="BG17" s="6">
        <v>0</v>
      </c>
      <c r="BH17" s="7"/>
      <c r="BI17" s="6">
        <f t="shared" si="53"/>
        <v>0</v>
      </c>
      <c r="BJ17" s="6"/>
      <c r="BK17" s="7"/>
      <c r="BL17" s="6">
        <f t="shared" si="54"/>
        <v>0</v>
      </c>
      <c r="BM17" s="6">
        <v>0</v>
      </c>
      <c r="BN17" s="7"/>
      <c r="BO17" s="6">
        <f t="shared" si="55"/>
        <v>0</v>
      </c>
      <c r="BP17" s="6"/>
      <c r="BQ17" s="7"/>
      <c r="BR17" s="6">
        <f t="shared" si="56"/>
        <v>0</v>
      </c>
      <c r="BS17" s="6">
        <v>0</v>
      </c>
      <c r="BT17" s="7"/>
      <c r="BU17" s="6">
        <f t="shared" si="57"/>
        <v>0</v>
      </c>
      <c r="BV17" s="6"/>
      <c r="BW17" s="7"/>
      <c r="BX17" s="6">
        <f t="shared" si="58"/>
        <v>0</v>
      </c>
      <c r="BY17" s="6">
        <v>0</v>
      </c>
      <c r="BZ17" s="7"/>
      <c r="CA17" s="6">
        <f t="shared" si="59"/>
        <v>0</v>
      </c>
      <c r="CB17" s="6"/>
      <c r="CC17" s="7"/>
      <c r="CD17" s="6">
        <f t="shared" si="60"/>
        <v>0</v>
      </c>
      <c r="CE17" s="6"/>
      <c r="CF17" s="7"/>
      <c r="CG17" s="6">
        <f t="shared" si="110"/>
        <v>0</v>
      </c>
      <c r="CH17" s="6"/>
      <c r="CI17" s="7"/>
      <c r="CJ17" s="6">
        <f t="shared" si="61"/>
        <v>0</v>
      </c>
      <c r="CK17" s="6"/>
      <c r="CL17" s="7"/>
      <c r="CM17" s="6">
        <f t="shared" si="62"/>
        <v>0</v>
      </c>
      <c r="CN17" s="6"/>
      <c r="CO17" s="7"/>
      <c r="CP17" s="6">
        <f t="shared" si="63"/>
        <v>0</v>
      </c>
      <c r="CQ17" s="6"/>
      <c r="CR17" s="7"/>
      <c r="CS17" s="6">
        <f t="shared" si="64"/>
        <v>0</v>
      </c>
      <c r="CT17" s="6"/>
      <c r="CU17" s="7"/>
      <c r="CV17" s="6">
        <f t="shared" si="65"/>
        <v>0</v>
      </c>
      <c r="CW17" s="6">
        <v>0</v>
      </c>
      <c r="CX17" s="7"/>
      <c r="CY17" s="6">
        <f t="shared" si="66"/>
        <v>0</v>
      </c>
      <c r="CZ17" s="6">
        <v>0</v>
      </c>
      <c r="DA17" s="7"/>
      <c r="DB17" s="6">
        <f t="shared" si="67"/>
        <v>0</v>
      </c>
      <c r="DC17" s="6"/>
      <c r="DD17" s="7"/>
      <c r="DE17" s="6">
        <f t="shared" si="68"/>
        <v>0</v>
      </c>
      <c r="DF17" s="6">
        <v>0</v>
      </c>
      <c r="DG17" s="7"/>
      <c r="DH17" s="6">
        <f t="shared" si="69"/>
        <v>0</v>
      </c>
      <c r="DI17" s="6">
        <v>0</v>
      </c>
      <c r="DJ17" s="7"/>
      <c r="DK17" s="6">
        <f t="shared" si="70"/>
        <v>0</v>
      </c>
      <c r="DL17" s="6"/>
      <c r="DM17" s="7"/>
      <c r="DN17" s="6">
        <f t="shared" si="71"/>
        <v>0</v>
      </c>
      <c r="DO17" s="6"/>
      <c r="DP17" s="7"/>
      <c r="DQ17" s="6">
        <f t="shared" si="72"/>
        <v>0</v>
      </c>
      <c r="DR17" s="105">
        <f t="shared" si="73"/>
        <v>626397</v>
      </c>
      <c r="DS17" s="105">
        <f t="shared" si="177"/>
        <v>-385063</v>
      </c>
      <c r="DT17" s="105">
        <f t="shared" si="177"/>
        <v>241334</v>
      </c>
      <c r="DU17" s="7"/>
      <c r="DV17" s="7"/>
      <c r="DW17" s="6">
        <f t="shared" si="75"/>
        <v>0</v>
      </c>
      <c r="DX17" s="6"/>
      <c r="DY17" s="7"/>
      <c r="DZ17" s="6">
        <f t="shared" si="76"/>
        <v>0</v>
      </c>
      <c r="EA17" s="6"/>
      <c r="EB17" s="7"/>
      <c r="EC17" s="6">
        <f t="shared" si="77"/>
        <v>0</v>
      </c>
      <c r="ED17" s="6">
        <v>0</v>
      </c>
      <c r="EE17" s="7"/>
      <c r="EF17" s="6">
        <f t="shared" si="78"/>
        <v>0</v>
      </c>
      <c r="EG17" s="6">
        <v>0</v>
      </c>
      <c r="EH17" s="7"/>
      <c r="EI17" s="6">
        <f t="shared" si="79"/>
        <v>0</v>
      </c>
      <c r="EJ17" s="6">
        <v>0</v>
      </c>
      <c r="EK17" s="7"/>
      <c r="EL17" s="6">
        <f t="shared" si="80"/>
        <v>0</v>
      </c>
      <c r="EM17" s="6">
        <v>0</v>
      </c>
      <c r="EN17" s="7"/>
      <c r="EO17" s="6">
        <f t="shared" si="81"/>
        <v>0</v>
      </c>
      <c r="EP17" s="6">
        <v>0</v>
      </c>
      <c r="EQ17" s="7"/>
      <c r="ER17" s="6">
        <f t="shared" si="82"/>
        <v>0</v>
      </c>
      <c r="ES17" s="6">
        <v>0</v>
      </c>
      <c r="ET17" s="7"/>
      <c r="EU17" s="6">
        <f t="shared" si="83"/>
        <v>0</v>
      </c>
      <c r="EV17" s="105">
        <f t="shared" si="84"/>
        <v>0</v>
      </c>
      <c r="EW17" s="105">
        <f t="shared" si="85"/>
        <v>0</v>
      </c>
      <c r="EX17" s="105">
        <f t="shared" si="86"/>
        <v>0</v>
      </c>
      <c r="EY17" s="7"/>
      <c r="EZ17" s="7"/>
      <c r="FA17" s="6">
        <f t="shared" si="87"/>
        <v>0</v>
      </c>
      <c r="FB17" s="7"/>
      <c r="FC17" s="7"/>
      <c r="FD17" s="6">
        <f t="shared" si="88"/>
        <v>0</v>
      </c>
      <c r="FE17" s="7"/>
      <c r="FF17" s="7"/>
      <c r="FG17" s="6">
        <f t="shared" si="89"/>
        <v>0</v>
      </c>
      <c r="FH17" s="7"/>
      <c r="FI17" s="7"/>
      <c r="FJ17" s="6">
        <f t="shared" si="90"/>
        <v>0</v>
      </c>
      <c r="FK17" s="7"/>
      <c r="FL17" s="7"/>
      <c r="FM17" s="6">
        <f t="shared" si="91"/>
        <v>0</v>
      </c>
      <c r="FN17" s="7"/>
      <c r="FO17" s="7"/>
      <c r="FP17" s="6">
        <f t="shared" si="92"/>
        <v>0</v>
      </c>
      <c r="FQ17" s="7"/>
      <c r="FR17" s="7"/>
      <c r="FS17" s="6">
        <f t="shared" si="93"/>
        <v>0</v>
      </c>
      <c r="FT17" s="7"/>
      <c r="FU17" s="7"/>
      <c r="FV17" s="6">
        <f t="shared" si="94"/>
        <v>0</v>
      </c>
      <c r="FW17" s="7"/>
      <c r="FX17" s="7"/>
      <c r="FY17" s="6">
        <f t="shared" si="95"/>
        <v>0</v>
      </c>
      <c r="FZ17" s="7"/>
      <c r="GA17" s="7"/>
      <c r="GB17" s="6">
        <f t="shared" si="96"/>
        <v>0</v>
      </c>
      <c r="GC17" s="7"/>
      <c r="GD17" s="7"/>
      <c r="GE17" s="6">
        <f t="shared" si="97"/>
        <v>0</v>
      </c>
      <c r="GF17" s="7"/>
      <c r="GG17" s="7"/>
      <c r="GH17" s="6">
        <f t="shared" si="98"/>
        <v>0</v>
      </c>
      <c r="GI17" s="7"/>
      <c r="GJ17" s="7"/>
      <c r="GK17" s="6">
        <f t="shared" si="99"/>
        <v>0</v>
      </c>
      <c r="GL17" s="7">
        <f t="shared" si="100"/>
        <v>0</v>
      </c>
      <c r="GM17" s="7">
        <f t="shared" si="101"/>
        <v>0</v>
      </c>
      <c r="GN17" s="7">
        <f t="shared" si="102"/>
        <v>0</v>
      </c>
      <c r="GO17" s="7"/>
      <c r="GP17" s="7"/>
      <c r="GQ17" s="6">
        <f t="shared" si="103"/>
        <v>0</v>
      </c>
      <c r="GR17" s="7"/>
      <c r="GS17" s="7"/>
      <c r="GT17" s="6">
        <f t="shared" si="104"/>
        <v>0</v>
      </c>
      <c r="GU17" s="7"/>
      <c r="GV17" s="7"/>
      <c r="GW17" s="6">
        <f t="shared" si="105"/>
        <v>0</v>
      </c>
      <c r="GX17" s="7">
        <f t="shared" si="106"/>
        <v>0</v>
      </c>
      <c r="GY17" s="7">
        <f t="shared" si="178"/>
        <v>0</v>
      </c>
      <c r="GZ17" s="7">
        <f t="shared" si="179"/>
        <v>0</v>
      </c>
      <c r="HA17" s="586">
        <f t="shared" si="107"/>
        <v>626397</v>
      </c>
      <c r="HB17" s="586">
        <f t="shared" si="108"/>
        <v>-385063</v>
      </c>
      <c r="HC17" s="580">
        <f t="shared" si="109"/>
        <v>241334</v>
      </c>
    </row>
    <row r="18" spans="1:211" s="12" customFormat="1" x14ac:dyDescent="0.2">
      <c r="A18" s="117" t="s">
        <v>410</v>
      </c>
      <c r="B18" s="5">
        <f>B19+B20+B21</f>
        <v>0</v>
      </c>
      <c r="C18" s="10">
        <f t="shared" ref="C18" si="180">C19+C20+C21</f>
        <v>0</v>
      </c>
      <c r="D18" s="5">
        <f>D19+D20+D21</f>
        <v>0</v>
      </c>
      <c r="E18" s="5">
        <f t="shared" ref="E18:GV18" si="181">E19+E20+E21</f>
        <v>0</v>
      </c>
      <c r="F18" s="10">
        <f t="shared" ref="F18" si="182">F19+F20+F21</f>
        <v>0</v>
      </c>
      <c r="G18" s="5">
        <f>G19+G20+G21</f>
        <v>0</v>
      </c>
      <c r="H18" s="5">
        <f t="shared" si="181"/>
        <v>0</v>
      </c>
      <c r="I18" s="10">
        <f t="shared" ref="I18" si="183">I19+I20+I21</f>
        <v>0</v>
      </c>
      <c r="J18" s="5">
        <f>J19+J20+J21</f>
        <v>0</v>
      </c>
      <c r="K18" s="5">
        <f t="shared" si="181"/>
        <v>0</v>
      </c>
      <c r="L18" s="10">
        <f t="shared" ref="L18" si="184">L19+L20+L21</f>
        <v>0</v>
      </c>
      <c r="M18" s="5">
        <f>M19+M20+M21</f>
        <v>0</v>
      </c>
      <c r="N18" s="5">
        <f t="shared" si="181"/>
        <v>0</v>
      </c>
      <c r="O18" s="10">
        <f t="shared" ref="O18" si="185">O19+O20+O21</f>
        <v>0</v>
      </c>
      <c r="P18" s="5">
        <f>P19+P20+P21</f>
        <v>0</v>
      </c>
      <c r="Q18" s="5">
        <f t="shared" si="181"/>
        <v>0</v>
      </c>
      <c r="R18" s="10">
        <f t="shared" ref="R18" si="186">R19+R20+R21</f>
        <v>0</v>
      </c>
      <c r="S18" s="5">
        <f>S19+S20+S21</f>
        <v>0</v>
      </c>
      <c r="T18" s="5">
        <f t="shared" si="181"/>
        <v>0</v>
      </c>
      <c r="U18" s="10">
        <f t="shared" ref="U18" si="187">U19+U20+U21</f>
        <v>0</v>
      </c>
      <c r="V18" s="5">
        <f>V19+V20+V21</f>
        <v>0</v>
      </c>
      <c r="W18" s="5">
        <f t="shared" si="181"/>
        <v>0</v>
      </c>
      <c r="X18" s="10">
        <f t="shared" ref="X18" si="188">X19+X20+X21</f>
        <v>0</v>
      </c>
      <c r="Y18" s="5">
        <f>Y19+Y20+Y21</f>
        <v>0</v>
      </c>
      <c r="Z18" s="5">
        <f t="shared" si="181"/>
        <v>0</v>
      </c>
      <c r="AA18" s="10">
        <f t="shared" ref="AA18" si="189">AA19+AA20+AA21</f>
        <v>0</v>
      </c>
      <c r="AB18" s="5">
        <f>AB19+AB20+AB21</f>
        <v>0</v>
      </c>
      <c r="AC18" s="5">
        <f t="shared" si="181"/>
        <v>0</v>
      </c>
      <c r="AD18" s="10">
        <f t="shared" ref="AD18" si="190">AD19+AD20+AD21</f>
        <v>0</v>
      </c>
      <c r="AE18" s="5">
        <f>AE19+AE20+AE21</f>
        <v>0</v>
      </c>
      <c r="AF18" s="5">
        <f t="shared" si="181"/>
        <v>0</v>
      </c>
      <c r="AG18" s="10">
        <f t="shared" ref="AG18" si="191">AG19+AG20+AG21</f>
        <v>0</v>
      </c>
      <c r="AH18" s="5">
        <f>AH19+AH20+AH21</f>
        <v>0</v>
      </c>
      <c r="AI18" s="5">
        <f t="shared" si="181"/>
        <v>0</v>
      </c>
      <c r="AJ18" s="10">
        <f t="shared" ref="AJ18" si="192">AJ19+AJ20+AJ21</f>
        <v>0</v>
      </c>
      <c r="AK18" s="5">
        <f>AK19+AK20+AK21</f>
        <v>0</v>
      </c>
      <c r="AL18" s="5">
        <f t="shared" si="181"/>
        <v>0</v>
      </c>
      <c r="AM18" s="10">
        <f t="shared" ref="AM18" si="193">AM19+AM20+AM21</f>
        <v>0</v>
      </c>
      <c r="AN18" s="5">
        <f>AN19+AN20+AN21</f>
        <v>0</v>
      </c>
      <c r="AO18" s="5">
        <f t="shared" si="181"/>
        <v>0</v>
      </c>
      <c r="AP18" s="10">
        <f t="shared" ref="AP18" si="194">AP19+AP20+AP21</f>
        <v>0</v>
      </c>
      <c r="AQ18" s="5">
        <f>AQ19+AQ20+AQ21</f>
        <v>0</v>
      </c>
      <c r="AR18" s="5">
        <f>AR19+AR20+AR21</f>
        <v>0</v>
      </c>
      <c r="AS18" s="10">
        <f t="shared" ref="AS18" si="195">AS19+AS20+AS21</f>
        <v>0</v>
      </c>
      <c r="AT18" s="5">
        <f>AT19+AT20+AT21</f>
        <v>0</v>
      </c>
      <c r="AU18" s="5">
        <f t="shared" si="181"/>
        <v>3300</v>
      </c>
      <c r="AV18" s="10">
        <f t="shared" ref="AV18" si="196">AV19+AV20+AV21</f>
        <v>63138</v>
      </c>
      <c r="AW18" s="5">
        <f>AW19+AW20+AW21</f>
        <v>66438</v>
      </c>
      <c r="AX18" s="5">
        <f t="shared" si="181"/>
        <v>0</v>
      </c>
      <c r="AY18" s="10">
        <f t="shared" ref="AY18" si="197">AY19+AY20+AY21</f>
        <v>0</v>
      </c>
      <c r="AZ18" s="5">
        <f>AZ19+AZ20+AZ21</f>
        <v>0</v>
      </c>
      <c r="BA18" s="5">
        <f t="shared" si="181"/>
        <v>0</v>
      </c>
      <c r="BB18" s="10">
        <f t="shared" ref="BB18" si="198">BB19+BB20+BB21</f>
        <v>0</v>
      </c>
      <c r="BC18" s="5">
        <f>BC19+BC20+BC21</f>
        <v>0</v>
      </c>
      <c r="BD18" s="5">
        <f t="shared" si="181"/>
        <v>0</v>
      </c>
      <c r="BE18" s="10">
        <f t="shared" ref="BE18" si="199">BE19+BE20+BE21</f>
        <v>0</v>
      </c>
      <c r="BF18" s="5">
        <f>BF19+BF20+BF21</f>
        <v>0</v>
      </c>
      <c r="BG18" s="5">
        <f t="shared" si="181"/>
        <v>0</v>
      </c>
      <c r="BH18" s="10">
        <f t="shared" ref="BH18" si="200">BH19+BH20+BH21</f>
        <v>0</v>
      </c>
      <c r="BI18" s="5">
        <f>BI19+BI20+BI21</f>
        <v>0</v>
      </c>
      <c r="BJ18" s="5">
        <f t="shared" si="181"/>
        <v>0</v>
      </c>
      <c r="BK18" s="10">
        <f t="shared" ref="BK18" si="201">BK19+BK20+BK21</f>
        <v>0</v>
      </c>
      <c r="BL18" s="5">
        <f>BL19+BL20+BL21</f>
        <v>0</v>
      </c>
      <c r="BM18" s="5">
        <f t="shared" si="181"/>
        <v>0</v>
      </c>
      <c r="BN18" s="10">
        <f t="shared" ref="BN18" si="202">BN19+BN20+BN21</f>
        <v>0</v>
      </c>
      <c r="BO18" s="5">
        <f>BO19+BO20+BO21</f>
        <v>0</v>
      </c>
      <c r="BP18" s="5">
        <f t="shared" si="181"/>
        <v>0</v>
      </c>
      <c r="BQ18" s="10">
        <f t="shared" ref="BQ18" si="203">BQ19+BQ20+BQ21</f>
        <v>96565</v>
      </c>
      <c r="BR18" s="5">
        <f>BR19+BR20+BR21</f>
        <v>96565</v>
      </c>
      <c r="BS18" s="5">
        <f t="shared" si="181"/>
        <v>0</v>
      </c>
      <c r="BT18" s="10">
        <f t="shared" ref="BT18" si="204">BT19+BT20+BT21</f>
        <v>0</v>
      </c>
      <c r="BU18" s="5">
        <f>BU19+BU20+BU21</f>
        <v>0</v>
      </c>
      <c r="BV18" s="5">
        <f t="shared" si="181"/>
        <v>0</v>
      </c>
      <c r="BW18" s="10">
        <f t="shared" ref="BW18" si="205">BW19+BW20+BW21</f>
        <v>0</v>
      </c>
      <c r="BX18" s="5">
        <f>BX19+BX20+BX21</f>
        <v>0</v>
      </c>
      <c r="BY18" s="5">
        <f t="shared" si="181"/>
        <v>0</v>
      </c>
      <c r="BZ18" s="10">
        <f t="shared" ref="BZ18" si="206">BZ19+BZ20+BZ21</f>
        <v>0</v>
      </c>
      <c r="CA18" s="5">
        <f>CA19+CA20+CA21</f>
        <v>0</v>
      </c>
      <c r="CB18" s="5">
        <f t="shared" si="181"/>
        <v>0</v>
      </c>
      <c r="CC18" s="10">
        <f t="shared" ref="CC18" si="207">CC19+CC20+CC21</f>
        <v>0</v>
      </c>
      <c r="CD18" s="5">
        <f>CD19+CD20+CD21</f>
        <v>0</v>
      </c>
      <c r="CE18" s="5">
        <f t="shared" si="181"/>
        <v>157300</v>
      </c>
      <c r="CF18" s="10">
        <f t="shared" ref="CF18" si="208">CF19+CF20+CF21</f>
        <v>34855</v>
      </c>
      <c r="CG18" s="5">
        <f>CG19+CG20+CG21</f>
        <v>192155</v>
      </c>
      <c r="CH18" s="5">
        <f t="shared" si="181"/>
        <v>0</v>
      </c>
      <c r="CI18" s="10">
        <f t="shared" ref="CI18" si="209">CI19+CI20+CI21</f>
        <v>0</v>
      </c>
      <c r="CJ18" s="5">
        <f>CJ19+CJ20+CJ21</f>
        <v>0</v>
      </c>
      <c r="CK18" s="5">
        <f t="shared" si="181"/>
        <v>0</v>
      </c>
      <c r="CL18" s="10">
        <f t="shared" ref="CL18" si="210">CL19+CL20+CL21</f>
        <v>0</v>
      </c>
      <c r="CM18" s="5">
        <f>CM19+CM20+CM21</f>
        <v>0</v>
      </c>
      <c r="CN18" s="5">
        <f t="shared" si="181"/>
        <v>0</v>
      </c>
      <c r="CO18" s="10">
        <f t="shared" ref="CO18" si="211">CO19+CO20+CO21</f>
        <v>0</v>
      </c>
      <c r="CP18" s="5">
        <f>CP19+CP20+CP21</f>
        <v>0</v>
      </c>
      <c r="CQ18" s="5">
        <f t="shared" si="181"/>
        <v>0</v>
      </c>
      <c r="CR18" s="10">
        <f t="shared" ref="CR18" si="212">CR19+CR20+CR21</f>
        <v>0</v>
      </c>
      <c r="CS18" s="5">
        <f>CS19+CS20+CS21</f>
        <v>0</v>
      </c>
      <c r="CT18" s="5">
        <f t="shared" si="181"/>
        <v>0</v>
      </c>
      <c r="CU18" s="10">
        <f t="shared" ref="CU18" si="213">CU19+CU20+CU21</f>
        <v>0</v>
      </c>
      <c r="CV18" s="5">
        <f>CV19+CV20+CV21</f>
        <v>0</v>
      </c>
      <c r="CW18" s="5">
        <f t="shared" si="181"/>
        <v>0</v>
      </c>
      <c r="CX18" s="10">
        <f t="shared" ref="CX18" si="214">CX19+CX20+CX21</f>
        <v>0</v>
      </c>
      <c r="CY18" s="5">
        <f>CY19+CY20+CY21</f>
        <v>0</v>
      </c>
      <c r="CZ18" s="5">
        <f t="shared" si="181"/>
        <v>0</v>
      </c>
      <c r="DA18" s="10">
        <f t="shared" ref="DA18" si="215">DA19+DA20+DA21</f>
        <v>0</v>
      </c>
      <c r="DB18" s="5">
        <f>DB19+DB20+DB21</f>
        <v>0</v>
      </c>
      <c r="DC18" s="5">
        <f t="shared" si="181"/>
        <v>0</v>
      </c>
      <c r="DD18" s="10">
        <f t="shared" ref="DD18" si="216">DD19+DD20+DD21</f>
        <v>0</v>
      </c>
      <c r="DE18" s="5">
        <f>DE19+DE20+DE21</f>
        <v>0</v>
      </c>
      <c r="DF18" s="5">
        <f t="shared" si="181"/>
        <v>0</v>
      </c>
      <c r="DG18" s="10">
        <f t="shared" ref="DG18" si="217">DG19+DG20+DG21</f>
        <v>0</v>
      </c>
      <c r="DH18" s="5">
        <f>DH19+DH20+DH21</f>
        <v>0</v>
      </c>
      <c r="DI18" s="5">
        <f t="shared" si="181"/>
        <v>0</v>
      </c>
      <c r="DJ18" s="10">
        <f t="shared" ref="DJ18" si="218">DJ19+DJ20+DJ21</f>
        <v>9000</v>
      </c>
      <c r="DK18" s="5">
        <f>DK19+DK20+DK21</f>
        <v>9000</v>
      </c>
      <c r="DL18" s="5">
        <f t="shared" si="181"/>
        <v>0</v>
      </c>
      <c r="DM18" s="10">
        <f t="shared" ref="DM18" si="219">DM19+DM20+DM21</f>
        <v>0</v>
      </c>
      <c r="DN18" s="5">
        <f>DN19+DN20+DN21</f>
        <v>0</v>
      </c>
      <c r="DO18" s="5">
        <f>DO19+DO20+DO21</f>
        <v>0</v>
      </c>
      <c r="DP18" s="10">
        <f t="shared" ref="DP18" si="220">DP19+DP20+DP21</f>
        <v>0</v>
      </c>
      <c r="DQ18" s="5">
        <f>DQ19+DQ20+DQ21</f>
        <v>0</v>
      </c>
      <c r="DR18" s="106">
        <f t="shared" si="181"/>
        <v>160600</v>
      </c>
      <c r="DS18" s="106">
        <f t="shared" si="181"/>
        <v>203558</v>
      </c>
      <c r="DT18" s="106">
        <f t="shared" si="181"/>
        <v>364158</v>
      </c>
      <c r="DU18" s="5">
        <f t="shared" si="181"/>
        <v>0</v>
      </c>
      <c r="DV18" s="10">
        <f t="shared" ref="DV18" si="221">DV19+DV20+DV21</f>
        <v>0</v>
      </c>
      <c r="DW18" s="5">
        <f>DW19+DW20+DW21</f>
        <v>0</v>
      </c>
      <c r="DX18" s="5">
        <f t="shared" si="181"/>
        <v>0</v>
      </c>
      <c r="DY18" s="10">
        <f t="shared" ref="DY18" si="222">DY19+DY20+DY21</f>
        <v>0</v>
      </c>
      <c r="DZ18" s="5">
        <f>DZ19+DZ20+DZ21</f>
        <v>0</v>
      </c>
      <c r="EA18" s="5">
        <f t="shared" si="181"/>
        <v>0</v>
      </c>
      <c r="EB18" s="10">
        <f t="shared" ref="EB18" si="223">EB19+EB20+EB21</f>
        <v>0</v>
      </c>
      <c r="EC18" s="5">
        <f>EC19+EC20+EC21</f>
        <v>0</v>
      </c>
      <c r="ED18" s="5">
        <f t="shared" si="181"/>
        <v>16400</v>
      </c>
      <c r="EE18" s="10">
        <f t="shared" ref="EE18" si="224">EE19+EE20+EE21</f>
        <v>28416</v>
      </c>
      <c r="EF18" s="5">
        <f>EF19+EF20+EF21</f>
        <v>44816</v>
      </c>
      <c r="EG18" s="5">
        <f t="shared" ref="EG18:EN18" si="225">EG19+EG20+EG21</f>
        <v>10400</v>
      </c>
      <c r="EH18" s="10">
        <f t="shared" si="225"/>
        <v>29000</v>
      </c>
      <c r="EI18" s="5">
        <f>EI19+EI20+EI21</f>
        <v>39400</v>
      </c>
      <c r="EJ18" s="5">
        <f t="shared" ref="EJ18:EK18" si="226">EJ19+EJ20+EJ21</f>
        <v>800</v>
      </c>
      <c r="EK18" s="10">
        <f t="shared" si="226"/>
        <v>0</v>
      </c>
      <c r="EL18" s="5">
        <f>EL19+EL20+EL21</f>
        <v>800</v>
      </c>
      <c r="EM18" s="5">
        <f t="shared" si="225"/>
        <v>5100</v>
      </c>
      <c r="EN18" s="10">
        <f t="shared" si="225"/>
        <v>0</v>
      </c>
      <c r="EO18" s="5">
        <f>EO19+EO20+EO21</f>
        <v>5100</v>
      </c>
      <c r="EP18" s="5">
        <f t="shared" ref="EP18:ET18" si="227">EP19+EP20+EP21</f>
        <v>0</v>
      </c>
      <c r="EQ18" s="10">
        <f t="shared" si="227"/>
        <v>0</v>
      </c>
      <c r="ER18" s="5">
        <f>ER19+ER20+ER21</f>
        <v>0</v>
      </c>
      <c r="ES18" s="5">
        <f t="shared" si="227"/>
        <v>2000</v>
      </c>
      <c r="ET18" s="10">
        <f t="shared" si="227"/>
        <v>6650</v>
      </c>
      <c r="EU18" s="5">
        <f>EU19+EU20+EU21</f>
        <v>8650</v>
      </c>
      <c r="EV18" s="106">
        <f t="shared" si="181"/>
        <v>34700</v>
      </c>
      <c r="EW18" s="106">
        <f t="shared" si="181"/>
        <v>64066</v>
      </c>
      <c r="EX18" s="106">
        <f t="shared" si="181"/>
        <v>98766</v>
      </c>
      <c r="EY18" s="10">
        <f>EY19+EY20+EY21</f>
        <v>0</v>
      </c>
      <c r="EZ18" s="10">
        <f t="shared" ref="EZ18" si="228">EZ19+EZ20+EZ21</f>
        <v>0</v>
      </c>
      <c r="FA18" s="5">
        <f>FA19+FA20+FA21</f>
        <v>0</v>
      </c>
      <c r="FB18" s="10">
        <f t="shared" si="181"/>
        <v>1000</v>
      </c>
      <c r="FC18" s="10">
        <f t="shared" ref="FC18" si="229">FC19+FC20+FC21</f>
        <v>810</v>
      </c>
      <c r="FD18" s="5">
        <f>FD19+FD20+FD21</f>
        <v>1810</v>
      </c>
      <c r="FE18" s="10">
        <f t="shared" si="181"/>
        <v>1000</v>
      </c>
      <c r="FF18" s="10">
        <f t="shared" ref="FF18" si="230">FF19+FF20+FF21</f>
        <v>0</v>
      </c>
      <c r="FG18" s="5">
        <f>FG19+FG20+FG21</f>
        <v>1000</v>
      </c>
      <c r="FH18" s="10">
        <f t="shared" si="181"/>
        <v>0</v>
      </c>
      <c r="FI18" s="10">
        <f t="shared" ref="FI18" si="231">FI19+FI20+FI21</f>
        <v>2100</v>
      </c>
      <c r="FJ18" s="5">
        <f>FJ19+FJ20+FJ21</f>
        <v>2100</v>
      </c>
      <c r="FK18" s="10">
        <f t="shared" si="181"/>
        <v>1000</v>
      </c>
      <c r="FL18" s="10">
        <f t="shared" ref="FL18" si="232">FL19+FL20+FL21</f>
        <v>0</v>
      </c>
      <c r="FM18" s="5">
        <f>FM19+FM20+FM21</f>
        <v>1000</v>
      </c>
      <c r="FN18" s="10">
        <f t="shared" si="181"/>
        <v>500</v>
      </c>
      <c r="FO18" s="10">
        <f t="shared" ref="FO18" si="233">FO19+FO20+FO21</f>
        <v>0</v>
      </c>
      <c r="FP18" s="5">
        <f>FP19+FP20+FP21</f>
        <v>500</v>
      </c>
      <c r="FQ18" s="10">
        <f t="shared" si="181"/>
        <v>500</v>
      </c>
      <c r="FR18" s="10">
        <f t="shared" ref="FR18" si="234">FR19+FR20+FR21</f>
        <v>2300</v>
      </c>
      <c r="FS18" s="5">
        <f>FS19+FS20+FS21</f>
        <v>2800</v>
      </c>
      <c r="FT18" s="10">
        <f t="shared" si="181"/>
        <v>3000</v>
      </c>
      <c r="FU18" s="10">
        <f t="shared" ref="FU18" si="235">FU19+FU20+FU21</f>
        <v>15774</v>
      </c>
      <c r="FV18" s="5">
        <f>FV19+FV20+FV21</f>
        <v>18774</v>
      </c>
      <c r="FW18" s="10">
        <f t="shared" si="181"/>
        <v>500</v>
      </c>
      <c r="FX18" s="10">
        <f t="shared" ref="FX18" si="236">FX19+FX20+FX21</f>
        <v>2700</v>
      </c>
      <c r="FY18" s="5">
        <f>FY19+FY20+FY21</f>
        <v>3200</v>
      </c>
      <c r="FZ18" s="10">
        <f t="shared" si="181"/>
        <v>0</v>
      </c>
      <c r="GA18" s="10">
        <f t="shared" ref="GA18" si="237">GA19+GA20+GA21</f>
        <v>0</v>
      </c>
      <c r="GB18" s="5">
        <f>GB19+GB20+GB21</f>
        <v>0</v>
      </c>
      <c r="GC18" s="10">
        <f t="shared" si="181"/>
        <v>500</v>
      </c>
      <c r="GD18" s="10">
        <f t="shared" ref="GD18" si="238">GD19+GD20+GD21</f>
        <v>2100</v>
      </c>
      <c r="GE18" s="5">
        <f>GE19+GE20+GE21</f>
        <v>2600</v>
      </c>
      <c r="GF18" s="10">
        <f t="shared" si="181"/>
        <v>500</v>
      </c>
      <c r="GG18" s="10">
        <f t="shared" ref="GG18" si="239">GG19+GG20+GG21</f>
        <v>0</v>
      </c>
      <c r="GH18" s="5">
        <f>GH19+GH20+GH21</f>
        <v>500</v>
      </c>
      <c r="GI18" s="10">
        <f>GI19+GI20+GI21</f>
        <v>0</v>
      </c>
      <c r="GJ18" s="10">
        <f t="shared" ref="GJ18" si="240">GJ19+GJ20+GJ21</f>
        <v>27925</v>
      </c>
      <c r="GK18" s="5">
        <f>GK19+GK20+GK21</f>
        <v>27925</v>
      </c>
      <c r="GL18" s="10">
        <f>GL19+GL20+GL21</f>
        <v>8500</v>
      </c>
      <c r="GM18" s="10">
        <f t="shared" ref="GM18:GN18" si="241">GM19+GM20+GM21</f>
        <v>53709</v>
      </c>
      <c r="GN18" s="10">
        <f t="shared" si="241"/>
        <v>62209</v>
      </c>
      <c r="GO18" s="10">
        <f>GO19+GO20+GO21</f>
        <v>37818</v>
      </c>
      <c r="GP18" s="10">
        <f t="shared" ref="GP18" si="242">GP19+GP20+GP21</f>
        <v>48458</v>
      </c>
      <c r="GQ18" s="5">
        <f>GQ19+GQ20+GQ21</f>
        <v>86276</v>
      </c>
      <c r="GR18" s="10">
        <f t="shared" si="181"/>
        <v>4000</v>
      </c>
      <c r="GS18" s="10">
        <f t="shared" ref="GS18" si="243">GS19+GS20+GS21</f>
        <v>105306</v>
      </c>
      <c r="GT18" s="5">
        <f>GT19+GT20+GT21</f>
        <v>109306</v>
      </c>
      <c r="GU18" s="10">
        <f t="shared" si="181"/>
        <v>13686</v>
      </c>
      <c r="GV18" s="10">
        <f t="shared" si="181"/>
        <v>5239</v>
      </c>
      <c r="GW18" s="5">
        <f>GW19+GW20+GW21</f>
        <v>18925</v>
      </c>
      <c r="GX18" s="10">
        <f>GX19+GX20+GX21</f>
        <v>64004</v>
      </c>
      <c r="GY18" s="10">
        <f t="shared" ref="GY18:GZ18" si="244">GY19+GY20+GY21</f>
        <v>212712</v>
      </c>
      <c r="GZ18" s="10">
        <f t="shared" si="244"/>
        <v>276716</v>
      </c>
      <c r="HA18" s="10">
        <f>HA19+HA20+HA21</f>
        <v>259304</v>
      </c>
      <c r="HB18" s="10">
        <f t="shared" ref="HB18:HC18" si="245">HB19+HB20+HB21</f>
        <v>480336</v>
      </c>
      <c r="HC18" s="116">
        <f t="shared" si="245"/>
        <v>739640</v>
      </c>
    </row>
    <row r="19" spans="1:211" x14ac:dyDescent="0.2">
      <c r="A19" s="115" t="s">
        <v>411</v>
      </c>
      <c r="B19" s="6">
        <v>0</v>
      </c>
      <c r="C19" s="7"/>
      <c r="D19" s="6">
        <f t="shared" si="34"/>
        <v>0</v>
      </c>
      <c r="E19" s="6"/>
      <c r="F19" s="7"/>
      <c r="G19" s="6">
        <f t="shared" si="35"/>
        <v>0</v>
      </c>
      <c r="H19" s="6"/>
      <c r="I19" s="7"/>
      <c r="J19" s="6">
        <f t="shared" si="36"/>
        <v>0</v>
      </c>
      <c r="K19" s="6"/>
      <c r="L19" s="7"/>
      <c r="M19" s="6">
        <f t="shared" si="37"/>
        <v>0</v>
      </c>
      <c r="N19" s="6"/>
      <c r="O19" s="7"/>
      <c r="P19" s="6">
        <f t="shared" si="38"/>
        <v>0</v>
      </c>
      <c r="Q19" s="6"/>
      <c r="R19" s="7"/>
      <c r="S19" s="6">
        <f t="shared" si="39"/>
        <v>0</v>
      </c>
      <c r="T19" s="6">
        <v>0</v>
      </c>
      <c r="U19" s="7"/>
      <c r="V19" s="6">
        <f t="shared" si="40"/>
        <v>0</v>
      </c>
      <c r="W19" s="6">
        <v>0</v>
      </c>
      <c r="X19" s="7"/>
      <c r="Y19" s="6">
        <f t="shared" si="41"/>
        <v>0</v>
      </c>
      <c r="Z19" s="6">
        <v>0</v>
      </c>
      <c r="AA19" s="7"/>
      <c r="AB19" s="6">
        <f t="shared" si="42"/>
        <v>0</v>
      </c>
      <c r="AC19" s="6">
        <v>0</v>
      </c>
      <c r="AD19" s="7"/>
      <c r="AE19" s="6">
        <f t="shared" si="43"/>
        <v>0</v>
      </c>
      <c r="AF19" s="6">
        <v>0</v>
      </c>
      <c r="AG19" s="7"/>
      <c r="AH19" s="6">
        <f t="shared" si="44"/>
        <v>0</v>
      </c>
      <c r="AI19" s="6">
        <v>0</v>
      </c>
      <c r="AJ19" s="7"/>
      <c r="AK19" s="6">
        <f t="shared" si="45"/>
        <v>0</v>
      </c>
      <c r="AL19" s="6">
        <v>0</v>
      </c>
      <c r="AM19" s="7"/>
      <c r="AN19" s="6">
        <f t="shared" si="46"/>
        <v>0</v>
      </c>
      <c r="AO19" s="6">
        <v>0</v>
      </c>
      <c r="AP19" s="7"/>
      <c r="AQ19" s="6">
        <f t="shared" si="47"/>
        <v>0</v>
      </c>
      <c r="AR19" s="6"/>
      <c r="AS19" s="7"/>
      <c r="AT19" s="6">
        <f t="shared" si="48"/>
        <v>0</v>
      </c>
      <c r="AU19" s="6">
        <v>3300</v>
      </c>
      <c r="AV19" s="7">
        <v>63138</v>
      </c>
      <c r="AW19" s="6">
        <f t="shared" si="49"/>
        <v>66438</v>
      </c>
      <c r="AX19" s="6">
        <v>0</v>
      </c>
      <c r="AY19" s="7"/>
      <c r="AZ19" s="6">
        <f t="shared" si="50"/>
        <v>0</v>
      </c>
      <c r="BA19" s="6"/>
      <c r="BB19" s="7"/>
      <c r="BC19" s="6">
        <f t="shared" si="51"/>
        <v>0</v>
      </c>
      <c r="BD19" s="6">
        <v>0</v>
      </c>
      <c r="BE19" s="7"/>
      <c r="BF19" s="6">
        <f t="shared" si="52"/>
        <v>0</v>
      </c>
      <c r="BG19" s="6">
        <v>0</v>
      </c>
      <c r="BH19" s="7"/>
      <c r="BI19" s="6">
        <f t="shared" si="53"/>
        <v>0</v>
      </c>
      <c r="BJ19" s="6"/>
      <c r="BK19" s="7"/>
      <c r="BL19" s="6">
        <f t="shared" si="54"/>
        <v>0</v>
      </c>
      <c r="BM19" s="6">
        <v>0</v>
      </c>
      <c r="BN19" s="7"/>
      <c r="BO19" s="6">
        <f t="shared" si="55"/>
        <v>0</v>
      </c>
      <c r="BP19" s="6">
        <f>'kiadás 11601'!K18</f>
        <v>0</v>
      </c>
      <c r="BQ19" s="6">
        <f>'kiadás 11601'!L18</f>
        <v>89895</v>
      </c>
      <c r="BR19" s="6">
        <f>'kiadás 11601'!M18</f>
        <v>89895</v>
      </c>
      <c r="BS19" s="6">
        <v>0</v>
      </c>
      <c r="BT19" s="7"/>
      <c r="BU19" s="6">
        <f t="shared" si="57"/>
        <v>0</v>
      </c>
      <c r="BV19" s="6"/>
      <c r="BW19" s="7"/>
      <c r="BX19" s="6">
        <f t="shared" si="58"/>
        <v>0</v>
      </c>
      <c r="BY19" s="6">
        <v>0</v>
      </c>
      <c r="BZ19" s="7"/>
      <c r="CA19" s="6">
        <f t="shared" si="59"/>
        <v>0</v>
      </c>
      <c r="CB19" s="6"/>
      <c r="CC19" s="7"/>
      <c r="CD19" s="6">
        <f t="shared" si="60"/>
        <v>0</v>
      </c>
      <c r="CE19" s="6">
        <f>kiadás11602!N22</f>
        <v>0</v>
      </c>
      <c r="CF19" s="6">
        <f>kiadás11602!O22</f>
        <v>0</v>
      </c>
      <c r="CG19" s="6">
        <f>kiadás11602!P22</f>
        <v>0</v>
      </c>
      <c r="CH19" s="6"/>
      <c r="CI19" s="7"/>
      <c r="CJ19" s="6">
        <f t="shared" si="61"/>
        <v>0</v>
      </c>
      <c r="CK19" s="6"/>
      <c r="CL19" s="7"/>
      <c r="CM19" s="6">
        <f t="shared" si="62"/>
        <v>0</v>
      </c>
      <c r="CN19" s="6"/>
      <c r="CO19" s="7"/>
      <c r="CP19" s="6">
        <f t="shared" si="63"/>
        <v>0</v>
      </c>
      <c r="CQ19" s="6"/>
      <c r="CR19" s="7"/>
      <c r="CS19" s="6">
        <f t="shared" si="64"/>
        <v>0</v>
      </c>
      <c r="CT19" s="6"/>
      <c r="CU19" s="7"/>
      <c r="CV19" s="6">
        <f t="shared" si="65"/>
        <v>0</v>
      </c>
      <c r="CW19" s="6">
        <v>0</v>
      </c>
      <c r="CX19" s="7"/>
      <c r="CY19" s="6">
        <f t="shared" si="66"/>
        <v>0</v>
      </c>
      <c r="CZ19" s="6">
        <v>0</v>
      </c>
      <c r="DA19" s="7"/>
      <c r="DB19" s="6">
        <f t="shared" si="67"/>
        <v>0</v>
      </c>
      <c r="DC19" s="6"/>
      <c r="DD19" s="7"/>
      <c r="DE19" s="6">
        <f t="shared" si="68"/>
        <v>0</v>
      </c>
      <c r="DF19" s="6">
        <v>0</v>
      </c>
      <c r="DG19" s="7"/>
      <c r="DH19" s="6">
        <f t="shared" si="69"/>
        <v>0</v>
      </c>
      <c r="DI19" s="6">
        <v>0</v>
      </c>
      <c r="DJ19" s="7">
        <v>9000</v>
      </c>
      <c r="DK19" s="6">
        <f t="shared" si="70"/>
        <v>9000</v>
      </c>
      <c r="DL19" s="6"/>
      <c r="DM19" s="7"/>
      <c r="DN19" s="6">
        <f t="shared" si="71"/>
        <v>0</v>
      </c>
      <c r="DO19" s="6"/>
      <c r="DP19" s="7"/>
      <c r="DQ19" s="6">
        <f t="shared" si="72"/>
        <v>0</v>
      </c>
      <c r="DR19" s="105">
        <f t="shared" si="73"/>
        <v>3300</v>
      </c>
      <c r="DS19" s="105">
        <f>C19+F19+I19+L19+O19+R19+U19+X19+AA19+AD19+AG19+AJ19+AM19+AP19+AS19+AV19+AY19+BB19+BE19+BH19+BK19+BN19+BQ19+BT19+BW19+BZ19+CC19+CF19+CI19+CL19+CO19+CR19+CU19+CX19+DA19+DD19+DG19+DJ19+DM19+DP19</f>
        <v>162033</v>
      </c>
      <c r="DT19" s="105">
        <f>D19+G19+J19+M19+P19+S19+V19+Y19+AB19+AE19+AH19+AK19+AN19+AQ19+AT19+AW19+AZ19+BC19+BF19+BI19+BL19+BO19+BR19+BU19+BX19+CA19+CD19+CG19+CJ19+CM19+CP19+CS19+CV19+CY19+DB19+DE19+DH19+DK19+DN19+DQ19</f>
        <v>165333</v>
      </c>
      <c r="DU19" s="7"/>
      <c r="DV19" s="7"/>
      <c r="DW19" s="6">
        <f t="shared" si="75"/>
        <v>0</v>
      </c>
      <c r="DX19" s="6"/>
      <c r="DY19" s="7"/>
      <c r="DZ19" s="6">
        <f t="shared" si="76"/>
        <v>0</v>
      </c>
      <c r="EA19" s="6"/>
      <c r="EB19" s="7"/>
      <c r="EC19" s="6">
        <f t="shared" si="77"/>
        <v>0</v>
      </c>
      <c r="ED19" s="6">
        <v>13500</v>
      </c>
      <c r="EE19" s="7">
        <f>116+6000</f>
        <v>6116</v>
      </c>
      <c r="EF19" s="6">
        <f t="shared" si="78"/>
        <v>19616</v>
      </c>
      <c r="EG19" s="6">
        <v>10400</v>
      </c>
      <c r="EH19" s="7">
        <f>3500+1500+700+3500+400+1800+6000+10000+1600</f>
        <v>29000</v>
      </c>
      <c r="EI19" s="6">
        <f t="shared" si="79"/>
        <v>39400</v>
      </c>
      <c r="EJ19" s="6">
        <v>800</v>
      </c>
      <c r="EK19" s="7"/>
      <c r="EL19" s="6">
        <f t="shared" si="80"/>
        <v>800</v>
      </c>
      <c r="EM19" s="6">
        <v>2500</v>
      </c>
      <c r="EN19" s="7"/>
      <c r="EO19" s="6">
        <f t="shared" si="81"/>
        <v>2500</v>
      </c>
      <c r="EP19" s="6">
        <v>0</v>
      </c>
      <c r="EQ19" s="7"/>
      <c r="ER19" s="6">
        <f t="shared" si="82"/>
        <v>0</v>
      </c>
      <c r="ES19" s="6">
        <v>2000</v>
      </c>
      <c r="ET19" s="7">
        <f>2500+600+500+1050+2000</f>
        <v>6650</v>
      </c>
      <c r="EU19" s="6">
        <f t="shared" si="83"/>
        <v>8650</v>
      </c>
      <c r="EV19" s="105">
        <f t="shared" si="84"/>
        <v>29200</v>
      </c>
      <c r="EW19" s="105">
        <f t="shared" si="85"/>
        <v>41766</v>
      </c>
      <c r="EX19" s="105">
        <f t="shared" si="86"/>
        <v>70966</v>
      </c>
      <c r="EY19" s="7"/>
      <c r="EZ19" s="7"/>
      <c r="FA19" s="6">
        <f t="shared" si="87"/>
        <v>0</v>
      </c>
      <c r="FB19" s="7">
        <v>1000</v>
      </c>
      <c r="FC19" s="7">
        <f>510+300</f>
        <v>810</v>
      </c>
      <c r="FD19" s="6">
        <f t="shared" si="88"/>
        <v>1810</v>
      </c>
      <c r="FE19" s="7">
        <v>1000</v>
      </c>
      <c r="FF19" s="7"/>
      <c r="FG19" s="6">
        <f t="shared" si="89"/>
        <v>1000</v>
      </c>
      <c r="FH19" s="7"/>
      <c r="FI19" s="7">
        <v>2100</v>
      </c>
      <c r="FJ19" s="6">
        <f t="shared" si="90"/>
        <v>2100</v>
      </c>
      <c r="FK19" s="7">
        <v>1000</v>
      </c>
      <c r="FL19" s="7"/>
      <c r="FM19" s="6">
        <f t="shared" si="91"/>
        <v>1000</v>
      </c>
      <c r="FN19" s="7">
        <v>500</v>
      </c>
      <c r="FO19" s="7"/>
      <c r="FP19" s="6">
        <f t="shared" si="92"/>
        <v>500</v>
      </c>
      <c r="FQ19" s="7">
        <v>500</v>
      </c>
      <c r="FR19" s="7">
        <v>300</v>
      </c>
      <c r="FS19" s="6">
        <f t="shared" si="93"/>
        <v>800</v>
      </c>
      <c r="FT19" s="7">
        <f>2500+500</f>
        <v>3000</v>
      </c>
      <c r="FU19" s="7">
        <f>200+280+744+100+350+40+70+2755+870+160+600+605</f>
        <v>6774</v>
      </c>
      <c r="FV19" s="6">
        <f t="shared" si="94"/>
        <v>9774</v>
      </c>
      <c r="FW19" s="7">
        <v>500</v>
      </c>
      <c r="FX19" s="7">
        <f>700</f>
        <v>700</v>
      </c>
      <c r="FY19" s="6">
        <f t="shared" si="95"/>
        <v>1200</v>
      </c>
      <c r="FZ19" s="7"/>
      <c r="GA19" s="7"/>
      <c r="GB19" s="6">
        <f t="shared" si="96"/>
        <v>0</v>
      </c>
      <c r="GC19" s="7">
        <v>500</v>
      </c>
      <c r="GD19" s="7">
        <f>100+2000</f>
        <v>2100</v>
      </c>
      <c r="GE19" s="6">
        <f t="shared" si="97"/>
        <v>2600</v>
      </c>
      <c r="GF19" s="7">
        <v>500</v>
      </c>
      <c r="GG19" s="7"/>
      <c r="GH19" s="6">
        <f t="shared" si="98"/>
        <v>500</v>
      </c>
      <c r="GI19" s="7"/>
      <c r="GJ19" s="7">
        <f>25925+800+500+700</f>
        <v>27925</v>
      </c>
      <c r="GK19" s="6">
        <f t="shared" si="99"/>
        <v>27925</v>
      </c>
      <c r="GL19" s="7">
        <f t="shared" si="100"/>
        <v>8500</v>
      </c>
      <c r="GM19" s="7">
        <f t="shared" si="101"/>
        <v>40709</v>
      </c>
      <c r="GN19" s="7">
        <f t="shared" si="102"/>
        <v>49209</v>
      </c>
      <c r="GO19" s="7">
        <f>9368+13500</f>
        <v>22868</v>
      </c>
      <c r="GP19" s="7">
        <f>13613+3000+7000+800+800+600+1200+300</f>
        <v>27313</v>
      </c>
      <c r="GQ19" s="6">
        <f t="shared" si="103"/>
        <v>50181</v>
      </c>
      <c r="GR19" s="7">
        <v>4000</v>
      </c>
      <c r="GS19" s="7">
        <v>105306</v>
      </c>
      <c r="GT19" s="6">
        <f t="shared" si="104"/>
        <v>109306</v>
      </c>
      <c r="GU19" s="7">
        <f>5887+1766</f>
        <v>7653</v>
      </c>
      <c r="GV19" s="7">
        <f>166+2000</f>
        <v>2166</v>
      </c>
      <c r="GW19" s="6">
        <f t="shared" si="105"/>
        <v>9819</v>
      </c>
      <c r="GX19" s="7">
        <f t="shared" si="106"/>
        <v>43021</v>
      </c>
      <c r="GY19" s="7">
        <f t="shared" ref="GY19:GY20" si="246">GM19+GP19+GS19+GV19</f>
        <v>175494</v>
      </c>
      <c r="GZ19" s="7">
        <f t="shared" ref="GZ19:GZ20" si="247">GN19+GQ19+GT19+GW19</f>
        <v>218515</v>
      </c>
      <c r="HA19" s="586">
        <f t="shared" si="107"/>
        <v>75521</v>
      </c>
      <c r="HB19" s="586">
        <f t="shared" si="108"/>
        <v>379293</v>
      </c>
      <c r="HC19" s="580">
        <f t="shared" si="109"/>
        <v>454814</v>
      </c>
    </row>
    <row r="20" spans="1:211" x14ac:dyDescent="0.2">
      <c r="A20" s="115" t="s">
        <v>412</v>
      </c>
      <c r="B20" s="6">
        <v>0</v>
      </c>
      <c r="C20" s="7"/>
      <c r="D20" s="6">
        <f t="shared" si="34"/>
        <v>0</v>
      </c>
      <c r="E20" s="6"/>
      <c r="F20" s="7"/>
      <c r="G20" s="6">
        <f t="shared" si="35"/>
        <v>0</v>
      </c>
      <c r="H20" s="6"/>
      <c r="I20" s="7"/>
      <c r="J20" s="6">
        <f t="shared" si="36"/>
        <v>0</v>
      </c>
      <c r="K20" s="6"/>
      <c r="L20" s="7"/>
      <c r="M20" s="6">
        <f t="shared" si="37"/>
        <v>0</v>
      </c>
      <c r="N20" s="6"/>
      <c r="O20" s="7"/>
      <c r="P20" s="6">
        <f t="shared" si="38"/>
        <v>0</v>
      </c>
      <c r="Q20" s="6"/>
      <c r="R20" s="7"/>
      <c r="S20" s="6">
        <f t="shared" si="39"/>
        <v>0</v>
      </c>
      <c r="T20" s="6">
        <v>0</v>
      </c>
      <c r="U20" s="7"/>
      <c r="V20" s="6">
        <f t="shared" si="40"/>
        <v>0</v>
      </c>
      <c r="W20" s="6">
        <v>0</v>
      </c>
      <c r="X20" s="7"/>
      <c r="Y20" s="6">
        <f t="shared" si="41"/>
        <v>0</v>
      </c>
      <c r="Z20" s="6">
        <v>0</v>
      </c>
      <c r="AA20" s="7"/>
      <c r="AB20" s="6">
        <f t="shared" si="42"/>
        <v>0</v>
      </c>
      <c r="AC20" s="6">
        <v>0</v>
      </c>
      <c r="AD20" s="7"/>
      <c r="AE20" s="6">
        <f t="shared" si="43"/>
        <v>0</v>
      </c>
      <c r="AF20" s="6">
        <v>0</v>
      </c>
      <c r="AG20" s="7"/>
      <c r="AH20" s="6">
        <f t="shared" si="44"/>
        <v>0</v>
      </c>
      <c r="AI20" s="6">
        <v>0</v>
      </c>
      <c r="AJ20" s="7"/>
      <c r="AK20" s="6">
        <f t="shared" si="45"/>
        <v>0</v>
      </c>
      <c r="AL20" s="6">
        <v>0</v>
      </c>
      <c r="AM20" s="7"/>
      <c r="AN20" s="6">
        <f t="shared" si="46"/>
        <v>0</v>
      </c>
      <c r="AO20" s="6">
        <v>0</v>
      </c>
      <c r="AP20" s="7"/>
      <c r="AQ20" s="6">
        <f t="shared" si="47"/>
        <v>0</v>
      </c>
      <c r="AR20" s="6"/>
      <c r="AS20" s="7"/>
      <c r="AT20" s="6">
        <f t="shared" si="48"/>
        <v>0</v>
      </c>
      <c r="AU20" s="6">
        <v>0</v>
      </c>
      <c r="AV20" s="7"/>
      <c r="AW20" s="6">
        <f t="shared" si="49"/>
        <v>0</v>
      </c>
      <c r="AX20" s="6">
        <v>0</v>
      </c>
      <c r="AY20" s="7"/>
      <c r="AZ20" s="6">
        <f t="shared" si="50"/>
        <v>0</v>
      </c>
      <c r="BA20" s="6"/>
      <c r="BB20" s="7"/>
      <c r="BC20" s="6">
        <f t="shared" si="51"/>
        <v>0</v>
      </c>
      <c r="BD20" s="6">
        <v>0</v>
      </c>
      <c r="BE20" s="7"/>
      <c r="BF20" s="6">
        <f t="shared" si="52"/>
        <v>0</v>
      </c>
      <c r="BG20" s="6">
        <v>0</v>
      </c>
      <c r="BH20" s="7"/>
      <c r="BI20" s="6">
        <f t="shared" si="53"/>
        <v>0</v>
      </c>
      <c r="BJ20" s="6"/>
      <c r="BK20" s="7"/>
      <c r="BL20" s="6">
        <f t="shared" si="54"/>
        <v>0</v>
      </c>
      <c r="BM20" s="6">
        <v>0</v>
      </c>
      <c r="BN20" s="7"/>
      <c r="BO20" s="6">
        <f t="shared" si="55"/>
        <v>0</v>
      </c>
      <c r="BP20" s="6">
        <f>'kiadás 11601'!N18</f>
        <v>0</v>
      </c>
      <c r="BQ20" s="6">
        <f>'kiadás 11601'!O18</f>
        <v>6670</v>
      </c>
      <c r="BR20" s="6">
        <f>'kiadás 11601'!P18</f>
        <v>6670</v>
      </c>
      <c r="BS20" s="6">
        <v>0</v>
      </c>
      <c r="BT20" s="7"/>
      <c r="BU20" s="6">
        <f t="shared" si="57"/>
        <v>0</v>
      </c>
      <c r="BV20" s="6"/>
      <c r="BW20" s="7"/>
      <c r="BX20" s="6">
        <f t="shared" si="58"/>
        <v>0</v>
      </c>
      <c r="BY20" s="6">
        <v>0</v>
      </c>
      <c r="BZ20" s="7"/>
      <c r="CA20" s="6">
        <f t="shared" si="59"/>
        <v>0</v>
      </c>
      <c r="CB20" s="6"/>
      <c r="CC20" s="7"/>
      <c r="CD20" s="6">
        <f t="shared" si="60"/>
        <v>0</v>
      </c>
      <c r="CE20" s="6">
        <f>kiadás11602!Q22</f>
        <v>0</v>
      </c>
      <c r="CF20" s="6">
        <f>kiadás11602!R22</f>
        <v>6778</v>
      </c>
      <c r="CG20" s="6">
        <f>kiadás11602!S22</f>
        <v>6778</v>
      </c>
      <c r="CH20" s="6"/>
      <c r="CI20" s="7"/>
      <c r="CJ20" s="6">
        <f t="shared" si="61"/>
        <v>0</v>
      </c>
      <c r="CK20" s="6"/>
      <c r="CL20" s="7"/>
      <c r="CM20" s="6">
        <f t="shared" si="62"/>
        <v>0</v>
      </c>
      <c r="CN20" s="6"/>
      <c r="CO20" s="7"/>
      <c r="CP20" s="6">
        <f t="shared" si="63"/>
        <v>0</v>
      </c>
      <c r="CQ20" s="6"/>
      <c r="CR20" s="7"/>
      <c r="CS20" s="6">
        <f t="shared" si="64"/>
        <v>0</v>
      </c>
      <c r="CT20" s="6"/>
      <c r="CU20" s="7"/>
      <c r="CV20" s="6">
        <f t="shared" si="65"/>
        <v>0</v>
      </c>
      <c r="CW20" s="6">
        <v>0</v>
      </c>
      <c r="CX20" s="7"/>
      <c r="CY20" s="6">
        <f t="shared" si="66"/>
        <v>0</v>
      </c>
      <c r="CZ20" s="6">
        <v>0</v>
      </c>
      <c r="DA20" s="7"/>
      <c r="DB20" s="6">
        <f t="shared" si="67"/>
        <v>0</v>
      </c>
      <c r="DC20" s="6"/>
      <c r="DD20" s="7"/>
      <c r="DE20" s="6">
        <f t="shared" si="68"/>
        <v>0</v>
      </c>
      <c r="DF20" s="6">
        <v>0</v>
      </c>
      <c r="DG20" s="7"/>
      <c r="DH20" s="6">
        <f t="shared" si="69"/>
        <v>0</v>
      </c>
      <c r="DI20" s="6">
        <v>0</v>
      </c>
      <c r="DJ20" s="7"/>
      <c r="DK20" s="6">
        <f t="shared" si="70"/>
        <v>0</v>
      </c>
      <c r="DL20" s="6"/>
      <c r="DM20" s="7"/>
      <c r="DN20" s="6">
        <f t="shared" si="71"/>
        <v>0</v>
      </c>
      <c r="DO20" s="6"/>
      <c r="DP20" s="7"/>
      <c r="DQ20" s="6">
        <f t="shared" si="72"/>
        <v>0</v>
      </c>
      <c r="DR20" s="105">
        <f t="shared" si="73"/>
        <v>0</v>
      </c>
      <c r="DS20" s="105">
        <f>C20+F20+I20+L20+O20+R20+U20+X20+AA20+AD20+AG20+AJ20+AM20+AP20+AS20+AV20+AY20+BB20+BE20+BH20+BK20+BN20+BQ20+BT20+BW20+BZ20+CC20+CF20+CI20+CL20+CO20+CR20+CU20+CX20+DA20+DD20+DG20+DJ20+DM20+DP20</f>
        <v>13448</v>
      </c>
      <c r="DT20" s="105">
        <f>D20+G20+J20+M20+P20+S20+V20+Y20+AB20+AE20+AH20+AK20+AN20+AQ20+AT20+AW20+AZ20+BC20+BF20+BI20+BL20+BO20+BR20+BU20+BX20+CA20+CD20+CG20+CJ20+CM20+CP20+CS20+CV20+CY20+DB20+DE20+DH20+DK20+DN20+DQ20</f>
        <v>13448</v>
      </c>
      <c r="DU20" s="7"/>
      <c r="DV20" s="7"/>
      <c r="DW20" s="6">
        <f t="shared" si="75"/>
        <v>0</v>
      </c>
      <c r="DX20" s="6"/>
      <c r="DY20" s="7"/>
      <c r="DZ20" s="6">
        <f t="shared" si="76"/>
        <v>0</v>
      </c>
      <c r="EA20" s="6"/>
      <c r="EB20" s="7"/>
      <c r="EC20" s="6">
        <f t="shared" si="77"/>
        <v>0</v>
      </c>
      <c r="ED20" s="6">
        <v>2900</v>
      </c>
      <c r="EE20" s="7">
        <v>22300</v>
      </c>
      <c r="EF20" s="6">
        <f t="shared" si="78"/>
        <v>25200</v>
      </c>
      <c r="EG20" s="6">
        <v>0</v>
      </c>
      <c r="EH20" s="7"/>
      <c r="EI20" s="6">
        <f t="shared" si="79"/>
        <v>0</v>
      </c>
      <c r="EJ20" s="6">
        <v>0</v>
      </c>
      <c r="EK20" s="7"/>
      <c r="EL20" s="6">
        <f t="shared" si="80"/>
        <v>0</v>
      </c>
      <c r="EM20" s="6">
        <v>2600</v>
      </c>
      <c r="EN20" s="7"/>
      <c r="EO20" s="6">
        <f t="shared" si="81"/>
        <v>2600</v>
      </c>
      <c r="EP20" s="6">
        <v>0</v>
      </c>
      <c r="EQ20" s="7"/>
      <c r="ER20" s="6">
        <f t="shared" si="82"/>
        <v>0</v>
      </c>
      <c r="ES20" s="6">
        <v>0</v>
      </c>
      <c r="ET20" s="7"/>
      <c r="EU20" s="6">
        <f t="shared" si="83"/>
        <v>0</v>
      </c>
      <c r="EV20" s="105">
        <f t="shared" si="84"/>
        <v>5500</v>
      </c>
      <c r="EW20" s="105">
        <f t="shared" si="85"/>
        <v>22300</v>
      </c>
      <c r="EX20" s="105">
        <f t="shared" si="86"/>
        <v>27800</v>
      </c>
      <c r="EY20" s="7"/>
      <c r="EZ20" s="7"/>
      <c r="FA20" s="6">
        <f t="shared" si="87"/>
        <v>0</v>
      </c>
      <c r="FB20" s="7"/>
      <c r="FC20" s="7"/>
      <c r="FD20" s="6">
        <f t="shared" si="88"/>
        <v>0</v>
      </c>
      <c r="FE20" s="7"/>
      <c r="FF20" s="7"/>
      <c r="FG20" s="6">
        <f t="shared" si="89"/>
        <v>0</v>
      </c>
      <c r="FH20" s="7"/>
      <c r="FI20" s="7"/>
      <c r="FJ20" s="6">
        <f t="shared" si="90"/>
        <v>0</v>
      </c>
      <c r="FK20" s="7"/>
      <c r="FL20" s="7"/>
      <c r="FM20" s="6">
        <f t="shared" si="91"/>
        <v>0</v>
      </c>
      <c r="FN20" s="7"/>
      <c r="FO20" s="7"/>
      <c r="FP20" s="6">
        <f t="shared" si="92"/>
        <v>0</v>
      </c>
      <c r="FQ20" s="7"/>
      <c r="FR20" s="7">
        <v>2000</v>
      </c>
      <c r="FS20" s="6">
        <f t="shared" si="93"/>
        <v>2000</v>
      </c>
      <c r="FT20" s="7"/>
      <c r="FU20" s="7">
        <f>5200+3800</f>
        <v>9000</v>
      </c>
      <c r="FV20" s="6">
        <f t="shared" si="94"/>
        <v>9000</v>
      </c>
      <c r="FW20" s="7"/>
      <c r="FX20" s="7">
        <f>1000+1000</f>
        <v>2000</v>
      </c>
      <c r="FY20" s="6">
        <f t="shared" si="95"/>
        <v>2000</v>
      </c>
      <c r="FZ20" s="7"/>
      <c r="GA20" s="7"/>
      <c r="GB20" s="6">
        <f t="shared" si="96"/>
        <v>0</v>
      </c>
      <c r="GC20" s="7"/>
      <c r="GD20" s="7"/>
      <c r="GE20" s="6">
        <f t="shared" si="97"/>
        <v>0</v>
      </c>
      <c r="GF20" s="7"/>
      <c r="GG20" s="7"/>
      <c r="GH20" s="6">
        <f t="shared" si="98"/>
        <v>0</v>
      </c>
      <c r="GI20" s="7"/>
      <c r="GJ20" s="7"/>
      <c r="GK20" s="6">
        <f t="shared" si="99"/>
        <v>0</v>
      </c>
      <c r="GL20" s="7">
        <f t="shared" si="100"/>
        <v>0</v>
      </c>
      <c r="GM20" s="7">
        <f t="shared" si="101"/>
        <v>13000</v>
      </c>
      <c r="GN20" s="7">
        <f t="shared" si="102"/>
        <v>13000</v>
      </c>
      <c r="GO20" s="7">
        <v>14950</v>
      </c>
      <c r="GP20" s="7">
        <f>3145+2500+6000+3000+6500</f>
        <v>21145</v>
      </c>
      <c r="GQ20" s="6">
        <f t="shared" si="103"/>
        <v>36095</v>
      </c>
      <c r="GR20" s="7"/>
      <c r="GS20" s="7"/>
      <c r="GT20" s="6">
        <f t="shared" si="104"/>
        <v>0</v>
      </c>
      <c r="GU20" s="7">
        <v>6033</v>
      </c>
      <c r="GV20" s="7">
        <f>2489+584</f>
        <v>3073</v>
      </c>
      <c r="GW20" s="6">
        <f t="shared" si="105"/>
        <v>9106</v>
      </c>
      <c r="GX20" s="7">
        <f t="shared" si="106"/>
        <v>20983</v>
      </c>
      <c r="GY20" s="7">
        <f t="shared" si="246"/>
        <v>37218</v>
      </c>
      <c r="GZ20" s="7">
        <f t="shared" si="247"/>
        <v>58201</v>
      </c>
      <c r="HA20" s="586">
        <f t="shared" si="107"/>
        <v>26483</v>
      </c>
      <c r="HB20" s="586">
        <f t="shared" si="108"/>
        <v>72966</v>
      </c>
      <c r="HC20" s="580">
        <f t="shared" si="109"/>
        <v>99449</v>
      </c>
    </row>
    <row r="21" spans="1:211" s="12" customFormat="1" x14ac:dyDescent="0.2">
      <c r="A21" s="117" t="s">
        <v>413</v>
      </c>
      <c r="B21" s="5">
        <f>B22+B23+B24+B25</f>
        <v>0</v>
      </c>
      <c r="C21" s="10">
        <f t="shared" ref="C21" si="248">C22+C23+C24+C25</f>
        <v>0</v>
      </c>
      <c r="D21" s="5">
        <f>D22+D23+D24+D25</f>
        <v>0</v>
      </c>
      <c r="E21" s="5">
        <f t="shared" ref="E21:GV21" si="249">E22+E23+E24+E25</f>
        <v>0</v>
      </c>
      <c r="F21" s="10">
        <f t="shared" ref="F21" si="250">F22+F23+F24+F25</f>
        <v>0</v>
      </c>
      <c r="G21" s="5">
        <f>G22+G23+G24+G25</f>
        <v>0</v>
      </c>
      <c r="H21" s="5">
        <f t="shared" si="249"/>
        <v>0</v>
      </c>
      <c r="I21" s="10">
        <f t="shared" ref="I21" si="251">I22+I23+I24+I25</f>
        <v>0</v>
      </c>
      <c r="J21" s="5">
        <f>J22+J23+J24+J25</f>
        <v>0</v>
      </c>
      <c r="K21" s="5">
        <f t="shared" si="249"/>
        <v>0</v>
      </c>
      <c r="L21" s="10">
        <f t="shared" ref="L21" si="252">L22+L23+L24+L25</f>
        <v>0</v>
      </c>
      <c r="M21" s="5">
        <f>M22+M23+M24+M25</f>
        <v>0</v>
      </c>
      <c r="N21" s="5">
        <f t="shared" si="249"/>
        <v>0</v>
      </c>
      <c r="O21" s="10">
        <f t="shared" ref="O21" si="253">O22+O23+O24+O25</f>
        <v>0</v>
      </c>
      <c r="P21" s="5">
        <f>P22+P23+P24+P25</f>
        <v>0</v>
      </c>
      <c r="Q21" s="5">
        <f t="shared" si="249"/>
        <v>0</v>
      </c>
      <c r="R21" s="10">
        <f t="shared" ref="R21" si="254">R22+R23+R24+R25</f>
        <v>0</v>
      </c>
      <c r="S21" s="5">
        <f>S22+S23+S24+S25</f>
        <v>0</v>
      </c>
      <c r="T21" s="5">
        <f t="shared" si="249"/>
        <v>0</v>
      </c>
      <c r="U21" s="10">
        <f t="shared" ref="U21" si="255">U22+U23+U24+U25</f>
        <v>0</v>
      </c>
      <c r="V21" s="5">
        <f>V22+V23+V24+V25</f>
        <v>0</v>
      </c>
      <c r="W21" s="5">
        <f t="shared" si="249"/>
        <v>0</v>
      </c>
      <c r="X21" s="10">
        <f t="shared" ref="X21" si="256">X22+X23+X24+X25</f>
        <v>0</v>
      </c>
      <c r="Y21" s="5">
        <f>Y22+Y23+Y24+Y25</f>
        <v>0</v>
      </c>
      <c r="Z21" s="5">
        <f t="shared" si="249"/>
        <v>0</v>
      </c>
      <c r="AA21" s="10">
        <f t="shared" ref="AA21" si="257">AA22+AA23+AA24+AA25</f>
        <v>0</v>
      </c>
      <c r="AB21" s="5">
        <f>AB22+AB23+AB24+AB25</f>
        <v>0</v>
      </c>
      <c r="AC21" s="5">
        <f t="shared" si="249"/>
        <v>0</v>
      </c>
      <c r="AD21" s="10">
        <f t="shared" ref="AD21" si="258">AD22+AD23+AD24+AD25</f>
        <v>0</v>
      </c>
      <c r="AE21" s="5">
        <f>AE22+AE23+AE24+AE25</f>
        <v>0</v>
      </c>
      <c r="AF21" s="5">
        <f t="shared" si="249"/>
        <v>0</v>
      </c>
      <c r="AG21" s="10">
        <f t="shared" ref="AG21" si="259">AG22+AG23+AG24+AG25</f>
        <v>0</v>
      </c>
      <c r="AH21" s="5">
        <f>AH22+AH23+AH24+AH25</f>
        <v>0</v>
      </c>
      <c r="AI21" s="5">
        <f t="shared" si="249"/>
        <v>0</v>
      </c>
      <c r="AJ21" s="10">
        <f t="shared" ref="AJ21" si="260">AJ22+AJ23+AJ24+AJ25</f>
        <v>0</v>
      </c>
      <c r="AK21" s="5">
        <f>AK22+AK23+AK24+AK25</f>
        <v>0</v>
      </c>
      <c r="AL21" s="5">
        <f t="shared" si="249"/>
        <v>0</v>
      </c>
      <c r="AM21" s="10">
        <f t="shared" ref="AM21" si="261">AM22+AM23+AM24+AM25</f>
        <v>0</v>
      </c>
      <c r="AN21" s="5">
        <f>AN22+AN23+AN24+AN25</f>
        <v>0</v>
      </c>
      <c r="AO21" s="5">
        <f t="shared" si="249"/>
        <v>0</v>
      </c>
      <c r="AP21" s="10">
        <f t="shared" ref="AP21" si="262">AP22+AP23+AP24+AP25</f>
        <v>0</v>
      </c>
      <c r="AQ21" s="5">
        <f>AQ22+AQ23+AQ24+AQ25</f>
        <v>0</v>
      </c>
      <c r="AR21" s="5">
        <f>AR22+AR23+AR24+AR25</f>
        <v>0</v>
      </c>
      <c r="AS21" s="10">
        <f t="shared" ref="AS21" si="263">AS22+AS23+AS24+AS25</f>
        <v>0</v>
      </c>
      <c r="AT21" s="5">
        <f>AT22+AT23+AT24+AT25</f>
        <v>0</v>
      </c>
      <c r="AU21" s="5">
        <f t="shared" si="249"/>
        <v>0</v>
      </c>
      <c r="AV21" s="10">
        <f t="shared" ref="AV21" si="264">AV22+AV23+AV24+AV25</f>
        <v>0</v>
      </c>
      <c r="AW21" s="5">
        <f>AW22+AW23+AW24+AW25</f>
        <v>0</v>
      </c>
      <c r="AX21" s="5">
        <f t="shared" si="249"/>
        <v>0</v>
      </c>
      <c r="AY21" s="10">
        <f t="shared" ref="AY21" si="265">AY22+AY23+AY24+AY25</f>
        <v>0</v>
      </c>
      <c r="AZ21" s="5">
        <f>AZ22+AZ23+AZ24+AZ25</f>
        <v>0</v>
      </c>
      <c r="BA21" s="5">
        <f t="shared" si="249"/>
        <v>0</v>
      </c>
      <c r="BB21" s="10">
        <f t="shared" ref="BB21" si="266">BB22+BB23+BB24+BB25</f>
        <v>0</v>
      </c>
      <c r="BC21" s="5">
        <f>BC22+BC23+BC24+BC25</f>
        <v>0</v>
      </c>
      <c r="BD21" s="5">
        <f t="shared" si="249"/>
        <v>0</v>
      </c>
      <c r="BE21" s="10">
        <f t="shared" ref="BE21" si="267">BE22+BE23+BE24+BE25</f>
        <v>0</v>
      </c>
      <c r="BF21" s="5">
        <f>BF22+BF23+BF24+BF25</f>
        <v>0</v>
      </c>
      <c r="BG21" s="5">
        <f t="shared" si="249"/>
        <v>0</v>
      </c>
      <c r="BH21" s="10">
        <f t="shared" ref="BH21" si="268">BH22+BH23+BH24+BH25</f>
        <v>0</v>
      </c>
      <c r="BI21" s="5">
        <f>BI22+BI23+BI24+BI25</f>
        <v>0</v>
      </c>
      <c r="BJ21" s="5">
        <f t="shared" si="249"/>
        <v>0</v>
      </c>
      <c r="BK21" s="10">
        <f t="shared" ref="BK21" si="269">BK22+BK23+BK24+BK25</f>
        <v>0</v>
      </c>
      <c r="BL21" s="5">
        <f>BL22+BL23+BL24+BL25</f>
        <v>0</v>
      </c>
      <c r="BM21" s="5">
        <f t="shared" si="249"/>
        <v>0</v>
      </c>
      <c r="BN21" s="10">
        <f t="shared" ref="BN21" si="270">BN22+BN23+BN24+BN25</f>
        <v>0</v>
      </c>
      <c r="BO21" s="5">
        <f>BO22+BO23+BO24+BO25</f>
        <v>0</v>
      </c>
      <c r="BP21" s="5">
        <f t="shared" si="249"/>
        <v>0</v>
      </c>
      <c r="BQ21" s="10">
        <f t="shared" ref="BQ21" si="271">BQ22+BQ23+BQ24+BQ25</f>
        <v>0</v>
      </c>
      <c r="BR21" s="5">
        <f>BR22+BR23+BR24+BR25</f>
        <v>0</v>
      </c>
      <c r="BS21" s="5">
        <f t="shared" si="249"/>
        <v>0</v>
      </c>
      <c r="BT21" s="10">
        <f t="shared" ref="BT21" si="272">BT22+BT23+BT24+BT25</f>
        <v>0</v>
      </c>
      <c r="BU21" s="5">
        <f>BU22+BU23+BU24+BU25</f>
        <v>0</v>
      </c>
      <c r="BV21" s="5">
        <f t="shared" si="249"/>
        <v>0</v>
      </c>
      <c r="BW21" s="10">
        <f t="shared" ref="BW21" si="273">BW22+BW23+BW24+BW25</f>
        <v>0</v>
      </c>
      <c r="BX21" s="5">
        <f>BX22+BX23+BX24+BX25</f>
        <v>0</v>
      </c>
      <c r="BY21" s="5">
        <f t="shared" si="249"/>
        <v>0</v>
      </c>
      <c r="BZ21" s="10">
        <f t="shared" ref="BZ21" si="274">BZ22+BZ23+BZ24+BZ25</f>
        <v>0</v>
      </c>
      <c r="CA21" s="5">
        <f>CA22+CA23+CA24+CA25</f>
        <v>0</v>
      </c>
      <c r="CB21" s="5">
        <f t="shared" si="249"/>
        <v>0</v>
      </c>
      <c r="CC21" s="10">
        <f t="shared" ref="CC21" si="275">CC22+CC23+CC24+CC25</f>
        <v>0</v>
      </c>
      <c r="CD21" s="5">
        <f>CD22+CD23+CD24+CD25</f>
        <v>0</v>
      </c>
      <c r="CE21" s="5">
        <f t="shared" si="249"/>
        <v>157300</v>
      </c>
      <c r="CF21" s="10">
        <f t="shared" ref="CF21" si="276">CF22+CF23+CF24+CF25</f>
        <v>28077</v>
      </c>
      <c r="CG21" s="5">
        <f>CG22+CG23+CG24+CG25</f>
        <v>185377</v>
      </c>
      <c r="CH21" s="5">
        <f t="shared" si="249"/>
        <v>0</v>
      </c>
      <c r="CI21" s="10">
        <f t="shared" ref="CI21" si="277">CI22+CI23+CI24+CI25</f>
        <v>0</v>
      </c>
      <c r="CJ21" s="5">
        <f>CJ22+CJ23+CJ24+CJ25</f>
        <v>0</v>
      </c>
      <c r="CK21" s="5">
        <f t="shared" si="249"/>
        <v>0</v>
      </c>
      <c r="CL21" s="10">
        <f t="shared" ref="CL21" si="278">CL22+CL23+CL24+CL25</f>
        <v>0</v>
      </c>
      <c r="CM21" s="5">
        <f>CM22+CM23+CM24+CM25</f>
        <v>0</v>
      </c>
      <c r="CN21" s="5">
        <f t="shared" si="249"/>
        <v>0</v>
      </c>
      <c r="CO21" s="10">
        <f t="shared" ref="CO21" si="279">CO22+CO23+CO24+CO25</f>
        <v>0</v>
      </c>
      <c r="CP21" s="5">
        <f>CP22+CP23+CP24+CP25</f>
        <v>0</v>
      </c>
      <c r="CQ21" s="5">
        <f t="shared" si="249"/>
        <v>0</v>
      </c>
      <c r="CR21" s="10">
        <f t="shared" ref="CR21" si="280">CR22+CR23+CR24+CR25</f>
        <v>0</v>
      </c>
      <c r="CS21" s="5">
        <f>CS22+CS23+CS24+CS25</f>
        <v>0</v>
      </c>
      <c r="CT21" s="5">
        <f t="shared" si="249"/>
        <v>0</v>
      </c>
      <c r="CU21" s="10">
        <f t="shared" ref="CU21" si="281">CU22+CU23+CU24+CU25</f>
        <v>0</v>
      </c>
      <c r="CV21" s="5">
        <f>CV22+CV23+CV24+CV25</f>
        <v>0</v>
      </c>
      <c r="CW21" s="5">
        <f t="shared" si="249"/>
        <v>0</v>
      </c>
      <c r="CX21" s="10">
        <f t="shared" ref="CX21" si="282">CX22+CX23+CX24+CX25</f>
        <v>0</v>
      </c>
      <c r="CY21" s="5">
        <f>CY22+CY23+CY24+CY25</f>
        <v>0</v>
      </c>
      <c r="CZ21" s="5">
        <f t="shared" si="249"/>
        <v>0</v>
      </c>
      <c r="DA21" s="10">
        <f t="shared" ref="DA21" si="283">DA22+DA23+DA24+DA25</f>
        <v>0</v>
      </c>
      <c r="DB21" s="5">
        <f>DB22+DB23+DB24+DB25</f>
        <v>0</v>
      </c>
      <c r="DC21" s="5">
        <f t="shared" si="249"/>
        <v>0</v>
      </c>
      <c r="DD21" s="10">
        <f t="shared" ref="DD21" si="284">DD22+DD23+DD24+DD25</f>
        <v>0</v>
      </c>
      <c r="DE21" s="5">
        <f>DE22+DE23+DE24+DE25</f>
        <v>0</v>
      </c>
      <c r="DF21" s="5">
        <f t="shared" si="249"/>
        <v>0</v>
      </c>
      <c r="DG21" s="10">
        <f t="shared" ref="DG21" si="285">DG22+DG23+DG24+DG25</f>
        <v>0</v>
      </c>
      <c r="DH21" s="5">
        <f>DH22+DH23+DH24+DH25</f>
        <v>0</v>
      </c>
      <c r="DI21" s="5">
        <f t="shared" si="249"/>
        <v>0</v>
      </c>
      <c r="DJ21" s="10">
        <f t="shared" ref="DJ21" si="286">DJ22+DJ23+DJ24+DJ25</f>
        <v>0</v>
      </c>
      <c r="DK21" s="5">
        <f>DK22+DK23+DK24+DK25</f>
        <v>0</v>
      </c>
      <c r="DL21" s="5">
        <f t="shared" si="249"/>
        <v>0</v>
      </c>
      <c r="DM21" s="10">
        <f t="shared" ref="DM21" si="287">DM22+DM23+DM24+DM25</f>
        <v>0</v>
      </c>
      <c r="DN21" s="5">
        <f>DN22+DN23+DN24+DN25</f>
        <v>0</v>
      </c>
      <c r="DO21" s="5">
        <f>DO22+DO23+DO24+DO25</f>
        <v>0</v>
      </c>
      <c r="DP21" s="10">
        <f t="shared" ref="DP21" si="288">DP22+DP23+DP24+DP25</f>
        <v>0</v>
      </c>
      <c r="DQ21" s="5">
        <f>DQ22+DQ23+DQ24+DQ25</f>
        <v>0</v>
      </c>
      <c r="DR21" s="106">
        <f t="shared" si="249"/>
        <v>157300</v>
      </c>
      <c r="DS21" s="106">
        <f t="shared" si="249"/>
        <v>28077</v>
      </c>
      <c r="DT21" s="106">
        <f t="shared" si="249"/>
        <v>185377</v>
      </c>
      <c r="DU21" s="5">
        <f t="shared" si="249"/>
        <v>0</v>
      </c>
      <c r="DV21" s="10">
        <f t="shared" ref="DV21" si="289">DV22+DV23+DV24+DV25</f>
        <v>0</v>
      </c>
      <c r="DW21" s="5">
        <f>DW22+DW23+DW24+DW25</f>
        <v>0</v>
      </c>
      <c r="DX21" s="5">
        <f t="shared" si="249"/>
        <v>0</v>
      </c>
      <c r="DY21" s="10">
        <f t="shared" ref="DY21" si="290">DY22+DY23+DY24+DY25</f>
        <v>0</v>
      </c>
      <c r="DZ21" s="5">
        <f>DZ22+DZ23+DZ24+DZ25</f>
        <v>0</v>
      </c>
      <c r="EA21" s="5">
        <f t="shared" si="249"/>
        <v>0</v>
      </c>
      <c r="EB21" s="10">
        <f t="shared" ref="EB21" si="291">EB22+EB23+EB24+EB25</f>
        <v>0</v>
      </c>
      <c r="EC21" s="5">
        <f>EC22+EC23+EC24+EC25</f>
        <v>0</v>
      </c>
      <c r="ED21" s="5">
        <f t="shared" si="249"/>
        <v>0</v>
      </c>
      <c r="EE21" s="10">
        <f t="shared" ref="EE21" si="292">EE22+EE23+EE24+EE25</f>
        <v>0</v>
      </c>
      <c r="EF21" s="5">
        <f>EF22+EF23+EF24+EF25</f>
        <v>0</v>
      </c>
      <c r="EG21" s="5">
        <f t="shared" ref="EG21:EN21" si="293">EG22+EG23+EG24+EG25</f>
        <v>0</v>
      </c>
      <c r="EH21" s="10">
        <f t="shared" si="293"/>
        <v>0</v>
      </c>
      <c r="EI21" s="5">
        <f>EI22+EI23+EI24+EI25</f>
        <v>0</v>
      </c>
      <c r="EJ21" s="5">
        <f t="shared" ref="EJ21:EK21" si="294">EJ22+EJ23+EJ24+EJ25</f>
        <v>0</v>
      </c>
      <c r="EK21" s="10">
        <f t="shared" si="294"/>
        <v>0</v>
      </c>
      <c r="EL21" s="5">
        <f>EL22+EL23+EL24+EL25</f>
        <v>0</v>
      </c>
      <c r="EM21" s="5">
        <f t="shared" si="293"/>
        <v>0</v>
      </c>
      <c r="EN21" s="10">
        <f t="shared" si="293"/>
        <v>0</v>
      </c>
      <c r="EO21" s="5">
        <f>EO22+EO23+EO24+EO25</f>
        <v>0</v>
      </c>
      <c r="EP21" s="5">
        <f t="shared" ref="EP21:ET21" si="295">EP22+EP23+EP24+EP25</f>
        <v>0</v>
      </c>
      <c r="EQ21" s="10">
        <f t="shared" si="295"/>
        <v>0</v>
      </c>
      <c r="ER21" s="5">
        <f>ER22+ER23+ER24+ER25</f>
        <v>0</v>
      </c>
      <c r="ES21" s="5">
        <f t="shared" si="295"/>
        <v>0</v>
      </c>
      <c r="ET21" s="10">
        <f t="shared" si="295"/>
        <v>0</v>
      </c>
      <c r="EU21" s="5">
        <f>EU22+EU23+EU24+EU25</f>
        <v>0</v>
      </c>
      <c r="EV21" s="106">
        <f t="shared" si="249"/>
        <v>0</v>
      </c>
      <c r="EW21" s="106">
        <f t="shared" si="249"/>
        <v>0</v>
      </c>
      <c r="EX21" s="106">
        <f t="shared" si="249"/>
        <v>0</v>
      </c>
      <c r="EY21" s="10">
        <f>EY22+EY23+EY24+EY25</f>
        <v>0</v>
      </c>
      <c r="EZ21" s="10">
        <f t="shared" ref="EZ21" si="296">EZ22+EZ23+EZ24+EZ25</f>
        <v>0</v>
      </c>
      <c r="FA21" s="5">
        <f>FA22+FA23+FA24+FA25</f>
        <v>0</v>
      </c>
      <c r="FB21" s="10">
        <f t="shared" si="249"/>
        <v>0</v>
      </c>
      <c r="FC21" s="10">
        <f t="shared" ref="FC21" si="297">FC22+FC23+FC24+FC25</f>
        <v>0</v>
      </c>
      <c r="FD21" s="5">
        <f>FD22+FD23+FD24+FD25</f>
        <v>0</v>
      </c>
      <c r="FE21" s="10">
        <f t="shared" si="249"/>
        <v>0</v>
      </c>
      <c r="FF21" s="10">
        <f t="shared" ref="FF21" si="298">FF22+FF23+FF24+FF25</f>
        <v>0</v>
      </c>
      <c r="FG21" s="5">
        <f>FG22+FG23+FG24+FG25</f>
        <v>0</v>
      </c>
      <c r="FH21" s="10">
        <f t="shared" si="249"/>
        <v>0</v>
      </c>
      <c r="FI21" s="10">
        <f t="shared" ref="FI21" si="299">FI22+FI23+FI24+FI25</f>
        <v>0</v>
      </c>
      <c r="FJ21" s="5">
        <f>FJ22+FJ23+FJ24+FJ25</f>
        <v>0</v>
      </c>
      <c r="FK21" s="10">
        <f t="shared" si="249"/>
        <v>0</v>
      </c>
      <c r="FL21" s="10">
        <f t="shared" ref="FL21" si="300">FL22+FL23+FL24+FL25</f>
        <v>0</v>
      </c>
      <c r="FM21" s="5">
        <f>FM22+FM23+FM24+FM25</f>
        <v>0</v>
      </c>
      <c r="FN21" s="10">
        <f t="shared" si="249"/>
        <v>0</v>
      </c>
      <c r="FO21" s="10">
        <f t="shared" ref="FO21" si="301">FO22+FO23+FO24+FO25</f>
        <v>0</v>
      </c>
      <c r="FP21" s="5">
        <f>FP22+FP23+FP24+FP25</f>
        <v>0</v>
      </c>
      <c r="FQ21" s="10">
        <f t="shared" si="249"/>
        <v>0</v>
      </c>
      <c r="FR21" s="10">
        <f t="shared" ref="FR21" si="302">FR22+FR23+FR24+FR25</f>
        <v>0</v>
      </c>
      <c r="FS21" s="5">
        <f>FS22+FS23+FS24+FS25</f>
        <v>0</v>
      </c>
      <c r="FT21" s="10">
        <f t="shared" si="249"/>
        <v>0</v>
      </c>
      <c r="FU21" s="10">
        <f t="shared" ref="FU21" si="303">FU22+FU23+FU24+FU25</f>
        <v>0</v>
      </c>
      <c r="FV21" s="5">
        <f>FV22+FV23+FV24+FV25</f>
        <v>0</v>
      </c>
      <c r="FW21" s="10">
        <f t="shared" si="249"/>
        <v>0</v>
      </c>
      <c r="FX21" s="10">
        <f t="shared" ref="FX21" si="304">FX22+FX23+FX24+FX25</f>
        <v>0</v>
      </c>
      <c r="FY21" s="5">
        <f>FY22+FY23+FY24+FY25</f>
        <v>0</v>
      </c>
      <c r="FZ21" s="10">
        <f t="shared" si="249"/>
        <v>0</v>
      </c>
      <c r="GA21" s="10">
        <f t="shared" ref="GA21" si="305">GA22+GA23+GA24+GA25</f>
        <v>0</v>
      </c>
      <c r="GB21" s="5">
        <f>GB22+GB23+GB24+GB25</f>
        <v>0</v>
      </c>
      <c r="GC21" s="10">
        <f t="shared" si="249"/>
        <v>0</v>
      </c>
      <c r="GD21" s="10">
        <f t="shared" ref="GD21" si="306">GD22+GD23+GD24+GD25</f>
        <v>0</v>
      </c>
      <c r="GE21" s="5">
        <f>GE22+GE23+GE24+GE25</f>
        <v>0</v>
      </c>
      <c r="GF21" s="10">
        <f t="shared" si="249"/>
        <v>0</v>
      </c>
      <c r="GG21" s="10">
        <f t="shared" ref="GG21" si="307">GG22+GG23+GG24+GG25</f>
        <v>0</v>
      </c>
      <c r="GH21" s="5">
        <f>GH22+GH23+GH24+GH25</f>
        <v>0</v>
      </c>
      <c r="GI21" s="10">
        <f>GI22+GI23+GI24+GI25</f>
        <v>0</v>
      </c>
      <c r="GJ21" s="10">
        <f t="shared" ref="GJ21" si="308">GJ22+GJ23+GJ24+GJ25</f>
        <v>0</v>
      </c>
      <c r="GK21" s="5">
        <f>GK22+GK23+GK24+GK25</f>
        <v>0</v>
      </c>
      <c r="GL21" s="10">
        <f>GL22+GL23+GL24+GL25</f>
        <v>0</v>
      </c>
      <c r="GM21" s="10">
        <f t="shared" ref="GM21:GN21" si="309">GM22+GM23+GM24+GM25</f>
        <v>0</v>
      </c>
      <c r="GN21" s="10">
        <f t="shared" si="309"/>
        <v>0</v>
      </c>
      <c r="GO21" s="10">
        <f>GO22+GO23+GO24+GO25</f>
        <v>0</v>
      </c>
      <c r="GP21" s="10">
        <f t="shared" ref="GP21" si="310">GP22+GP23+GP24+GP25</f>
        <v>0</v>
      </c>
      <c r="GQ21" s="5">
        <f>GQ22+GQ23+GQ24+GQ25</f>
        <v>0</v>
      </c>
      <c r="GR21" s="10">
        <f t="shared" si="249"/>
        <v>0</v>
      </c>
      <c r="GS21" s="10">
        <f t="shared" ref="GS21" si="311">GS22+GS23+GS24+GS25</f>
        <v>0</v>
      </c>
      <c r="GT21" s="5">
        <f>GT22+GT23+GT24+GT25</f>
        <v>0</v>
      </c>
      <c r="GU21" s="10">
        <f t="shared" si="249"/>
        <v>0</v>
      </c>
      <c r="GV21" s="10">
        <f t="shared" si="249"/>
        <v>0</v>
      </c>
      <c r="GW21" s="5">
        <f>GW22+GW23+GW24+GW25</f>
        <v>0</v>
      </c>
      <c r="GX21" s="10">
        <f>GX22+GX23+GX24+GX25</f>
        <v>0</v>
      </c>
      <c r="GY21" s="10">
        <f t="shared" ref="GY21:GZ21" si="312">GY22+GY23+GY24+GY25</f>
        <v>0</v>
      </c>
      <c r="GZ21" s="10">
        <f t="shared" si="312"/>
        <v>0</v>
      </c>
      <c r="HA21" s="10">
        <f>HA22+HA23+HA24+HA25</f>
        <v>157300</v>
      </c>
      <c r="HB21" s="10">
        <f t="shared" ref="HB21:HC21" si="313">HB22+HB23+HB24+HB25</f>
        <v>28077</v>
      </c>
      <c r="HC21" s="116">
        <f t="shared" si="313"/>
        <v>185377</v>
      </c>
    </row>
    <row r="22" spans="1:211" x14ac:dyDescent="0.2">
      <c r="A22" s="115" t="s">
        <v>414</v>
      </c>
      <c r="B22" s="6"/>
      <c r="C22" s="7"/>
      <c r="D22" s="6">
        <f t="shared" si="34"/>
        <v>0</v>
      </c>
      <c r="E22" s="6"/>
      <c r="F22" s="7"/>
      <c r="G22" s="6">
        <f t="shared" si="35"/>
        <v>0</v>
      </c>
      <c r="H22" s="6"/>
      <c r="I22" s="7"/>
      <c r="J22" s="6">
        <f t="shared" si="36"/>
        <v>0</v>
      </c>
      <c r="K22" s="6"/>
      <c r="L22" s="7"/>
      <c r="M22" s="6">
        <f t="shared" si="37"/>
        <v>0</v>
      </c>
      <c r="N22" s="6"/>
      <c r="O22" s="7"/>
      <c r="P22" s="6">
        <f t="shared" si="38"/>
        <v>0</v>
      </c>
      <c r="Q22" s="6"/>
      <c r="R22" s="7"/>
      <c r="S22" s="6">
        <f t="shared" si="39"/>
        <v>0</v>
      </c>
      <c r="T22" s="6"/>
      <c r="U22" s="7"/>
      <c r="V22" s="6">
        <f t="shared" si="40"/>
        <v>0</v>
      </c>
      <c r="W22" s="6">
        <v>0</v>
      </c>
      <c r="X22" s="7"/>
      <c r="Y22" s="6">
        <f t="shared" si="41"/>
        <v>0</v>
      </c>
      <c r="Z22" s="6">
        <v>0</v>
      </c>
      <c r="AA22" s="7"/>
      <c r="AB22" s="6">
        <f t="shared" si="42"/>
        <v>0</v>
      </c>
      <c r="AC22" s="6">
        <v>0</v>
      </c>
      <c r="AD22" s="7"/>
      <c r="AE22" s="6">
        <f t="shared" si="43"/>
        <v>0</v>
      </c>
      <c r="AF22" s="6">
        <v>0</v>
      </c>
      <c r="AG22" s="7"/>
      <c r="AH22" s="6">
        <f t="shared" si="44"/>
        <v>0</v>
      </c>
      <c r="AI22" s="6">
        <v>0</v>
      </c>
      <c r="AJ22" s="7"/>
      <c r="AK22" s="6">
        <f t="shared" si="45"/>
        <v>0</v>
      </c>
      <c r="AL22" s="6">
        <v>0</v>
      </c>
      <c r="AM22" s="7"/>
      <c r="AN22" s="6">
        <f t="shared" si="46"/>
        <v>0</v>
      </c>
      <c r="AO22" s="6"/>
      <c r="AP22" s="7"/>
      <c r="AQ22" s="6">
        <f t="shared" si="47"/>
        <v>0</v>
      </c>
      <c r="AR22" s="6"/>
      <c r="AS22" s="7"/>
      <c r="AT22" s="6">
        <f t="shared" si="48"/>
        <v>0</v>
      </c>
      <c r="AU22" s="6">
        <v>0</v>
      </c>
      <c r="AV22" s="7"/>
      <c r="AW22" s="6">
        <f t="shared" si="49"/>
        <v>0</v>
      </c>
      <c r="AX22" s="6"/>
      <c r="AY22" s="7"/>
      <c r="AZ22" s="6">
        <f t="shared" si="50"/>
        <v>0</v>
      </c>
      <c r="BA22" s="6"/>
      <c r="BB22" s="7"/>
      <c r="BC22" s="6">
        <f t="shared" si="51"/>
        <v>0</v>
      </c>
      <c r="BD22" s="6"/>
      <c r="BE22" s="7"/>
      <c r="BF22" s="6">
        <f t="shared" si="52"/>
        <v>0</v>
      </c>
      <c r="BG22" s="6"/>
      <c r="BH22" s="7"/>
      <c r="BI22" s="6">
        <f t="shared" si="53"/>
        <v>0</v>
      </c>
      <c r="BJ22" s="6"/>
      <c r="BK22" s="7"/>
      <c r="BL22" s="6">
        <f t="shared" si="54"/>
        <v>0</v>
      </c>
      <c r="BM22" s="6"/>
      <c r="BN22" s="7"/>
      <c r="BO22" s="6">
        <f t="shared" si="55"/>
        <v>0</v>
      </c>
      <c r="BP22" s="6"/>
      <c r="BQ22" s="7"/>
      <c r="BR22" s="6">
        <f t="shared" si="56"/>
        <v>0</v>
      </c>
      <c r="BS22" s="6"/>
      <c r="BT22" s="7"/>
      <c r="BU22" s="6">
        <f t="shared" si="57"/>
        <v>0</v>
      </c>
      <c r="BV22" s="6"/>
      <c r="BW22" s="7"/>
      <c r="BX22" s="6">
        <f t="shared" si="58"/>
        <v>0</v>
      </c>
      <c r="BY22" s="6"/>
      <c r="BZ22" s="7"/>
      <c r="CA22" s="6">
        <f t="shared" si="59"/>
        <v>0</v>
      </c>
      <c r="CB22" s="6"/>
      <c r="CC22" s="7"/>
      <c r="CD22" s="6">
        <f t="shared" si="60"/>
        <v>0</v>
      </c>
      <c r="CE22" s="6"/>
      <c r="CF22" s="7"/>
      <c r="CG22" s="6">
        <f t="shared" si="110"/>
        <v>0</v>
      </c>
      <c r="CH22" s="6"/>
      <c r="CI22" s="7"/>
      <c r="CJ22" s="6">
        <f t="shared" si="61"/>
        <v>0</v>
      </c>
      <c r="CK22" s="6"/>
      <c r="CL22" s="7"/>
      <c r="CM22" s="6">
        <f t="shared" si="62"/>
        <v>0</v>
      </c>
      <c r="CN22" s="6"/>
      <c r="CO22" s="7"/>
      <c r="CP22" s="6">
        <f t="shared" si="63"/>
        <v>0</v>
      </c>
      <c r="CQ22" s="6"/>
      <c r="CR22" s="7"/>
      <c r="CS22" s="6">
        <f t="shared" si="64"/>
        <v>0</v>
      </c>
      <c r="CT22" s="6"/>
      <c r="CU22" s="7"/>
      <c r="CV22" s="6">
        <f t="shared" si="65"/>
        <v>0</v>
      </c>
      <c r="CW22" s="6"/>
      <c r="CX22" s="7"/>
      <c r="CY22" s="6">
        <f t="shared" si="66"/>
        <v>0</v>
      </c>
      <c r="CZ22" s="6"/>
      <c r="DA22" s="7"/>
      <c r="DB22" s="6">
        <f t="shared" si="67"/>
        <v>0</v>
      </c>
      <c r="DC22" s="6"/>
      <c r="DD22" s="7"/>
      <c r="DE22" s="6">
        <f t="shared" si="68"/>
        <v>0</v>
      </c>
      <c r="DF22" s="6"/>
      <c r="DG22" s="7"/>
      <c r="DH22" s="6">
        <f t="shared" si="69"/>
        <v>0</v>
      </c>
      <c r="DI22" s="6"/>
      <c r="DJ22" s="7"/>
      <c r="DK22" s="6">
        <f t="shared" si="70"/>
        <v>0</v>
      </c>
      <c r="DL22" s="6"/>
      <c r="DM22" s="7"/>
      <c r="DN22" s="6">
        <f t="shared" si="71"/>
        <v>0</v>
      </c>
      <c r="DO22" s="6"/>
      <c r="DP22" s="7"/>
      <c r="DQ22" s="6">
        <f t="shared" si="72"/>
        <v>0</v>
      </c>
      <c r="DR22" s="105">
        <f t="shared" si="73"/>
        <v>0</v>
      </c>
      <c r="DS22" s="105">
        <f t="shared" ref="DS22:DT25" si="314">C22+F22+I22+L22+O22+R22+U22+X22+AA22+AD22+AG22+AJ22+AM22+AP22+AS22+AV22+AY22+BB22+BE22+BH22+BK22+BN22+BQ22+BT22+BW22+BZ22+CC22+CF22+CI22+CL22+CO22+CR22+CU22+CX22+DA22+DD22+DG22+DJ22+DM22+DP22</f>
        <v>0</v>
      </c>
      <c r="DT22" s="105">
        <f t="shared" si="314"/>
        <v>0</v>
      </c>
      <c r="DU22" s="7"/>
      <c r="DV22" s="7"/>
      <c r="DW22" s="6">
        <f t="shared" si="75"/>
        <v>0</v>
      </c>
      <c r="DX22" s="6"/>
      <c r="DY22" s="7"/>
      <c r="DZ22" s="6">
        <f t="shared" si="76"/>
        <v>0</v>
      </c>
      <c r="EA22" s="6"/>
      <c r="EB22" s="7"/>
      <c r="EC22" s="6">
        <f t="shared" si="77"/>
        <v>0</v>
      </c>
      <c r="ED22" s="6"/>
      <c r="EE22" s="7"/>
      <c r="EF22" s="6">
        <f t="shared" si="78"/>
        <v>0</v>
      </c>
      <c r="EG22" s="6"/>
      <c r="EH22" s="7"/>
      <c r="EI22" s="6">
        <f t="shared" si="79"/>
        <v>0</v>
      </c>
      <c r="EJ22" s="6"/>
      <c r="EK22" s="7"/>
      <c r="EL22" s="6">
        <f t="shared" si="80"/>
        <v>0</v>
      </c>
      <c r="EM22" s="6"/>
      <c r="EN22" s="7"/>
      <c r="EO22" s="6">
        <f t="shared" si="81"/>
        <v>0</v>
      </c>
      <c r="EP22" s="6"/>
      <c r="EQ22" s="7"/>
      <c r="ER22" s="6">
        <f t="shared" si="82"/>
        <v>0</v>
      </c>
      <c r="ES22" s="6"/>
      <c r="ET22" s="7"/>
      <c r="EU22" s="6">
        <f t="shared" si="83"/>
        <v>0</v>
      </c>
      <c r="EV22" s="105">
        <f t="shared" ref="EV22:EV25" si="315">DU22+DX22+EA22+ED22+EG22+EJ22+EM22+EP22+ES22</f>
        <v>0</v>
      </c>
      <c r="EW22" s="105">
        <f t="shared" si="85"/>
        <v>0</v>
      </c>
      <c r="EX22" s="105">
        <f t="shared" si="86"/>
        <v>0</v>
      </c>
      <c r="EY22" s="7"/>
      <c r="EZ22" s="7"/>
      <c r="FA22" s="6">
        <f t="shared" si="87"/>
        <v>0</v>
      </c>
      <c r="FB22" s="7"/>
      <c r="FC22" s="7"/>
      <c r="FD22" s="6">
        <f t="shared" si="88"/>
        <v>0</v>
      </c>
      <c r="FE22" s="7"/>
      <c r="FF22" s="7"/>
      <c r="FG22" s="6">
        <f t="shared" si="89"/>
        <v>0</v>
      </c>
      <c r="FH22" s="7"/>
      <c r="FI22" s="7"/>
      <c r="FJ22" s="6">
        <f t="shared" si="90"/>
        <v>0</v>
      </c>
      <c r="FK22" s="7"/>
      <c r="FL22" s="7"/>
      <c r="FM22" s="6">
        <f t="shared" si="91"/>
        <v>0</v>
      </c>
      <c r="FN22" s="7"/>
      <c r="FO22" s="7"/>
      <c r="FP22" s="6">
        <f t="shared" si="92"/>
        <v>0</v>
      </c>
      <c r="FQ22" s="7"/>
      <c r="FR22" s="7"/>
      <c r="FS22" s="6">
        <f t="shared" si="93"/>
        <v>0</v>
      </c>
      <c r="FT22" s="7"/>
      <c r="FU22" s="7"/>
      <c r="FV22" s="6">
        <f t="shared" si="94"/>
        <v>0</v>
      </c>
      <c r="FW22" s="7"/>
      <c r="FX22" s="7"/>
      <c r="FY22" s="6">
        <f t="shared" si="95"/>
        <v>0</v>
      </c>
      <c r="FZ22" s="7"/>
      <c r="GA22" s="7"/>
      <c r="GB22" s="6">
        <f t="shared" si="96"/>
        <v>0</v>
      </c>
      <c r="GC22" s="7"/>
      <c r="GD22" s="7"/>
      <c r="GE22" s="6">
        <f t="shared" si="97"/>
        <v>0</v>
      </c>
      <c r="GF22" s="7"/>
      <c r="GG22" s="7"/>
      <c r="GH22" s="6">
        <f t="shared" si="98"/>
        <v>0</v>
      </c>
      <c r="GI22" s="7"/>
      <c r="GJ22" s="7"/>
      <c r="GK22" s="6">
        <f t="shared" si="99"/>
        <v>0</v>
      </c>
      <c r="GL22" s="7">
        <f t="shared" si="100"/>
        <v>0</v>
      </c>
      <c r="GM22" s="7">
        <f t="shared" si="101"/>
        <v>0</v>
      </c>
      <c r="GN22" s="7">
        <f t="shared" si="102"/>
        <v>0</v>
      </c>
      <c r="GO22" s="7"/>
      <c r="GP22" s="7"/>
      <c r="GQ22" s="6">
        <f t="shared" si="103"/>
        <v>0</v>
      </c>
      <c r="GR22" s="7"/>
      <c r="GS22" s="7"/>
      <c r="GT22" s="6">
        <f t="shared" si="104"/>
        <v>0</v>
      </c>
      <c r="GU22" s="7"/>
      <c r="GV22" s="7"/>
      <c r="GW22" s="6">
        <f t="shared" si="105"/>
        <v>0</v>
      </c>
      <c r="GX22" s="7">
        <f t="shared" si="106"/>
        <v>0</v>
      </c>
      <c r="GY22" s="7">
        <f t="shared" ref="GY22:GY25" si="316">GM22+GP22+GS22+GV22</f>
        <v>0</v>
      </c>
      <c r="GZ22" s="7">
        <f t="shared" ref="GZ22:GZ25" si="317">GN22+GQ22+GT22+GW22</f>
        <v>0</v>
      </c>
      <c r="HA22" s="586">
        <f t="shared" si="107"/>
        <v>0</v>
      </c>
      <c r="HB22" s="586">
        <f t="shared" si="108"/>
        <v>0</v>
      </c>
      <c r="HC22" s="580">
        <f t="shared" si="109"/>
        <v>0</v>
      </c>
    </row>
    <row r="23" spans="1:211" x14ac:dyDescent="0.2">
      <c r="A23" s="115" t="s">
        <v>415</v>
      </c>
      <c r="B23" s="6">
        <v>0</v>
      </c>
      <c r="C23" s="7"/>
      <c r="D23" s="6">
        <f t="shared" si="34"/>
        <v>0</v>
      </c>
      <c r="E23" s="6"/>
      <c r="F23" s="7"/>
      <c r="G23" s="6">
        <f t="shared" si="35"/>
        <v>0</v>
      </c>
      <c r="H23" s="6"/>
      <c r="I23" s="7"/>
      <c r="J23" s="6">
        <f t="shared" si="36"/>
        <v>0</v>
      </c>
      <c r="K23" s="6"/>
      <c r="L23" s="7"/>
      <c r="M23" s="6">
        <f t="shared" si="37"/>
        <v>0</v>
      </c>
      <c r="N23" s="6"/>
      <c r="O23" s="7"/>
      <c r="P23" s="6">
        <f t="shared" si="38"/>
        <v>0</v>
      </c>
      <c r="Q23" s="6"/>
      <c r="R23" s="7"/>
      <c r="S23" s="6">
        <f t="shared" si="39"/>
        <v>0</v>
      </c>
      <c r="T23" s="6">
        <v>0</v>
      </c>
      <c r="U23" s="7"/>
      <c r="V23" s="6">
        <f t="shared" si="40"/>
        <v>0</v>
      </c>
      <c r="W23" s="6">
        <v>0</v>
      </c>
      <c r="X23" s="7"/>
      <c r="Y23" s="6">
        <f t="shared" si="41"/>
        <v>0</v>
      </c>
      <c r="Z23" s="6">
        <v>0</v>
      </c>
      <c r="AA23" s="7"/>
      <c r="AB23" s="6">
        <f t="shared" si="42"/>
        <v>0</v>
      </c>
      <c r="AC23" s="6">
        <v>0</v>
      </c>
      <c r="AD23" s="7"/>
      <c r="AE23" s="6">
        <f t="shared" si="43"/>
        <v>0</v>
      </c>
      <c r="AF23" s="6">
        <v>0</v>
      </c>
      <c r="AG23" s="7"/>
      <c r="AH23" s="6">
        <f t="shared" si="44"/>
        <v>0</v>
      </c>
      <c r="AI23" s="6">
        <v>0</v>
      </c>
      <c r="AJ23" s="7"/>
      <c r="AK23" s="6">
        <f t="shared" si="45"/>
        <v>0</v>
      </c>
      <c r="AL23" s="6">
        <v>0</v>
      </c>
      <c r="AM23" s="7"/>
      <c r="AN23" s="6">
        <f t="shared" si="46"/>
        <v>0</v>
      </c>
      <c r="AO23" s="6">
        <v>0</v>
      </c>
      <c r="AP23" s="7"/>
      <c r="AQ23" s="6">
        <f t="shared" si="47"/>
        <v>0</v>
      </c>
      <c r="AR23" s="6"/>
      <c r="AS23" s="7"/>
      <c r="AT23" s="6">
        <f t="shared" si="48"/>
        <v>0</v>
      </c>
      <c r="AU23" s="6">
        <v>0</v>
      </c>
      <c r="AV23" s="7"/>
      <c r="AW23" s="6">
        <f t="shared" si="49"/>
        <v>0</v>
      </c>
      <c r="AX23" s="6">
        <v>0</v>
      </c>
      <c r="AY23" s="7"/>
      <c r="AZ23" s="6">
        <f t="shared" si="50"/>
        <v>0</v>
      </c>
      <c r="BA23" s="6"/>
      <c r="BB23" s="7"/>
      <c r="BC23" s="6">
        <f t="shared" si="51"/>
        <v>0</v>
      </c>
      <c r="BD23" s="6">
        <v>0</v>
      </c>
      <c r="BE23" s="7"/>
      <c r="BF23" s="6">
        <f t="shared" si="52"/>
        <v>0</v>
      </c>
      <c r="BG23" s="6">
        <v>0</v>
      </c>
      <c r="BH23" s="7"/>
      <c r="BI23" s="6">
        <f t="shared" si="53"/>
        <v>0</v>
      </c>
      <c r="BJ23" s="6"/>
      <c r="BK23" s="7"/>
      <c r="BL23" s="6">
        <f t="shared" si="54"/>
        <v>0</v>
      </c>
      <c r="BM23" s="6">
        <v>0</v>
      </c>
      <c r="BN23" s="7"/>
      <c r="BO23" s="6">
        <f t="shared" si="55"/>
        <v>0</v>
      </c>
      <c r="BP23" s="6">
        <f>'kiadás 11601'!Q18</f>
        <v>0</v>
      </c>
      <c r="BQ23" s="7"/>
      <c r="BR23" s="6">
        <f t="shared" si="56"/>
        <v>0</v>
      </c>
      <c r="BS23" s="6">
        <v>0</v>
      </c>
      <c r="BT23" s="7"/>
      <c r="BU23" s="6">
        <f t="shared" si="57"/>
        <v>0</v>
      </c>
      <c r="BV23" s="6"/>
      <c r="BW23" s="7"/>
      <c r="BX23" s="6">
        <f t="shared" si="58"/>
        <v>0</v>
      </c>
      <c r="BY23" s="6">
        <v>0</v>
      </c>
      <c r="BZ23" s="7"/>
      <c r="CA23" s="6">
        <f t="shared" si="59"/>
        <v>0</v>
      </c>
      <c r="CB23" s="6"/>
      <c r="CC23" s="7"/>
      <c r="CD23" s="6">
        <f t="shared" si="60"/>
        <v>0</v>
      </c>
      <c r="CE23" s="6">
        <f>kiadás11602!T22</f>
        <v>15300</v>
      </c>
      <c r="CF23" s="6">
        <f>kiadás11602!U22</f>
        <v>0</v>
      </c>
      <c r="CG23" s="6">
        <f>kiadás11602!V22</f>
        <v>15300</v>
      </c>
      <c r="CH23" s="6"/>
      <c r="CI23" s="7"/>
      <c r="CJ23" s="6">
        <f t="shared" si="61"/>
        <v>0</v>
      </c>
      <c r="CK23" s="6"/>
      <c r="CL23" s="7"/>
      <c r="CM23" s="6">
        <f t="shared" si="62"/>
        <v>0</v>
      </c>
      <c r="CN23" s="6"/>
      <c r="CO23" s="7"/>
      <c r="CP23" s="6">
        <f t="shared" si="63"/>
        <v>0</v>
      </c>
      <c r="CQ23" s="6"/>
      <c r="CR23" s="7"/>
      <c r="CS23" s="6">
        <f t="shared" si="64"/>
        <v>0</v>
      </c>
      <c r="CT23" s="6"/>
      <c r="CU23" s="7"/>
      <c r="CV23" s="6">
        <f t="shared" si="65"/>
        <v>0</v>
      </c>
      <c r="CW23" s="6">
        <v>0</v>
      </c>
      <c r="CX23" s="7"/>
      <c r="CY23" s="6">
        <f t="shared" si="66"/>
        <v>0</v>
      </c>
      <c r="CZ23" s="6">
        <v>0</v>
      </c>
      <c r="DA23" s="7"/>
      <c r="DB23" s="6">
        <f t="shared" si="67"/>
        <v>0</v>
      </c>
      <c r="DC23" s="6"/>
      <c r="DD23" s="7"/>
      <c r="DE23" s="6">
        <f t="shared" si="68"/>
        <v>0</v>
      </c>
      <c r="DF23" s="6">
        <v>0</v>
      </c>
      <c r="DG23" s="7"/>
      <c r="DH23" s="6">
        <f t="shared" si="69"/>
        <v>0</v>
      </c>
      <c r="DI23" s="6">
        <v>0</v>
      </c>
      <c r="DJ23" s="7"/>
      <c r="DK23" s="6">
        <f t="shared" si="70"/>
        <v>0</v>
      </c>
      <c r="DL23" s="6"/>
      <c r="DM23" s="7"/>
      <c r="DN23" s="6">
        <f t="shared" si="71"/>
        <v>0</v>
      </c>
      <c r="DO23" s="6"/>
      <c r="DP23" s="7"/>
      <c r="DQ23" s="6">
        <f t="shared" si="72"/>
        <v>0</v>
      </c>
      <c r="DR23" s="105">
        <f t="shared" si="73"/>
        <v>15300</v>
      </c>
      <c r="DS23" s="105">
        <f t="shared" si="314"/>
        <v>0</v>
      </c>
      <c r="DT23" s="105">
        <f t="shared" si="314"/>
        <v>15300</v>
      </c>
      <c r="DU23" s="7"/>
      <c r="DV23" s="7"/>
      <c r="DW23" s="6">
        <f t="shared" si="75"/>
        <v>0</v>
      </c>
      <c r="DX23" s="6"/>
      <c r="DY23" s="7"/>
      <c r="DZ23" s="6">
        <f t="shared" si="76"/>
        <v>0</v>
      </c>
      <c r="EA23" s="6"/>
      <c r="EB23" s="7"/>
      <c r="EC23" s="6">
        <f t="shared" si="77"/>
        <v>0</v>
      </c>
      <c r="ED23" s="6">
        <v>0</v>
      </c>
      <c r="EE23" s="7"/>
      <c r="EF23" s="6">
        <f t="shared" si="78"/>
        <v>0</v>
      </c>
      <c r="EG23" s="6">
        <v>0</v>
      </c>
      <c r="EH23" s="7"/>
      <c r="EI23" s="6">
        <f t="shared" si="79"/>
        <v>0</v>
      </c>
      <c r="EJ23" s="6">
        <v>0</v>
      </c>
      <c r="EK23" s="7"/>
      <c r="EL23" s="6">
        <f t="shared" si="80"/>
        <v>0</v>
      </c>
      <c r="EM23" s="6">
        <v>0</v>
      </c>
      <c r="EN23" s="7"/>
      <c r="EO23" s="6">
        <f t="shared" si="81"/>
        <v>0</v>
      </c>
      <c r="EP23" s="6">
        <v>0</v>
      </c>
      <c r="EQ23" s="7"/>
      <c r="ER23" s="6">
        <f t="shared" si="82"/>
        <v>0</v>
      </c>
      <c r="ES23" s="6">
        <v>0</v>
      </c>
      <c r="ET23" s="7"/>
      <c r="EU23" s="6">
        <f t="shared" si="83"/>
        <v>0</v>
      </c>
      <c r="EV23" s="105">
        <f t="shared" si="315"/>
        <v>0</v>
      </c>
      <c r="EW23" s="105">
        <f t="shared" si="85"/>
        <v>0</v>
      </c>
      <c r="EX23" s="105">
        <f t="shared" si="86"/>
        <v>0</v>
      </c>
      <c r="EY23" s="7"/>
      <c r="EZ23" s="7"/>
      <c r="FA23" s="6">
        <f t="shared" si="87"/>
        <v>0</v>
      </c>
      <c r="FB23" s="7"/>
      <c r="FC23" s="7"/>
      <c r="FD23" s="6">
        <f t="shared" si="88"/>
        <v>0</v>
      </c>
      <c r="FE23" s="7"/>
      <c r="FF23" s="7"/>
      <c r="FG23" s="6">
        <f t="shared" si="89"/>
        <v>0</v>
      </c>
      <c r="FH23" s="7"/>
      <c r="FI23" s="7"/>
      <c r="FJ23" s="6">
        <f t="shared" si="90"/>
        <v>0</v>
      </c>
      <c r="FK23" s="7"/>
      <c r="FL23" s="7"/>
      <c r="FM23" s="6">
        <f t="shared" si="91"/>
        <v>0</v>
      </c>
      <c r="FN23" s="7"/>
      <c r="FO23" s="7"/>
      <c r="FP23" s="6">
        <f t="shared" si="92"/>
        <v>0</v>
      </c>
      <c r="FQ23" s="7"/>
      <c r="FR23" s="7"/>
      <c r="FS23" s="6">
        <f t="shared" si="93"/>
        <v>0</v>
      </c>
      <c r="FT23" s="7"/>
      <c r="FU23" s="7"/>
      <c r="FV23" s="6">
        <f t="shared" si="94"/>
        <v>0</v>
      </c>
      <c r="FW23" s="7"/>
      <c r="FX23" s="7"/>
      <c r="FY23" s="6">
        <f t="shared" si="95"/>
        <v>0</v>
      </c>
      <c r="FZ23" s="7"/>
      <c r="GA23" s="7"/>
      <c r="GB23" s="6">
        <f t="shared" si="96"/>
        <v>0</v>
      </c>
      <c r="GC23" s="7"/>
      <c r="GD23" s="7"/>
      <c r="GE23" s="6">
        <f t="shared" si="97"/>
        <v>0</v>
      </c>
      <c r="GF23" s="7"/>
      <c r="GG23" s="7"/>
      <c r="GH23" s="6">
        <f t="shared" si="98"/>
        <v>0</v>
      </c>
      <c r="GI23" s="7"/>
      <c r="GJ23" s="7"/>
      <c r="GK23" s="6">
        <f t="shared" si="99"/>
        <v>0</v>
      </c>
      <c r="GL23" s="7">
        <f t="shared" si="100"/>
        <v>0</v>
      </c>
      <c r="GM23" s="7">
        <f t="shared" si="101"/>
        <v>0</v>
      </c>
      <c r="GN23" s="7">
        <f t="shared" si="102"/>
        <v>0</v>
      </c>
      <c r="GO23" s="7"/>
      <c r="GP23" s="7"/>
      <c r="GQ23" s="6">
        <f t="shared" si="103"/>
        <v>0</v>
      </c>
      <c r="GR23" s="7"/>
      <c r="GS23" s="7"/>
      <c r="GT23" s="6">
        <f t="shared" si="104"/>
        <v>0</v>
      </c>
      <c r="GU23" s="7"/>
      <c r="GV23" s="7"/>
      <c r="GW23" s="6">
        <f t="shared" si="105"/>
        <v>0</v>
      </c>
      <c r="GX23" s="7">
        <f t="shared" si="106"/>
        <v>0</v>
      </c>
      <c r="GY23" s="7">
        <f t="shared" si="316"/>
        <v>0</v>
      </c>
      <c r="GZ23" s="7">
        <f t="shared" si="317"/>
        <v>0</v>
      </c>
      <c r="HA23" s="586">
        <f t="shared" si="107"/>
        <v>15300</v>
      </c>
      <c r="HB23" s="586">
        <f t="shared" si="108"/>
        <v>0</v>
      </c>
      <c r="HC23" s="580">
        <f t="shared" si="109"/>
        <v>15300</v>
      </c>
    </row>
    <row r="24" spans="1:211" x14ac:dyDescent="0.2">
      <c r="A24" s="115" t="s">
        <v>416</v>
      </c>
      <c r="B24" s="6">
        <v>0</v>
      </c>
      <c r="C24" s="7"/>
      <c r="D24" s="6">
        <f t="shared" si="34"/>
        <v>0</v>
      </c>
      <c r="E24" s="6"/>
      <c r="F24" s="7"/>
      <c r="G24" s="6">
        <f t="shared" si="35"/>
        <v>0</v>
      </c>
      <c r="H24" s="6"/>
      <c r="I24" s="7"/>
      <c r="J24" s="6">
        <f t="shared" si="36"/>
        <v>0</v>
      </c>
      <c r="K24" s="6"/>
      <c r="L24" s="7"/>
      <c r="M24" s="6">
        <f t="shared" si="37"/>
        <v>0</v>
      </c>
      <c r="N24" s="6"/>
      <c r="O24" s="7"/>
      <c r="P24" s="6">
        <f t="shared" si="38"/>
        <v>0</v>
      </c>
      <c r="Q24" s="6"/>
      <c r="R24" s="7"/>
      <c r="S24" s="6">
        <f t="shared" si="39"/>
        <v>0</v>
      </c>
      <c r="T24" s="6">
        <v>0</v>
      </c>
      <c r="U24" s="7"/>
      <c r="V24" s="6">
        <f t="shared" si="40"/>
        <v>0</v>
      </c>
      <c r="W24" s="6">
        <v>0</v>
      </c>
      <c r="X24" s="7"/>
      <c r="Y24" s="6">
        <f t="shared" si="41"/>
        <v>0</v>
      </c>
      <c r="Z24" s="6">
        <v>0</v>
      </c>
      <c r="AA24" s="7"/>
      <c r="AB24" s="6">
        <f t="shared" si="42"/>
        <v>0</v>
      </c>
      <c r="AC24" s="6">
        <v>0</v>
      </c>
      <c r="AD24" s="7"/>
      <c r="AE24" s="6">
        <f t="shared" si="43"/>
        <v>0</v>
      </c>
      <c r="AF24" s="6">
        <v>0</v>
      </c>
      <c r="AG24" s="7"/>
      <c r="AH24" s="6">
        <f t="shared" si="44"/>
        <v>0</v>
      </c>
      <c r="AI24" s="6">
        <v>0</v>
      </c>
      <c r="AJ24" s="7"/>
      <c r="AK24" s="6">
        <f t="shared" si="45"/>
        <v>0</v>
      </c>
      <c r="AL24" s="6">
        <v>0</v>
      </c>
      <c r="AM24" s="7"/>
      <c r="AN24" s="6">
        <f t="shared" si="46"/>
        <v>0</v>
      </c>
      <c r="AO24" s="6">
        <v>0</v>
      </c>
      <c r="AP24" s="7"/>
      <c r="AQ24" s="6">
        <f t="shared" si="47"/>
        <v>0</v>
      </c>
      <c r="AR24" s="6"/>
      <c r="AS24" s="7"/>
      <c r="AT24" s="6">
        <f t="shared" si="48"/>
        <v>0</v>
      </c>
      <c r="AU24" s="6">
        <v>0</v>
      </c>
      <c r="AV24" s="7"/>
      <c r="AW24" s="6">
        <f t="shared" si="49"/>
        <v>0</v>
      </c>
      <c r="AX24" s="6">
        <v>0</v>
      </c>
      <c r="AY24" s="7"/>
      <c r="AZ24" s="6">
        <f t="shared" si="50"/>
        <v>0</v>
      </c>
      <c r="BA24" s="6"/>
      <c r="BB24" s="7"/>
      <c r="BC24" s="6">
        <f t="shared" si="51"/>
        <v>0</v>
      </c>
      <c r="BD24" s="6">
        <v>0</v>
      </c>
      <c r="BE24" s="7"/>
      <c r="BF24" s="6">
        <f t="shared" si="52"/>
        <v>0</v>
      </c>
      <c r="BG24" s="6">
        <v>0</v>
      </c>
      <c r="BH24" s="7"/>
      <c r="BI24" s="6">
        <f t="shared" si="53"/>
        <v>0</v>
      </c>
      <c r="BJ24" s="6"/>
      <c r="BK24" s="7"/>
      <c r="BL24" s="6">
        <f t="shared" si="54"/>
        <v>0</v>
      </c>
      <c r="BM24" s="6">
        <v>0</v>
      </c>
      <c r="BN24" s="7"/>
      <c r="BO24" s="6">
        <f t="shared" si="55"/>
        <v>0</v>
      </c>
      <c r="BP24" s="6">
        <f>'kiadás 11601'!T18</f>
        <v>0</v>
      </c>
      <c r="BQ24" s="7"/>
      <c r="BR24" s="6">
        <f t="shared" si="56"/>
        <v>0</v>
      </c>
      <c r="BS24" s="6">
        <v>0</v>
      </c>
      <c r="BT24" s="7"/>
      <c r="BU24" s="6">
        <f t="shared" si="57"/>
        <v>0</v>
      </c>
      <c r="BV24" s="6"/>
      <c r="BW24" s="7"/>
      <c r="BX24" s="6">
        <f t="shared" si="58"/>
        <v>0</v>
      </c>
      <c r="BY24" s="6">
        <v>0</v>
      </c>
      <c r="BZ24" s="7"/>
      <c r="CA24" s="6">
        <f t="shared" si="59"/>
        <v>0</v>
      </c>
      <c r="CB24" s="6"/>
      <c r="CC24" s="7"/>
      <c r="CD24" s="6">
        <f t="shared" si="60"/>
        <v>0</v>
      </c>
      <c r="CE24" s="6">
        <f>kiadás11602!W22</f>
        <v>142000</v>
      </c>
      <c r="CF24" s="6">
        <f>kiadás11602!X22</f>
        <v>28077</v>
      </c>
      <c r="CG24" s="6">
        <f>kiadás11602!Y22</f>
        <v>170077</v>
      </c>
      <c r="CH24" s="6"/>
      <c r="CI24" s="7"/>
      <c r="CJ24" s="6">
        <f t="shared" si="61"/>
        <v>0</v>
      </c>
      <c r="CK24" s="6"/>
      <c r="CL24" s="7"/>
      <c r="CM24" s="6">
        <f t="shared" si="62"/>
        <v>0</v>
      </c>
      <c r="CN24" s="6"/>
      <c r="CO24" s="7"/>
      <c r="CP24" s="6">
        <f t="shared" si="63"/>
        <v>0</v>
      </c>
      <c r="CQ24" s="6"/>
      <c r="CR24" s="7"/>
      <c r="CS24" s="6">
        <f t="shared" si="64"/>
        <v>0</v>
      </c>
      <c r="CT24" s="6"/>
      <c r="CU24" s="7"/>
      <c r="CV24" s="6">
        <f t="shared" si="65"/>
        <v>0</v>
      </c>
      <c r="CW24" s="6">
        <v>0</v>
      </c>
      <c r="CX24" s="7"/>
      <c r="CY24" s="6">
        <f t="shared" si="66"/>
        <v>0</v>
      </c>
      <c r="CZ24" s="6">
        <v>0</v>
      </c>
      <c r="DA24" s="7"/>
      <c r="DB24" s="6">
        <f t="shared" si="67"/>
        <v>0</v>
      </c>
      <c r="DC24" s="6"/>
      <c r="DD24" s="7"/>
      <c r="DE24" s="6">
        <f t="shared" si="68"/>
        <v>0</v>
      </c>
      <c r="DF24" s="6">
        <v>0</v>
      </c>
      <c r="DG24" s="7"/>
      <c r="DH24" s="6">
        <f t="shared" si="69"/>
        <v>0</v>
      </c>
      <c r="DI24" s="6">
        <v>0</v>
      </c>
      <c r="DJ24" s="7"/>
      <c r="DK24" s="6">
        <f t="shared" si="70"/>
        <v>0</v>
      </c>
      <c r="DL24" s="6"/>
      <c r="DM24" s="7"/>
      <c r="DN24" s="6">
        <f t="shared" si="71"/>
        <v>0</v>
      </c>
      <c r="DO24" s="6"/>
      <c r="DP24" s="7"/>
      <c r="DQ24" s="6">
        <f t="shared" si="72"/>
        <v>0</v>
      </c>
      <c r="DR24" s="105">
        <f t="shared" si="73"/>
        <v>142000</v>
      </c>
      <c r="DS24" s="105">
        <f t="shared" si="314"/>
        <v>28077</v>
      </c>
      <c r="DT24" s="105">
        <f t="shared" si="314"/>
        <v>170077</v>
      </c>
      <c r="DU24" s="7"/>
      <c r="DV24" s="7"/>
      <c r="DW24" s="6">
        <f t="shared" si="75"/>
        <v>0</v>
      </c>
      <c r="DX24" s="6"/>
      <c r="DY24" s="7"/>
      <c r="DZ24" s="6">
        <f t="shared" si="76"/>
        <v>0</v>
      </c>
      <c r="EA24" s="6"/>
      <c r="EB24" s="7"/>
      <c r="EC24" s="6">
        <f t="shared" si="77"/>
        <v>0</v>
      </c>
      <c r="ED24" s="6">
        <v>0</v>
      </c>
      <c r="EE24" s="7"/>
      <c r="EF24" s="6">
        <f t="shared" si="78"/>
        <v>0</v>
      </c>
      <c r="EG24" s="6">
        <v>0</v>
      </c>
      <c r="EH24" s="7"/>
      <c r="EI24" s="6">
        <f t="shared" si="79"/>
        <v>0</v>
      </c>
      <c r="EJ24" s="6">
        <v>0</v>
      </c>
      <c r="EK24" s="7"/>
      <c r="EL24" s="6">
        <f t="shared" si="80"/>
        <v>0</v>
      </c>
      <c r="EM24" s="6">
        <v>0</v>
      </c>
      <c r="EN24" s="7"/>
      <c r="EO24" s="6">
        <f t="shared" si="81"/>
        <v>0</v>
      </c>
      <c r="EP24" s="6">
        <v>0</v>
      </c>
      <c r="EQ24" s="7"/>
      <c r="ER24" s="6">
        <f t="shared" si="82"/>
        <v>0</v>
      </c>
      <c r="ES24" s="6">
        <v>0</v>
      </c>
      <c r="ET24" s="7"/>
      <c r="EU24" s="6">
        <f t="shared" si="83"/>
        <v>0</v>
      </c>
      <c r="EV24" s="105">
        <f t="shared" si="315"/>
        <v>0</v>
      </c>
      <c r="EW24" s="105">
        <f t="shared" si="85"/>
        <v>0</v>
      </c>
      <c r="EX24" s="105">
        <f t="shared" si="86"/>
        <v>0</v>
      </c>
      <c r="EY24" s="7"/>
      <c r="EZ24" s="7"/>
      <c r="FA24" s="6">
        <f t="shared" si="87"/>
        <v>0</v>
      </c>
      <c r="FB24" s="7"/>
      <c r="FC24" s="7"/>
      <c r="FD24" s="6">
        <f t="shared" si="88"/>
        <v>0</v>
      </c>
      <c r="FE24" s="7"/>
      <c r="FF24" s="7"/>
      <c r="FG24" s="6">
        <f t="shared" si="89"/>
        <v>0</v>
      </c>
      <c r="FH24" s="7"/>
      <c r="FI24" s="7"/>
      <c r="FJ24" s="6">
        <f t="shared" si="90"/>
        <v>0</v>
      </c>
      <c r="FK24" s="7"/>
      <c r="FL24" s="7"/>
      <c r="FM24" s="6">
        <f t="shared" si="91"/>
        <v>0</v>
      </c>
      <c r="FN24" s="7"/>
      <c r="FO24" s="7"/>
      <c r="FP24" s="6">
        <f t="shared" si="92"/>
        <v>0</v>
      </c>
      <c r="FQ24" s="7"/>
      <c r="FR24" s="7"/>
      <c r="FS24" s="6">
        <f t="shared" si="93"/>
        <v>0</v>
      </c>
      <c r="FT24" s="7"/>
      <c r="FU24" s="7"/>
      <c r="FV24" s="6">
        <f t="shared" si="94"/>
        <v>0</v>
      </c>
      <c r="FW24" s="7"/>
      <c r="FX24" s="7"/>
      <c r="FY24" s="6">
        <f t="shared" si="95"/>
        <v>0</v>
      </c>
      <c r="FZ24" s="7"/>
      <c r="GA24" s="7"/>
      <c r="GB24" s="6">
        <f t="shared" si="96"/>
        <v>0</v>
      </c>
      <c r="GC24" s="7"/>
      <c r="GD24" s="7"/>
      <c r="GE24" s="6">
        <f t="shared" si="97"/>
        <v>0</v>
      </c>
      <c r="GF24" s="7"/>
      <c r="GG24" s="7"/>
      <c r="GH24" s="6">
        <f t="shared" si="98"/>
        <v>0</v>
      </c>
      <c r="GI24" s="7"/>
      <c r="GJ24" s="7"/>
      <c r="GK24" s="6">
        <f t="shared" si="99"/>
        <v>0</v>
      </c>
      <c r="GL24" s="7">
        <f t="shared" si="100"/>
        <v>0</v>
      </c>
      <c r="GM24" s="7">
        <f t="shared" si="101"/>
        <v>0</v>
      </c>
      <c r="GN24" s="7">
        <f t="shared" si="102"/>
        <v>0</v>
      </c>
      <c r="GO24" s="7"/>
      <c r="GP24" s="7"/>
      <c r="GQ24" s="6">
        <f t="shared" si="103"/>
        <v>0</v>
      </c>
      <c r="GR24" s="7"/>
      <c r="GS24" s="7"/>
      <c r="GT24" s="6">
        <f t="shared" si="104"/>
        <v>0</v>
      </c>
      <c r="GU24" s="7"/>
      <c r="GV24" s="7"/>
      <c r="GW24" s="6">
        <f t="shared" si="105"/>
        <v>0</v>
      </c>
      <c r="GX24" s="7">
        <f t="shared" si="106"/>
        <v>0</v>
      </c>
      <c r="GY24" s="7">
        <f t="shared" si="316"/>
        <v>0</v>
      </c>
      <c r="GZ24" s="7">
        <f t="shared" si="317"/>
        <v>0</v>
      </c>
      <c r="HA24" s="586">
        <f t="shared" si="107"/>
        <v>142000</v>
      </c>
      <c r="HB24" s="586">
        <f t="shared" si="108"/>
        <v>28077</v>
      </c>
      <c r="HC24" s="580">
        <f t="shared" si="109"/>
        <v>170077</v>
      </c>
    </row>
    <row r="25" spans="1:211" x14ac:dyDescent="0.2">
      <c r="A25" s="115" t="s">
        <v>417</v>
      </c>
      <c r="B25" s="6">
        <v>0</v>
      </c>
      <c r="C25" s="7"/>
      <c r="D25" s="6">
        <f t="shared" si="34"/>
        <v>0</v>
      </c>
      <c r="E25" s="6"/>
      <c r="F25" s="7"/>
      <c r="G25" s="6">
        <f t="shared" si="35"/>
        <v>0</v>
      </c>
      <c r="H25" s="6"/>
      <c r="I25" s="7"/>
      <c r="J25" s="6">
        <f t="shared" si="36"/>
        <v>0</v>
      </c>
      <c r="K25" s="6"/>
      <c r="L25" s="7"/>
      <c r="M25" s="6">
        <f t="shared" si="37"/>
        <v>0</v>
      </c>
      <c r="N25" s="6"/>
      <c r="O25" s="7"/>
      <c r="P25" s="6">
        <f t="shared" si="38"/>
        <v>0</v>
      </c>
      <c r="Q25" s="6"/>
      <c r="R25" s="7"/>
      <c r="S25" s="6">
        <f t="shared" si="39"/>
        <v>0</v>
      </c>
      <c r="T25" s="6">
        <v>0</v>
      </c>
      <c r="U25" s="7"/>
      <c r="V25" s="6">
        <f t="shared" si="40"/>
        <v>0</v>
      </c>
      <c r="W25" s="6">
        <v>0</v>
      </c>
      <c r="X25" s="7"/>
      <c r="Y25" s="6">
        <f t="shared" si="41"/>
        <v>0</v>
      </c>
      <c r="Z25" s="6">
        <v>0</v>
      </c>
      <c r="AA25" s="7"/>
      <c r="AB25" s="6">
        <f t="shared" si="42"/>
        <v>0</v>
      </c>
      <c r="AC25" s="6">
        <v>0</v>
      </c>
      <c r="AD25" s="7"/>
      <c r="AE25" s="6">
        <f t="shared" si="43"/>
        <v>0</v>
      </c>
      <c r="AF25" s="6">
        <v>0</v>
      </c>
      <c r="AG25" s="7"/>
      <c r="AH25" s="6">
        <f t="shared" si="44"/>
        <v>0</v>
      </c>
      <c r="AI25" s="6">
        <v>0</v>
      </c>
      <c r="AJ25" s="7"/>
      <c r="AK25" s="6">
        <f t="shared" si="45"/>
        <v>0</v>
      </c>
      <c r="AL25" s="6">
        <v>0</v>
      </c>
      <c r="AM25" s="7"/>
      <c r="AN25" s="6">
        <f t="shared" si="46"/>
        <v>0</v>
      </c>
      <c r="AO25" s="6">
        <v>0</v>
      </c>
      <c r="AP25" s="7"/>
      <c r="AQ25" s="6">
        <f t="shared" si="47"/>
        <v>0</v>
      </c>
      <c r="AR25" s="6"/>
      <c r="AS25" s="7"/>
      <c r="AT25" s="6">
        <f t="shared" si="48"/>
        <v>0</v>
      </c>
      <c r="AU25" s="6">
        <v>0</v>
      </c>
      <c r="AV25" s="7"/>
      <c r="AW25" s="6">
        <f t="shared" si="49"/>
        <v>0</v>
      </c>
      <c r="AX25" s="6">
        <v>0</v>
      </c>
      <c r="AY25" s="7"/>
      <c r="AZ25" s="6">
        <f t="shared" si="50"/>
        <v>0</v>
      </c>
      <c r="BA25" s="6"/>
      <c r="BB25" s="7"/>
      <c r="BC25" s="6">
        <f t="shared" si="51"/>
        <v>0</v>
      </c>
      <c r="BD25" s="6">
        <v>0</v>
      </c>
      <c r="BE25" s="7"/>
      <c r="BF25" s="6">
        <f t="shared" si="52"/>
        <v>0</v>
      </c>
      <c r="BG25" s="6">
        <v>0</v>
      </c>
      <c r="BH25" s="7"/>
      <c r="BI25" s="6">
        <f t="shared" si="53"/>
        <v>0</v>
      </c>
      <c r="BJ25" s="6"/>
      <c r="BK25" s="7"/>
      <c r="BL25" s="6">
        <f t="shared" si="54"/>
        <v>0</v>
      </c>
      <c r="BM25" s="6">
        <v>0</v>
      </c>
      <c r="BN25" s="7"/>
      <c r="BO25" s="6">
        <f t="shared" si="55"/>
        <v>0</v>
      </c>
      <c r="BP25" s="6"/>
      <c r="BQ25" s="7"/>
      <c r="BR25" s="6">
        <f t="shared" si="56"/>
        <v>0</v>
      </c>
      <c r="BS25" s="6">
        <v>0</v>
      </c>
      <c r="BT25" s="7"/>
      <c r="BU25" s="6">
        <f t="shared" si="57"/>
        <v>0</v>
      </c>
      <c r="BV25" s="6"/>
      <c r="BW25" s="7"/>
      <c r="BX25" s="6">
        <f t="shared" si="58"/>
        <v>0</v>
      </c>
      <c r="BY25" s="6">
        <v>0</v>
      </c>
      <c r="BZ25" s="7"/>
      <c r="CA25" s="6">
        <f t="shared" si="59"/>
        <v>0</v>
      </c>
      <c r="CB25" s="6"/>
      <c r="CC25" s="7"/>
      <c r="CD25" s="6">
        <f t="shared" si="60"/>
        <v>0</v>
      </c>
      <c r="CE25" s="6"/>
      <c r="CF25" s="7"/>
      <c r="CG25" s="6">
        <f t="shared" si="110"/>
        <v>0</v>
      </c>
      <c r="CH25" s="6"/>
      <c r="CI25" s="7"/>
      <c r="CJ25" s="6">
        <f t="shared" si="61"/>
        <v>0</v>
      </c>
      <c r="CK25" s="6"/>
      <c r="CL25" s="7"/>
      <c r="CM25" s="6">
        <f t="shared" si="62"/>
        <v>0</v>
      </c>
      <c r="CN25" s="6"/>
      <c r="CO25" s="7"/>
      <c r="CP25" s="6">
        <f t="shared" si="63"/>
        <v>0</v>
      </c>
      <c r="CQ25" s="6"/>
      <c r="CR25" s="7"/>
      <c r="CS25" s="6">
        <f t="shared" si="64"/>
        <v>0</v>
      </c>
      <c r="CT25" s="6"/>
      <c r="CU25" s="7"/>
      <c r="CV25" s="6">
        <f t="shared" si="65"/>
        <v>0</v>
      </c>
      <c r="CW25" s="6">
        <v>0</v>
      </c>
      <c r="CX25" s="7"/>
      <c r="CY25" s="6">
        <f t="shared" si="66"/>
        <v>0</v>
      </c>
      <c r="CZ25" s="6">
        <v>0</v>
      </c>
      <c r="DA25" s="7"/>
      <c r="DB25" s="6">
        <f t="shared" si="67"/>
        <v>0</v>
      </c>
      <c r="DC25" s="6"/>
      <c r="DD25" s="7"/>
      <c r="DE25" s="6">
        <f t="shared" si="68"/>
        <v>0</v>
      </c>
      <c r="DF25" s="6">
        <v>0</v>
      </c>
      <c r="DG25" s="7"/>
      <c r="DH25" s="6">
        <f t="shared" si="69"/>
        <v>0</v>
      </c>
      <c r="DI25" s="6">
        <v>0</v>
      </c>
      <c r="DJ25" s="7"/>
      <c r="DK25" s="6">
        <f t="shared" si="70"/>
        <v>0</v>
      </c>
      <c r="DL25" s="6"/>
      <c r="DM25" s="7"/>
      <c r="DN25" s="6">
        <f t="shared" si="71"/>
        <v>0</v>
      </c>
      <c r="DO25" s="6"/>
      <c r="DP25" s="7"/>
      <c r="DQ25" s="6">
        <f t="shared" si="72"/>
        <v>0</v>
      </c>
      <c r="DR25" s="105">
        <f t="shared" si="73"/>
        <v>0</v>
      </c>
      <c r="DS25" s="105">
        <f t="shared" si="314"/>
        <v>0</v>
      </c>
      <c r="DT25" s="105">
        <f t="shared" si="314"/>
        <v>0</v>
      </c>
      <c r="DU25" s="7"/>
      <c r="DV25" s="7"/>
      <c r="DW25" s="6">
        <f t="shared" si="75"/>
        <v>0</v>
      </c>
      <c r="DX25" s="6"/>
      <c r="DY25" s="7"/>
      <c r="DZ25" s="6">
        <f t="shared" si="76"/>
        <v>0</v>
      </c>
      <c r="EA25" s="6"/>
      <c r="EB25" s="7"/>
      <c r="EC25" s="6">
        <f t="shared" si="77"/>
        <v>0</v>
      </c>
      <c r="ED25" s="6">
        <v>0</v>
      </c>
      <c r="EE25" s="7"/>
      <c r="EF25" s="6">
        <f t="shared" si="78"/>
        <v>0</v>
      </c>
      <c r="EG25" s="6">
        <v>0</v>
      </c>
      <c r="EH25" s="7"/>
      <c r="EI25" s="6">
        <f t="shared" si="79"/>
        <v>0</v>
      </c>
      <c r="EJ25" s="6">
        <v>0</v>
      </c>
      <c r="EK25" s="7"/>
      <c r="EL25" s="6">
        <f t="shared" si="80"/>
        <v>0</v>
      </c>
      <c r="EM25" s="6">
        <v>0</v>
      </c>
      <c r="EN25" s="7"/>
      <c r="EO25" s="6">
        <f t="shared" si="81"/>
        <v>0</v>
      </c>
      <c r="EP25" s="6">
        <v>0</v>
      </c>
      <c r="EQ25" s="7"/>
      <c r="ER25" s="6">
        <f t="shared" si="82"/>
        <v>0</v>
      </c>
      <c r="ES25" s="6">
        <v>0</v>
      </c>
      <c r="ET25" s="7"/>
      <c r="EU25" s="6">
        <f t="shared" si="83"/>
        <v>0</v>
      </c>
      <c r="EV25" s="105">
        <f t="shared" si="315"/>
        <v>0</v>
      </c>
      <c r="EW25" s="105">
        <f t="shared" si="85"/>
        <v>0</v>
      </c>
      <c r="EX25" s="105">
        <f t="shared" si="86"/>
        <v>0</v>
      </c>
      <c r="EY25" s="7"/>
      <c r="EZ25" s="7"/>
      <c r="FA25" s="6">
        <f t="shared" si="87"/>
        <v>0</v>
      </c>
      <c r="FB25" s="7"/>
      <c r="FC25" s="7"/>
      <c r="FD25" s="6">
        <f t="shared" si="88"/>
        <v>0</v>
      </c>
      <c r="FE25" s="7"/>
      <c r="FF25" s="7"/>
      <c r="FG25" s="6">
        <f t="shared" si="89"/>
        <v>0</v>
      </c>
      <c r="FH25" s="7"/>
      <c r="FI25" s="7"/>
      <c r="FJ25" s="6">
        <f t="shared" si="90"/>
        <v>0</v>
      </c>
      <c r="FK25" s="7"/>
      <c r="FL25" s="7"/>
      <c r="FM25" s="6">
        <f t="shared" si="91"/>
        <v>0</v>
      </c>
      <c r="FN25" s="7"/>
      <c r="FO25" s="7"/>
      <c r="FP25" s="6">
        <f t="shared" si="92"/>
        <v>0</v>
      </c>
      <c r="FQ25" s="7"/>
      <c r="FR25" s="7"/>
      <c r="FS25" s="6">
        <f t="shared" si="93"/>
        <v>0</v>
      </c>
      <c r="FT25" s="7"/>
      <c r="FU25" s="7"/>
      <c r="FV25" s="6">
        <f t="shared" si="94"/>
        <v>0</v>
      </c>
      <c r="FW25" s="7"/>
      <c r="FX25" s="7"/>
      <c r="FY25" s="6">
        <f t="shared" si="95"/>
        <v>0</v>
      </c>
      <c r="FZ25" s="7"/>
      <c r="GA25" s="7"/>
      <c r="GB25" s="6">
        <f t="shared" si="96"/>
        <v>0</v>
      </c>
      <c r="GC25" s="7"/>
      <c r="GD25" s="7"/>
      <c r="GE25" s="6">
        <f t="shared" si="97"/>
        <v>0</v>
      </c>
      <c r="GF25" s="7"/>
      <c r="GG25" s="7"/>
      <c r="GH25" s="6">
        <f t="shared" si="98"/>
        <v>0</v>
      </c>
      <c r="GI25" s="7"/>
      <c r="GJ25" s="7"/>
      <c r="GK25" s="6">
        <f t="shared" si="99"/>
        <v>0</v>
      </c>
      <c r="GL25" s="7">
        <f t="shared" si="100"/>
        <v>0</v>
      </c>
      <c r="GM25" s="7">
        <f t="shared" si="101"/>
        <v>0</v>
      </c>
      <c r="GN25" s="7">
        <f t="shared" si="102"/>
        <v>0</v>
      </c>
      <c r="GO25" s="7"/>
      <c r="GP25" s="7"/>
      <c r="GQ25" s="6">
        <f t="shared" si="103"/>
        <v>0</v>
      </c>
      <c r="GR25" s="7"/>
      <c r="GS25" s="7"/>
      <c r="GT25" s="6">
        <f t="shared" si="104"/>
        <v>0</v>
      </c>
      <c r="GU25" s="7"/>
      <c r="GV25" s="7"/>
      <c r="GW25" s="6">
        <f t="shared" si="105"/>
        <v>0</v>
      </c>
      <c r="GX25" s="7">
        <f t="shared" si="106"/>
        <v>0</v>
      </c>
      <c r="GY25" s="7">
        <f t="shared" si="316"/>
        <v>0</v>
      </c>
      <c r="GZ25" s="7">
        <f t="shared" si="317"/>
        <v>0</v>
      </c>
      <c r="HA25" s="586">
        <f t="shared" si="107"/>
        <v>0</v>
      </c>
      <c r="HB25" s="586">
        <f t="shared" si="108"/>
        <v>0</v>
      </c>
      <c r="HC25" s="580">
        <f t="shared" si="109"/>
        <v>0</v>
      </c>
    </row>
    <row r="26" spans="1:211" s="12" customFormat="1" ht="13.5" thickBot="1" x14ac:dyDescent="0.25">
      <c r="A26" s="119" t="s">
        <v>418</v>
      </c>
      <c r="B26" s="32">
        <f>B7+B18</f>
        <v>64360</v>
      </c>
      <c r="C26" s="577">
        <f t="shared" ref="C26" si="318">C7+C18</f>
        <v>8797</v>
      </c>
      <c r="D26" s="32">
        <f>D7+D18</f>
        <v>73157</v>
      </c>
      <c r="E26" s="32">
        <f t="shared" ref="E26:GU26" si="319">E7+E18</f>
        <v>0</v>
      </c>
      <c r="F26" s="577">
        <f t="shared" si="319"/>
        <v>0</v>
      </c>
      <c r="G26" s="32">
        <f>G7+G18</f>
        <v>0</v>
      </c>
      <c r="H26" s="32">
        <f t="shared" si="319"/>
        <v>0</v>
      </c>
      <c r="I26" s="577">
        <f t="shared" si="319"/>
        <v>0</v>
      </c>
      <c r="J26" s="32">
        <f>J7+J18</f>
        <v>0</v>
      </c>
      <c r="K26" s="32">
        <f t="shared" si="319"/>
        <v>0</v>
      </c>
      <c r="L26" s="577">
        <f t="shared" si="319"/>
        <v>0</v>
      </c>
      <c r="M26" s="32">
        <f>M7+M18</f>
        <v>0</v>
      </c>
      <c r="N26" s="32">
        <f t="shared" si="319"/>
        <v>0</v>
      </c>
      <c r="O26" s="577">
        <f t="shared" si="319"/>
        <v>0</v>
      </c>
      <c r="P26" s="32">
        <f>P7+P18</f>
        <v>0</v>
      </c>
      <c r="Q26" s="32">
        <f t="shared" si="319"/>
        <v>626397</v>
      </c>
      <c r="R26" s="577">
        <f t="shared" si="319"/>
        <v>-385063</v>
      </c>
      <c r="S26" s="32">
        <f>S7+S18</f>
        <v>241334</v>
      </c>
      <c r="T26" s="32">
        <f t="shared" si="319"/>
        <v>0</v>
      </c>
      <c r="U26" s="577">
        <f t="shared" si="319"/>
        <v>0</v>
      </c>
      <c r="V26" s="32">
        <f>V7+V18</f>
        <v>0</v>
      </c>
      <c r="W26" s="32">
        <f t="shared" si="319"/>
        <v>6868</v>
      </c>
      <c r="X26" s="577">
        <f t="shared" si="319"/>
        <v>5762</v>
      </c>
      <c r="Y26" s="32">
        <f>Y7+Y18</f>
        <v>12630</v>
      </c>
      <c r="Z26" s="32">
        <f t="shared" si="319"/>
        <v>50726</v>
      </c>
      <c r="AA26" s="577">
        <f t="shared" si="319"/>
        <v>2053</v>
      </c>
      <c r="AB26" s="32">
        <f>AB7+AB18</f>
        <v>52779</v>
      </c>
      <c r="AC26" s="32">
        <f t="shared" si="319"/>
        <v>0</v>
      </c>
      <c r="AD26" s="577">
        <f t="shared" si="319"/>
        <v>542247</v>
      </c>
      <c r="AE26" s="32">
        <f>AE7+AE18</f>
        <v>542247</v>
      </c>
      <c r="AF26" s="32">
        <f t="shared" si="319"/>
        <v>1200</v>
      </c>
      <c r="AG26" s="577">
        <f t="shared" si="319"/>
        <v>0</v>
      </c>
      <c r="AH26" s="32">
        <f>AH7+AH18</f>
        <v>1200</v>
      </c>
      <c r="AI26" s="32">
        <f t="shared" si="319"/>
        <v>9100</v>
      </c>
      <c r="AJ26" s="577">
        <f t="shared" si="319"/>
        <v>650</v>
      </c>
      <c r="AK26" s="32">
        <f>AK7+AK18</f>
        <v>9750</v>
      </c>
      <c r="AL26" s="32">
        <f t="shared" si="319"/>
        <v>66308</v>
      </c>
      <c r="AM26" s="577">
        <f t="shared" si="319"/>
        <v>2271</v>
      </c>
      <c r="AN26" s="32">
        <f>AN7+AN18</f>
        <v>68579</v>
      </c>
      <c r="AO26" s="32">
        <f t="shared" si="319"/>
        <v>780103</v>
      </c>
      <c r="AP26" s="577">
        <f t="shared" si="319"/>
        <v>1204</v>
      </c>
      <c r="AQ26" s="32">
        <f>AQ7+AQ18</f>
        <v>781307</v>
      </c>
      <c r="AR26" s="32">
        <f>AR7+AR18</f>
        <v>0</v>
      </c>
      <c r="AS26" s="577">
        <f t="shared" ref="AS26" si="320">AS7+AS18</f>
        <v>0</v>
      </c>
      <c r="AT26" s="32">
        <f>AT7+AT18</f>
        <v>0</v>
      </c>
      <c r="AU26" s="32">
        <f t="shared" si="319"/>
        <v>137207</v>
      </c>
      <c r="AV26" s="577">
        <f t="shared" si="319"/>
        <v>71466</v>
      </c>
      <c r="AW26" s="32">
        <f>AW7+AW18</f>
        <v>208673</v>
      </c>
      <c r="AX26" s="32">
        <f t="shared" si="319"/>
        <v>53850</v>
      </c>
      <c r="AY26" s="577">
        <f t="shared" si="319"/>
        <v>0</v>
      </c>
      <c r="AZ26" s="32">
        <f>AZ7+AZ18</f>
        <v>53850</v>
      </c>
      <c r="BA26" s="32">
        <f t="shared" si="319"/>
        <v>0</v>
      </c>
      <c r="BB26" s="577">
        <f t="shared" si="319"/>
        <v>0</v>
      </c>
      <c r="BC26" s="32">
        <f>BC7+BC18</f>
        <v>0</v>
      </c>
      <c r="BD26" s="32">
        <f t="shared" si="319"/>
        <v>1000</v>
      </c>
      <c r="BE26" s="577">
        <f t="shared" si="319"/>
        <v>28</v>
      </c>
      <c r="BF26" s="32">
        <f>BF7+BF18</f>
        <v>1028</v>
      </c>
      <c r="BG26" s="32">
        <f t="shared" si="319"/>
        <v>131700</v>
      </c>
      <c r="BH26" s="577">
        <f t="shared" si="319"/>
        <v>14126</v>
      </c>
      <c r="BI26" s="32">
        <f>BI7+BI18</f>
        <v>145826</v>
      </c>
      <c r="BJ26" s="32">
        <f t="shared" si="319"/>
        <v>0</v>
      </c>
      <c r="BK26" s="577">
        <f t="shared" si="319"/>
        <v>0</v>
      </c>
      <c r="BL26" s="32">
        <f>BL7+BL18</f>
        <v>0</v>
      </c>
      <c r="BM26" s="32">
        <f t="shared" si="319"/>
        <v>3500</v>
      </c>
      <c r="BN26" s="577">
        <f t="shared" si="319"/>
        <v>191</v>
      </c>
      <c r="BO26" s="32">
        <f>BO7+BO18</f>
        <v>3691</v>
      </c>
      <c r="BP26" s="32">
        <f t="shared" si="319"/>
        <v>27500</v>
      </c>
      <c r="BQ26" s="577">
        <f t="shared" si="319"/>
        <v>136008</v>
      </c>
      <c r="BR26" s="32">
        <f>BR7+BR18</f>
        <v>163508</v>
      </c>
      <c r="BS26" s="32">
        <f t="shared" si="319"/>
        <v>0</v>
      </c>
      <c r="BT26" s="577">
        <f t="shared" si="319"/>
        <v>6235</v>
      </c>
      <c r="BU26" s="32">
        <f>BU7+BU18</f>
        <v>6235</v>
      </c>
      <c r="BV26" s="32">
        <f t="shared" si="319"/>
        <v>0</v>
      </c>
      <c r="BW26" s="577">
        <f t="shared" si="319"/>
        <v>0</v>
      </c>
      <c r="BX26" s="32">
        <f>BX7+BX18</f>
        <v>0</v>
      </c>
      <c r="BY26" s="32">
        <f t="shared" si="319"/>
        <v>580736</v>
      </c>
      <c r="BZ26" s="577">
        <f t="shared" si="319"/>
        <v>104511</v>
      </c>
      <c r="CA26" s="32">
        <f>CA7+CA18</f>
        <v>685247</v>
      </c>
      <c r="CB26" s="32">
        <f t="shared" si="319"/>
        <v>0</v>
      </c>
      <c r="CC26" s="577">
        <f t="shared" si="319"/>
        <v>0</v>
      </c>
      <c r="CD26" s="32">
        <f>CD7+CD18</f>
        <v>0</v>
      </c>
      <c r="CE26" s="32">
        <f t="shared" si="319"/>
        <v>2718696</v>
      </c>
      <c r="CF26" s="577">
        <f t="shared" si="319"/>
        <v>855556</v>
      </c>
      <c r="CG26" s="32">
        <f>CG7+CG18</f>
        <v>3574252</v>
      </c>
      <c r="CH26" s="32">
        <f t="shared" si="319"/>
        <v>0</v>
      </c>
      <c r="CI26" s="577">
        <f t="shared" si="319"/>
        <v>0</v>
      </c>
      <c r="CJ26" s="32">
        <f>CJ7+CJ18</f>
        <v>0</v>
      </c>
      <c r="CK26" s="32">
        <f t="shared" si="319"/>
        <v>0</v>
      </c>
      <c r="CL26" s="577">
        <f t="shared" si="319"/>
        <v>0</v>
      </c>
      <c r="CM26" s="32">
        <f>CM7+CM18</f>
        <v>0</v>
      </c>
      <c r="CN26" s="32">
        <f t="shared" si="319"/>
        <v>0</v>
      </c>
      <c r="CO26" s="577">
        <f t="shared" si="319"/>
        <v>0</v>
      </c>
      <c r="CP26" s="32">
        <f>CP7+CP18</f>
        <v>0</v>
      </c>
      <c r="CQ26" s="32">
        <f t="shared" si="319"/>
        <v>0</v>
      </c>
      <c r="CR26" s="577">
        <f t="shared" si="319"/>
        <v>0</v>
      </c>
      <c r="CS26" s="32">
        <f>CS7+CS18</f>
        <v>0</v>
      </c>
      <c r="CT26" s="32">
        <f t="shared" si="319"/>
        <v>0</v>
      </c>
      <c r="CU26" s="577">
        <f t="shared" si="319"/>
        <v>0</v>
      </c>
      <c r="CV26" s="32">
        <f>CV7+CV18</f>
        <v>0</v>
      </c>
      <c r="CW26" s="32">
        <f t="shared" si="319"/>
        <v>3984</v>
      </c>
      <c r="CX26" s="577">
        <f t="shared" si="319"/>
        <v>38411</v>
      </c>
      <c r="CY26" s="32">
        <f>CY7+CY18</f>
        <v>42395</v>
      </c>
      <c r="CZ26" s="32">
        <f t="shared" si="319"/>
        <v>22680</v>
      </c>
      <c r="DA26" s="577">
        <f t="shared" si="319"/>
        <v>2670</v>
      </c>
      <c r="DB26" s="32">
        <f>DB7+DB18</f>
        <v>25350</v>
      </c>
      <c r="DC26" s="32">
        <f t="shared" si="319"/>
        <v>0</v>
      </c>
      <c r="DD26" s="577">
        <f t="shared" si="319"/>
        <v>0</v>
      </c>
      <c r="DE26" s="32">
        <f>DE7+DE18</f>
        <v>0</v>
      </c>
      <c r="DF26" s="32">
        <f t="shared" si="319"/>
        <v>39074</v>
      </c>
      <c r="DG26" s="577">
        <f t="shared" si="319"/>
        <v>123</v>
      </c>
      <c r="DH26" s="32">
        <f>DH7+DH18</f>
        <v>39197</v>
      </c>
      <c r="DI26" s="32">
        <f t="shared" si="319"/>
        <v>78360</v>
      </c>
      <c r="DJ26" s="577">
        <f t="shared" si="319"/>
        <v>23917</v>
      </c>
      <c r="DK26" s="32">
        <f>DK7+DK18</f>
        <v>102277</v>
      </c>
      <c r="DL26" s="32">
        <f t="shared" si="319"/>
        <v>0</v>
      </c>
      <c r="DM26" s="577">
        <f t="shared" si="319"/>
        <v>0</v>
      </c>
      <c r="DN26" s="32">
        <f>DN7+DN18</f>
        <v>0</v>
      </c>
      <c r="DO26" s="32">
        <f>DO7+DO18</f>
        <v>167904</v>
      </c>
      <c r="DP26" s="577">
        <f t="shared" ref="DP26" si="321">DP7+DP18</f>
        <v>1533</v>
      </c>
      <c r="DQ26" s="32">
        <f>DQ7+DQ18</f>
        <v>169437</v>
      </c>
      <c r="DR26" s="107">
        <f t="shared" si="319"/>
        <v>5571253</v>
      </c>
      <c r="DS26" s="107">
        <f t="shared" ref="DS26:DT26" si="322">DS7+DS18</f>
        <v>1432696</v>
      </c>
      <c r="DT26" s="107">
        <f t="shared" si="322"/>
        <v>7003949</v>
      </c>
      <c r="DU26" s="32">
        <f t="shared" si="319"/>
        <v>0</v>
      </c>
      <c r="DV26" s="577">
        <f t="shared" si="319"/>
        <v>0</v>
      </c>
      <c r="DW26" s="32">
        <f>DW7+DW18</f>
        <v>0</v>
      </c>
      <c r="DX26" s="32">
        <f t="shared" si="319"/>
        <v>0</v>
      </c>
      <c r="DY26" s="577">
        <f t="shared" si="319"/>
        <v>0</v>
      </c>
      <c r="DZ26" s="32">
        <f>DZ7+DZ18</f>
        <v>0</v>
      </c>
      <c r="EA26" s="32">
        <f t="shared" si="319"/>
        <v>0</v>
      </c>
      <c r="EB26" s="577">
        <f t="shared" si="319"/>
        <v>0</v>
      </c>
      <c r="EC26" s="32">
        <f>EC7+EC18</f>
        <v>0</v>
      </c>
      <c r="ED26" s="32">
        <f t="shared" si="319"/>
        <v>347196</v>
      </c>
      <c r="EE26" s="577">
        <f t="shared" si="319"/>
        <v>125891</v>
      </c>
      <c r="EF26" s="32">
        <f>EF7+EF18</f>
        <v>473087</v>
      </c>
      <c r="EG26" s="32">
        <f t="shared" ref="EG26:EN26" si="323">EG7+EG18</f>
        <v>69315</v>
      </c>
      <c r="EH26" s="577">
        <f t="shared" si="323"/>
        <v>60236</v>
      </c>
      <c r="EI26" s="32">
        <f>EI7+EI18</f>
        <v>129551</v>
      </c>
      <c r="EJ26" s="32">
        <f t="shared" ref="EJ26:EK26" si="324">EJ7+EJ18</f>
        <v>35288</v>
      </c>
      <c r="EK26" s="577">
        <f t="shared" si="324"/>
        <v>64693</v>
      </c>
      <c r="EL26" s="32">
        <f>EL7+EL18</f>
        <v>99981</v>
      </c>
      <c r="EM26" s="32">
        <f t="shared" si="323"/>
        <v>20866</v>
      </c>
      <c r="EN26" s="577">
        <f t="shared" si="323"/>
        <v>6200</v>
      </c>
      <c r="EO26" s="32">
        <f>EO7+EO18</f>
        <v>27066</v>
      </c>
      <c r="EP26" s="32">
        <f t="shared" ref="EP26:ET26" si="325">EP7+EP18</f>
        <v>1026995</v>
      </c>
      <c r="EQ26" s="577">
        <f t="shared" si="325"/>
        <v>158030</v>
      </c>
      <c r="ER26" s="32">
        <f>ER7+ER18</f>
        <v>1185025</v>
      </c>
      <c r="ES26" s="32">
        <f t="shared" si="325"/>
        <v>458445</v>
      </c>
      <c r="ET26" s="577">
        <f t="shared" si="325"/>
        <v>98058</v>
      </c>
      <c r="EU26" s="32">
        <f>EU7+EU18</f>
        <v>556503</v>
      </c>
      <c r="EV26" s="107">
        <f t="shared" si="319"/>
        <v>1958105</v>
      </c>
      <c r="EW26" s="107">
        <f t="shared" ref="EW26:EX26" si="326">EW7+EW18</f>
        <v>513108</v>
      </c>
      <c r="EX26" s="107">
        <f t="shared" si="326"/>
        <v>2471213</v>
      </c>
      <c r="EY26" s="577">
        <f>EY7+EY18</f>
        <v>0</v>
      </c>
      <c r="EZ26" s="577">
        <f t="shared" ref="EZ26" si="327">EZ7+EZ18</f>
        <v>0</v>
      </c>
      <c r="FA26" s="32">
        <f>FA7+FA18</f>
        <v>0</v>
      </c>
      <c r="FB26" s="577">
        <f t="shared" si="319"/>
        <v>128335</v>
      </c>
      <c r="FC26" s="577">
        <f t="shared" si="319"/>
        <v>39917</v>
      </c>
      <c r="FD26" s="32">
        <f>FD7+FD18</f>
        <v>168252</v>
      </c>
      <c r="FE26" s="577">
        <f t="shared" si="319"/>
        <v>59736</v>
      </c>
      <c r="FF26" s="577">
        <f t="shared" si="319"/>
        <v>22226</v>
      </c>
      <c r="FG26" s="32">
        <f>FG7+FG18</f>
        <v>81962</v>
      </c>
      <c r="FH26" s="577">
        <f t="shared" si="319"/>
        <v>41413</v>
      </c>
      <c r="FI26" s="577">
        <f t="shared" si="319"/>
        <v>10464</v>
      </c>
      <c r="FJ26" s="32">
        <f>FJ7+FJ18</f>
        <v>51877</v>
      </c>
      <c r="FK26" s="577">
        <f t="shared" si="319"/>
        <v>123805</v>
      </c>
      <c r="FL26" s="577">
        <f t="shared" si="319"/>
        <v>1461</v>
      </c>
      <c r="FM26" s="32">
        <f>FM7+FM18</f>
        <v>125266</v>
      </c>
      <c r="FN26" s="577">
        <f t="shared" si="319"/>
        <v>206990</v>
      </c>
      <c r="FO26" s="577">
        <f t="shared" si="319"/>
        <v>7525</v>
      </c>
      <c r="FP26" s="32">
        <f>FP7+FP18</f>
        <v>214515</v>
      </c>
      <c r="FQ26" s="577">
        <f t="shared" si="319"/>
        <v>105127</v>
      </c>
      <c r="FR26" s="577">
        <f t="shared" si="319"/>
        <v>4469</v>
      </c>
      <c r="FS26" s="32">
        <f>FS7+FS18</f>
        <v>109596</v>
      </c>
      <c r="FT26" s="577">
        <f t="shared" si="319"/>
        <v>143581</v>
      </c>
      <c r="FU26" s="577">
        <f t="shared" si="319"/>
        <v>27352</v>
      </c>
      <c r="FV26" s="32">
        <f>FV7+FV18</f>
        <v>170933</v>
      </c>
      <c r="FW26" s="577">
        <f t="shared" si="319"/>
        <v>85768</v>
      </c>
      <c r="FX26" s="577">
        <f t="shared" si="319"/>
        <v>8751</v>
      </c>
      <c r="FY26" s="32">
        <f>FY7+FY18</f>
        <v>94519</v>
      </c>
      <c r="FZ26" s="577">
        <f t="shared" si="319"/>
        <v>0</v>
      </c>
      <c r="GA26" s="577">
        <f t="shared" si="319"/>
        <v>0</v>
      </c>
      <c r="GB26" s="32">
        <f>GB7+GB18</f>
        <v>0</v>
      </c>
      <c r="GC26" s="577">
        <f t="shared" si="319"/>
        <v>47119</v>
      </c>
      <c r="GD26" s="577">
        <f t="shared" si="319"/>
        <v>6257</v>
      </c>
      <c r="GE26" s="32">
        <f>GE7+GE18</f>
        <v>53376</v>
      </c>
      <c r="GF26" s="577">
        <f t="shared" si="319"/>
        <v>786289</v>
      </c>
      <c r="GG26" s="577">
        <f t="shared" si="319"/>
        <v>71284</v>
      </c>
      <c r="GH26" s="32">
        <f>GH7+GH18</f>
        <v>857573</v>
      </c>
      <c r="GI26" s="577">
        <f>GI7+GI18</f>
        <v>66125</v>
      </c>
      <c r="GJ26" s="577">
        <f t="shared" ref="GJ26" si="328">GJ7+GJ18</f>
        <v>30165</v>
      </c>
      <c r="GK26" s="32">
        <f>GK7+GK18</f>
        <v>96290</v>
      </c>
      <c r="GL26" s="577">
        <f>GL7+GL18</f>
        <v>1794288</v>
      </c>
      <c r="GM26" s="577">
        <f t="shared" ref="GM26:GN26" si="329">GM7+GM18</f>
        <v>229871</v>
      </c>
      <c r="GN26" s="577">
        <f t="shared" si="329"/>
        <v>2024159</v>
      </c>
      <c r="GO26" s="577">
        <f>GO7+GO18</f>
        <v>824325</v>
      </c>
      <c r="GP26" s="577">
        <f t="shared" ref="GP26" si="330">GP7+GP18</f>
        <v>212031</v>
      </c>
      <c r="GQ26" s="32">
        <f>GQ7+GQ18</f>
        <v>1036356</v>
      </c>
      <c r="GR26" s="577">
        <f t="shared" si="319"/>
        <v>1476599</v>
      </c>
      <c r="GS26" s="577">
        <f t="shared" si="319"/>
        <v>228054</v>
      </c>
      <c r="GT26" s="32">
        <f>GT7+GT18</f>
        <v>1704653</v>
      </c>
      <c r="GU26" s="577">
        <f t="shared" si="319"/>
        <v>1277658</v>
      </c>
      <c r="GV26" s="577">
        <f t="shared" ref="GV26" si="331">GV7+GV18</f>
        <v>106593</v>
      </c>
      <c r="GW26" s="32">
        <f>GW7+GW18</f>
        <v>1384251</v>
      </c>
      <c r="GX26" s="577">
        <f>GX7+GX18</f>
        <v>5372870</v>
      </c>
      <c r="GY26" s="577">
        <f t="shared" ref="GY26:GZ26" si="332">GY7+GY18</f>
        <v>776549</v>
      </c>
      <c r="GZ26" s="577">
        <f t="shared" si="332"/>
        <v>6149419</v>
      </c>
      <c r="HA26" s="577">
        <f>HA7+HA18</f>
        <v>12902228</v>
      </c>
      <c r="HB26" s="577">
        <f t="shared" ref="HB26:HC26" si="333">HB7+HB18</f>
        <v>2722353</v>
      </c>
      <c r="HC26" s="594">
        <f t="shared" si="333"/>
        <v>15624581</v>
      </c>
    </row>
    <row r="27" spans="1:211" s="12" customFormat="1" ht="16.5" thickBot="1" x14ac:dyDescent="0.25">
      <c r="A27" s="112" t="s">
        <v>464</v>
      </c>
      <c r="B27" s="33">
        <f>B52+B61</f>
        <v>0</v>
      </c>
      <c r="C27" s="578">
        <f t="shared" ref="C27" si="334">C52+C61</f>
        <v>0</v>
      </c>
      <c r="D27" s="33">
        <f>D52+D61</f>
        <v>0</v>
      </c>
      <c r="E27" s="33">
        <f t="shared" ref="E27:GU27" si="335">E52+E61</f>
        <v>0</v>
      </c>
      <c r="F27" s="578">
        <f t="shared" si="335"/>
        <v>0</v>
      </c>
      <c r="G27" s="33">
        <f>G52+G61</f>
        <v>0</v>
      </c>
      <c r="H27" s="33">
        <f t="shared" si="335"/>
        <v>0</v>
      </c>
      <c r="I27" s="578">
        <f t="shared" si="335"/>
        <v>0</v>
      </c>
      <c r="J27" s="33">
        <f>J52+J61</f>
        <v>0</v>
      </c>
      <c r="K27" s="33">
        <f t="shared" si="335"/>
        <v>0</v>
      </c>
      <c r="L27" s="578">
        <f t="shared" si="335"/>
        <v>0</v>
      </c>
      <c r="M27" s="33">
        <f>M52+M61</f>
        <v>0</v>
      </c>
      <c r="N27" s="33">
        <f t="shared" si="335"/>
        <v>0</v>
      </c>
      <c r="O27" s="578">
        <f t="shared" si="335"/>
        <v>0</v>
      </c>
      <c r="P27" s="33">
        <f>P52+P61</f>
        <v>0</v>
      </c>
      <c r="Q27" s="33">
        <f t="shared" si="335"/>
        <v>0</v>
      </c>
      <c r="R27" s="578">
        <f t="shared" si="335"/>
        <v>0</v>
      </c>
      <c r="S27" s="33">
        <f>S52+S61</f>
        <v>0</v>
      </c>
      <c r="T27" s="33">
        <f t="shared" si="335"/>
        <v>0</v>
      </c>
      <c r="U27" s="578">
        <f t="shared" si="335"/>
        <v>0</v>
      </c>
      <c r="V27" s="33">
        <f>V52+V61</f>
        <v>0</v>
      </c>
      <c r="W27" s="33">
        <f t="shared" si="335"/>
        <v>7558077</v>
      </c>
      <c r="X27" s="578">
        <f t="shared" si="335"/>
        <v>0</v>
      </c>
      <c r="Y27" s="33">
        <f>Y52+Y61</f>
        <v>7558077</v>
      </c>
      <c r="Z27" s="33" t="e">
        <f t="shared" si="335"/>
        <v>#REF!</v>
      </c>
      <c r="AA27" s="578">
        <f t="shared" si="335"/>
        <v>66483</v>
      </c>
      <c r="AB27" s="33" t="e">
        <f>AB52+AB61</f>
        <v>#REF!</v>
      </c>
      <c r="AC27" s="33">
        <f t="shared" si="335"/>
        <v>811109</v>
      </c>
      <c r="AD27" s="578">
        <f t="shared" si="335"/>
        <v>4891381</v>
      </c>
      <c r="AE27" s="33">
        <f>AE52+AE61</f>
        <v>5702490</v>
      </c>
      <c r="AF27" s="33">
        <f t="shared" si="335"/>
        <v>0</v>
      </c>
      <c r="AG27" s="578">
        <f t="shared" si="335"/>
        <v>0</v>
      </c>
      <c r="AH27" s="33">
        <f>AH52+AH61</f>
        <v>0</v>
      </c>
      <c r="AI27" s="33">
        <f t="shared" si="335"/>
        <v>5603</v>
      </c>
      <c r="AJ27" s="578">
        <f t="shared" si="335"/>
        <v>0</v>
      </c>
      <c r="AK27" s="33">
        <f>AK52+AK61</f>
        <v>5603</v>
      </c>
      <c r="AL27" s="33">
        <f t="shared" si="335"/>
        <v>0</v>
      </c>
      <c r="AM27" s="578">
        <f t="shared" si="335"/>
        <v>0</v>
      </c>
      <c r="AN27" s="33">
        <f>AN52+AN61</f>
        <v>0</v>
      </c>
      <c r="AO27" s="33">
        <f t="shared" si="335"/>
        <v>1251010</v>
      </c>
      <c r="AP27" s="578">
        <f t="shared" si="335"/>
        <v>0</v>
      </c>
      <c r="AQ27" s="33">
        <f>AQ52+AQ61</f>
        <v>1251010</v>
      </c>
      <c r="AR27" s="33">
        <f>AR52+AR61</f>
        <v>0</v>
      </c>
      <c r="AS27" s="578">
        <f t="shared" ref="AS27" si="336">AS52+AS61</f>
        <v>0</v>
      </c>
      <c r="AT27" s="33">
        <f>AT52+AT61</f>
        <v>0</v>
      </c>
      <c r="AU27" s="33">
        <f t="shared" si="335"/>
        <v>1200</v>
      </c>
      <c r="AV27" s="578">
        <f t="shared" si="335"/>
        <v>0</v>
      </c>
      <c r="AW27" s="33">
        <f>AW52+AW61</f>
        <v>1200</v>
      </c>
      <c r="AX27" s="33">
        <f t="shared" si="335"/>
        <v>250000</v>
      </c>
      <c r="AY27" s="578">
        <f t="shared" si="335"/>
        <v>0</v>
      </c>
      <c r="AZ27" s="33">
        <f>AZ52+AZ61</f>
        <v>250000</v>
      </c>
      <c r="BA27" s="33">
        <f t="shared" si="335"/>
        <v>0</v>
      </c>
      <c r="BB27" s="578">
        <f t="shared" si="335"/>
        <v>0</v>
      </c>
      <c r="BC27" s="33">
        <f>BC52+BC61</f>
        <v>0</v>
      </c>
      <c r="BD27" s="33">
        <f t="shared" si="335"/>
        <v>0</v>
      </c>
      <c r="BE27" s="578">
        <f t="shared" si="335"/>
        <v>0</v>
      </c>
      <c r="BF27" s="33">
        <f>BF52+BF61</f>
        <v>0</v>
      </c>
      <c r="BG27" s="33">
        <f t="shared" si="335"/>
        <v>68219</v>
      </c>
      <c r="BH27" s="578">
        <f t="shared" si="335"/>
        <v>0</v>
      </c>
      <c r="BI27" s="33">
        <f>BI52+BI61</f>
        <v>68219</v>
      </c>
      <c r="BJ27" s="33">
        <f t="shared" si="335"/>
        <v>0</v>
      </c>
      <c r="BK27" s="578">
        <f t="shared" si="335"/>
        <v>0</v>
      </c>
      <c r="BL27" s="33">
        <f>BL52+BL61</f>
        <v>0</v>
      </c>
      <c r="BM27" s="33">
        <f t="shared" si="335"/>
        <v>0</v>
      </c>
      <c r="BN27" s="578">
        <f t="shared" si="335"/>
        <v>0</v>
      </c>
      <c r="BO27" s="33">
        <f>BO52+BO61</f>
        <v>0</v>
      </c>
      <c r="BP27" s="33">
        <f t="shared" si="335"/>
        <v>74166</v>
      </c>
      <c r="BQ27" s="578">
        <f t="shared" si="335"/>
        <v>0</v>
      </c>
      <c r="BR27" s="33">
        <f>BR52+BR61</f>
        <v>74166</v>
      </c>
      <c r="BS27" s="33">
        <f t="shared" si="335"/>
        <v>0</v>
      </c>
      <c r="BT27" s="578">
        <f t="shared" si="335"/>
        <v>0</v>
      </c>
      <c r="BU27" s="33">
        <f>BU52+BU61</f>
        <v>0</v>
      </c>
      <c r="BV27" s="33">
        <f t="shared" si="335"/>
        <v>0</v>
      </c>
      <c r="BW27" s="578">
        <f t="shared" si="335"/>
        <v>0</v>
      </c>
      <c r="BX27" s="33">
        <f>BX52+BX61</f>
        <v>0</v>
      </c>
      <c r="BY27" s="33">
        <f t="shared" si="335"/>
        <v>10000</v>
      </c>
      <c r="BZ27" s="578">
        <f t="shared" si="335"/>
        <v>0</v>
      </c>
      <c r="CA27" s="33">
        <f>CA52+CA61</f>
        <v>10000</v>
      </c>
      <c r="CB27" s="33">
        <f t="shared" si="335"/>
        <v>0</v>
      </c>
      <c r="CC27" s="578">
        <f t="shared" si="335"/>
        <v>0</v>
      </c>
      <c r="CD27" s="33">
        <f>CD52+CD61</f>
        <v>0</v>
      </c>
      <c r="CE27" s="33">
        <f t="shared" si="335"/>
        <v>1833500</v>
      </c>
      <c r="CF27" s="578">
        <f t="shared" si="335"/>
        <v>282556</v>
      </c>
      <c r="CG27" s="33">
        <f>CG52+CG61</f>
        <v>2116056</v>
      </c>
      <c r="CH27" s="33">
        <f t="shared" si="335"/>
        <v>0</v>
      </c>
      <c r="CI27" s="578">
        <f t="shared" si="335"/>
        <v>0</v>
      </c>
      <c r="CJ27" s="33">
        <f>CJ52+CJ61</f>
        <v>0</v>
      </c>
      <c r="CK27" s="33">
        <f t="shared" si="335"/>
        <v>0</v>
      </c>
      <c r="CL27" s="578">
        <f t="shared" si="335"/>
        <v>0</v>
      </c>
      <c r="CM27" s="33">
        <f>CM52+CM61</f>
        <v>0</v>
      </c>
      <c r="CN27" s="33">
        <f t="shared" si="335"/>
        <v>0</v>
      </c>
      <c r="CO27" s="578">
        <f t="shared" si="335"/>
        <v>0</v>
      </c>
      <c r="CP27" s="33">
        <f>CP52+CP61</f>
        <v>0</v>
      </c>
      <c r="CQ27" s="33">
        <f t="shared" si="335"/>
        <v>0</v>
      </c>
      <c r="CR27" s="578">
        <f t="shared" si="335"/>
        <v>0</v>
      </c>
      <c r="CS27" s="33">
        <f>CS52+CS61</f>
        <v>0</v>
      </c>
      <c r="CT27" s="33">
        <f t="shared" si="335"/>
        <v>0</v>
      </c>
      <c r="CU27" s="578">
        <f t="shared" si="335"/>
        <v>0</v>
      </c>
      <c r="CV27" s="33">
        <f>CV52+CV61</f>
        <v>0</v>
      </c>
      <c r="CW27" s="33">
        <f t="shared" si="335"/>
        <v>0</v>
      </c>
      <c r="CX27" s="578">
        <f t="shared" si="335"/>
        <v>0</v>
      </c>
      <c r="CY27" s="33">
        <f>CY52+CY61</f>
        <v>0</v>
      </c>
      <c r="CZ27" s="33">
        <f t="shared" si="335"/>
        <v>0</v>
      </c>
      <c r="DA27" s="578">
        <f t="shared" si="335"/>
        <v>0</v>
      </c>
      <c r="DB27" s="33">
        <f>DB52+DB61</f>
        <v>0</v>
      </c>
      <c r="DC27" s="33">
        <f t="shared" si="335"/>
        <v>0</v>
      </c>
      <c r="DD27" s="578">
        <f t="shared" si="335"/>
        <v>0</v>
      </c>
      <c r="DE27" s="33">
        <f>DE52+DE61</f>
        <v>0</v>
      </c>
      <c r="DF27" s="33">
        <f t="shared" si="335"/>
        <v>0</v>
      </c>
      <c r="DG27" s="578">
        <f t="shared" si="335"/>
        <v>0</v>
      </c>
      <c r="DH27" s="33">
        <f>DH52+DH61</f>
        <v>0</v>
      </c>
      <c r="DI27" s="33">
        <f t="shared" si="335"/>
        <v>30000</v>
      </c>
      <c r="DJ27" s="578">
        <f t="shared" si="335"/>
        <v>0</v>
      </c>
      <c r="DK27" s="33">
        <f>DK52+DK61</f>
        <v>30000</v>
      </c>
      <c r="DL27" s="33">
        <f t="shared" si="335"/>
        <v>0</v>
      </c>
      <c r="DM27" s="578">
        <f t="shared" si="335"/>
        <v>0</v>
      </c>
      <c r="DN27" s="33">
        <f>DN52+DN61</f>
        <v>0</v>
      </c>
      <c r="DO27" s="33">
        <f>DO52+DO61</f>
        <v>0</v>
      </c>
      <c r="DP27" s="578">
        <f t="shared" ref="DP27" si="337">DP52+DP61</f>
        <v>0</v>
      </c>
      <c r="DQ27" s="33">
        <f>DQ52+DQ61</f>
        <v>0</v>
      </c>
      <c r="DR27" s="108" t="e">
        <f t="shared" si="335"/>
        <v>#REF!</v>
      </c>
      <c r="DS27" s="108">
        <f t="shared" ref="DS27:DT27" si="338">DS52+DS61</f>
        <v>5240420</v>
      </c>
      <c r="DT27" s="108" t="e">
        <f t="shared" si="338"/>
        <v>#REF!</v>
      </c>
      <c r="DU27" s="33">
        <f t="shared" si="335"/>
        <v>0</v>
      </c>
      <c r="DV27" s="578">
        <f t="shared" si="335"/>
        <v>0</v>
      </c>
      <c r="DW27" s="33">
        <f>DW52+DW61</f>
        <v>0</v>
      </c>
      <c r="DX27" s="33">
        <f t="shared" si="335"/>
        <v>0</v>
      </c>
      <c r="DY27" s="578">
        <f t="shared" si="335"/>
        <v>0</v>
      </c>
      <c r="DZ27" s="33">
        <f>DZ52+DZ61</f>
        <v>0</v>
      </c>
      <c r="EA27" s="33">
        <f t="shared" si="335"/>
        <v>0</v>
      </c>
      <c r="EB27" s="578">
        <f t="shared" si="335"/>
        <v>0</v>
      </c>
      <c r="EC27" s="33">
        <f>EC52+EC61</f>
        <v>0</v>
      </c>
      <c r="ED27" s="33">
        <f t="shared" si="335"/>
        <v>347196</v>
      </c>
      <c r="EE27" s="578">
        <f t="shared" si="335"/>
        <v>125891</v>
      </c>
      <c r="EF27" s="33">
        <f>EF52+EF61</f>
        <v>473087</v>
      </c>
      <c r="EG27" s="33">
        <f t="shared" ref="EG27:EN27" si="339">EG52+EG61</f>
        <v>69315</v>
      </c>
      <c r="EH27" s="578">
        <f t="shared" si="339"/>
        <v>60236</v>
      </c>
      <c r="EI27" s="33">
        <f>EI52+EI61</f>
        <v>129551</v>
      </c>
      <c r="EJ27" s="33">
        <f t="shared" ref="EJ27:EK27" si="340">EJ52+EJ61</f>
        <v>35288</v>
      </c>
      <c r="EK27" s="578">
        <f t="shared" si="340"/>
        <v>64693</v>
      </c>
      <c r="EL27" s="33">
        <f>EL52+EL61</f>
        <v>99981</v>
      </c>
      <c r="EM27" s="33">
        <f t="shared" si="339"/>
        <v>20866</v>
      </c>
      <c r="EN27" s="578">
        <f t="shared" si="339"/>
        <v>6200</v>
      </c>
      <c r="EO27" s="33">
        <f>EO52+EO61</f>
        <v>27066</v>
      </c>
      <c r="EP27" s="33">
        <f t="shared" ref="EP27:ET27" si="341">EP52+EP61</f>
        <v>1026995</v>
      </c>
      <c r="EQ27" s="578">
        <f t="shared" si="341"/>
        <v>158030</v>
      </c>
      <c r="ER27" s="33">
        <f>ER52+ER61</f>
        <v>1185025</v>
      </c>
      <c r="ES27" s="33">
        <f t="shared" si="341"/>
        <v>458445</v>
      </c>
      <c r="ET27" s="578">
        <f t="shared" si="341"/>
        <v>98058</v>
      </c>
      <c r="EU27" s="33">
        <f>EU52+EU61</f>
        <v>556503</v>
      </c>
      <c r="EV27" s="108">
        <f t="shared" si="335"/>
        <v>1958105</v>
      </c>
      <c r="EW27" s="108">
        <f t="shared" ref="EW27:EX27" si="342">EW52+EW61</f>
        <v>513108</v>
      </c>
      <c r="EX27" s="108">
        <f t="shared" si="342"/>
        <v>2471213</v>
      </c>
      <c r="EY27" s="578">
        <f>EY52+EY61</f>
        <v>0</v>
      </c>
      <c r="EZ27" s="578">
        <f t="shared" ref="EZ27" si="343">EZ52+EZ61</f>
        <v>0</v>
      </c>
      <c r="FA27" s="33">
        <f>FA52+FA61</f>
        <v>0</v>
      </c>
      <c r="FB27" s="578">
        <f t="shared" si="335"/>
        <v>128335</v>
      </c>
      <c r="FC27" s="578">
        <f t="shared" si="335"/>
        <v>33677</v>
      </c>
      <c r="FD27" s="33">
        <f>FD52+FD61</f>
        <v>162012</v>
      </c>
      <c r="FE27" s="578">
        <f t="shared" si="335"/>
        <v>59736</v>
      </c>
      <c r="FF27" s="578">
        <f t="shared" si="335"/>
        <v>22226</v>
      </c>
      <c r="FG27" s="33">
        <f>FG52+FG61</f>
        <v>81962</v>
      </c>
      <c r="FH27" s="578">
        <f t="shared" si="335"/>
        <v>41413</v>
      </c>
      <c r="FI27" s="578">
        <f t="shared" si="335"/>
        <v>10464</v>
      </c>
      <c r="FJ27" s="33">
        <f>FJ52+FJ61</f>
        <v>51877</v>
      </c>
      <c r="FK27" s="578">
        <f t="shared" si="335"/>
        <v>123805</v>
      </c>
      <c r="FL27" s="578">
        <f t="shared" si="335"/>
        <v>1461</v>
      </c>
      <c r="FM27" s="33">
        <f>FM52+FM61</f>
        <v>125266</v>
      </c>
      <c r="FN27" s="578">
        <f t="shared" si="335"/>
        <v>206990</v>
      </c>
      <c r="FO27" s="578">
        <f t="shared" si="335"/>
        <v>7525</v>
      </c>
      <c r="FP27" s="33">
        <f>FP52+FP61</f>
        <v>214515</v>
      </c>
      <c r="FQ27" s="578">
        <f t="shared" si="335"/>
        <v>105127</v>
      </c>
      <c r="FR27" s="578">
        <f t="shared" si="335"/>
        <v>4469</v>
      </c>
      <c r="FS27" s="33">
        <f>FS52+FS61</f>
        <v>109596</v>
      </c>
      <c r="FT27" s="578">
        <f t="shared" si="335"/>
        <v>143581</v>
      </c>
      <c r="FU27" s="578">
        <f t="shared" si="335"/>
        <v>27352</v>
      </c>
      <c r="FV27" s="33">
        <f>FV52+FV61</f>
        <v>170933</v>
      </c>
      <c r="FW27" s="578">
        <f t="shared" si="335"/>
        <v>85768</v>
      </c>
      <c r="FX27" s="578">
        <f t="shared" si="335"/>
        <v>8751</v>
      </c>
      <c r="FY27" s="33">
        <f>FY52+FY61</f>
        <v>94519</v>
      </c>
      <c r="FZ27" s="578">
        <f t="shared" si="335"/>
        <v>0</v>
      </c>
      <c r="GA27" s="578">
        <f t="shared" si="335"/>
        <v>0</v>
      </c>
      <c r="GB27" s="33">
        <f>GB52+GB61</f>
        <v>0</v>
      </c>
      <c r="GC27" s="578">
        <f t="shared" si="335"/>
        <v>47119</v>
      </c>
      <c r="GD27" s="578">
        <f t="shared" si="335"/>
        <v>6257</v>
      </c>
      <c r="GE27" s="33">
        <f>GE52+GE61</f>
        <v>53376</v>
      </c>
      <c r="GF27" s="578">
        <f t="shared" si="335"/>
        <v>786289</v>
      </c>
      <c r="GG27" s="578">
        <f t="shared" si="335"/>
        <v>71284</v>
      </c>
      <c r="GH27" s="33">
        <f>GH52+GH61</f>
        <v>857573</v>
      </c>
      <c r="GI27" s="578">
        <f>GI52+GI61</f>
        <v>66125</v>
      </c>
      <c r="GJ27" s="578">
        <f t="shared" ref="GJ27" si="344">GJ52+GJ61</f>
        <v>30165</v>
      </c>
      <c r="GK27" s="33">
        <f>GK52+GK61</f>
        <v>96290</v>
      </c>
      <c r="GL27" s="578">
        <f>GL52+GL61</f>
        <v>1794288</v>
      </c>
      <c r="GM27" s="578">
        <f t="shared" ref="GM27:GN27" si="345">GM52+GM61</f>
        <v>223631</v>
      </c>
      <c r="GN27" s="578">
        <f t="shared" si="345"/>
        <v>2017919</v>
      </c>
      <c r="GO27" s="578">
        <f>GO52+GO61</f>
        <v>824325</v>
      </c>
      <c r="GP27" s="578">
        <f t="shared" ref="GP27" si="346">GP52+GP61</f>
        <v>212031</v>
      </c>
      <c r="GQ27" s="33">
        <f>GQ52+GQ61</f>
        <v>1036356</v>
      </c>
      <c r="GR27" s="578">
        <f t="shared" si="335"/>
        <v>1516865</v>
      </c>
      <c r="GS27" s="578">
        <f t="shared" si="335"/>
        <v>227357</v>
      </c>
      <c r="GT27" s="33">
        <f>GT52+GT61</f>
        <v>1744222</v>
      </c>
      <c r="GU27" s="578">
        <f t="shared" si="335"/>
        <v>1277658</v>
      </c>
      <c r="GV27" s="578">
        <f t="shared" ref="GV27" si="347">GV52+GV61</f>
        <v>106593</v>
      </c>
      <c r="GW27" s="33">
        <f>GW52+GW61</f>
        <v>1384251</v>
      </c>
      <c r="GX27" s="578">
        <f>GX52+GX61</f>
        <v>5413136</v>
      </c>
      <c r="GY27" s="578">
        <f t="shared" ref="GY27:GZ27" si="348">GY52+GY61</f>
        <v>769612</v>
      </c>
      <c r="GZ27" s="578">
        <f t="shared" si="348"/>
        <v>6182748</v>
      </c>
      <c r="HA27" s="578" t="e">
        <f>HA52+HA61</f>
        <v>#REF!</v>
      </c>
      <c r="HB27" s="578">
        <f t="shared" ref="HB27:HC27" si="349">HB52+HB61</f>
        <v>6523140</v>
      </c>
      <c r="HC27" s="592" t="e">
        <f t="shared" si="349"/>
        <v>#REF!</v>
      </c>
    </row>
    <row r="28" spans="1:211" s="12" customFormat="1" x14ac:dyDescent="0.2">
      <c r="A28" s="113" t="s">
        <v>419</v>
      </c>
      <c r="B28" s="31">
        <f>B29+B35+B36+B37</f>
        <v>0</v>
      </c>
      <c r="C28" s="576">
        <f t="shared" ref="C28" si="350">C29+C35+C36+C37</f>
        <v>0</v>
      </c>
      <c r="D28" s="31">
        <f>D29+D35+D36+D37</f>
        <v>0</v>
      </c>
      <c r="E28" s="31">
        <f t="shared" ref="E28:GU28" si="351">E29+E35+E36+E37</f>
        <v>0</v>
      </c>
      <c r="F28" s="576">
        <f t="shared" si="351"/>
        <v>0</v>
      </c>
      <c r="G28" s="31">
        <f>G29+G35+G36+G37</f>
        <v>0</v>
      </c>
      <c r="H28" s="31">
        <f t="shared" si="351"/>
        <v>0</v>
      </c>
      <c r="I28" s="576">
        <f t="shared" si="351"/>
        <v>0</v>
      </c>
      <c r="J28" s="31">
        <f>J29+J35+J36+J37</f>
        <v>0</v>
      </c>
      <c r="K28" s="31">
        <f t="shared" si="351"/>
        <v>0</v>
      </c>
      <c r="L28" s="576">
        <f t="shared" si="351"/>
        <v>0</v>
      </c>
      <c r="M28" s="31">
        <f>M29+M35+M36+M37</f>
        <v>0</v>
      </c>
      <c r="N28" s="31">
        <f t="shared" si="351"/>
        <v>0</v>
      </c>
      <c r="O28" s="576">
        <f t="shared" si="351"/>
        <v>0</v>
      </c>
      <c r="P28" s="31">
        <f>P29+P35+P36+P37</f>
        <v>0</v>
      </c>
      <c r="Q28" s="31">
        <f t="shared" si="351"/>
        <v>0</v>
      </c>
      <c r="R28" s="576">
        <f t="shared" si="351"/>
        <v>0</v>
      </c>
      <c r="S28" s="31">
        <f>S29+S35+S36+S37</f>
        <v>0</v>
      </c>
      <c r="T28" s="31">
        <f t="shared" si="351"/>
        <v>0</v>
      </c>
      <c r="U28" s="576">
        <f t="shared" si="351"/>
        <v>0</v>
      </c>
      <c r="V28" s="31">
        <f>V29+V35+V36+V37</f>
        <v>0</v>
      </c>
      <c r="W28" s="31">
        <f t="shared" si="351"/>
        <v>7558077</v>
      </c>
      <c r="X28" s="576">
        <f t="shared" si="351"/>
        <v>0</v>
      </c>
      <c r="Y28" s="31">
        <f>Y29+Y35+Y36+Y37</f>
        <v>7558077</v>
      </c>
      <c r="Z28" s="31" t="e">
        <f t="shared" si="351"/>
        <v>#REF!</v>
      </c>
      <c r="AA28" s="576">
        <f t="shared" si="351"/>
        <v>66483</v>
      </c>
      <c r="AB28" s="31" t="e">
        <f>AB29+AB35+AB36+AB37</f>
        <v>#REF!</v>
      </c>
      <c r="AC28" s="31">
        <f t="shared" si="351"/>
        <v>0</v>
      </c>
      <c r="AD28" s="576">
        <f t="shared" si="351"/>
        <v>582861</v>
      </c>
      <c r="AE28" s="31">
        <f>AE29+AE35+AE36+AE37</f>
        <v>582861</v>
      </c>
      <c r="AF28" s="31">
        <f t="shared" si="351"/>
        <v>0</v>
      </c>
      <c r="AG28" s="576">
        <f t="shared" si="351"/>
        <v>0</v>
      </c>
      <c r="AH28" s="31">
        <f>AH29+AH35+AH36+AH37</f>
        <v>0</v>
      </c>
      <c r="AI28" s="31">
        <f t="shared" si="351"/>
        <v>5603</v>
      </c>
      <c r="AJ28" s="576">
        <f t="shared" si="351"/>
        <v>0</v>
      </c>
      <c r="AK28" s="31">
        <f>AK29+AK35+AK36+AK37</f>
        <v>5603</v>
      </c>
      <c r="AL28" s="31">
        <f t="shared" si="351"/>
        <v>0</v>
      </c>
      <c r="AM28" s="576">
        <f t="shared" si="351"/>
        <v>0</v>
      </c>
      <c r="AN28" s="31">
        <f>AN29+AN35+AN36+AN37</f>
        <v>0</v>
      </c>
      <c r="AO28" s="31">
        <f t="shared" si="351"/>
        <v>1251010</v>
      </c>
      <c r="AP28" s="576">
        <f t="shared" si="351"/>
        <v>0</v>
      </c>
      <c r="AQ28" s="31">
        <f>AQ29+AQ35+AQ36+AQ37</f>
        <v>1251010</v>
      </c>
      <c r="AR28" s="31">
        <f>AR29+AR35+AR36+AR37</f>
        <v>0</v>
      </c>
      <c r="AS28" s="576">
        <f t="shared" ref="AS28" si="352">AS29+AS35+AS36+AS37</f>
        <v>0</v>
      </c>
      <c r="AT28" s="31">
        <f>AT29+AT35+AT36+AT37</f>
        <v>0</v>
      </c>
      <c r="AU28" s="31">
        <f t="shared" si="351"/>
        <v>1200</v>
      </c>
      <c r="AV28" s="576">
        <f t="shared" si="351"/>
        <v>0</v>
      </c>
      <c r="AW28" s="31">
        <f>AW29+AW35+AW36+AW37</f>
        <v>1200</v>
      </c>
      <c r="AX28" s="31">
        <f t="shared" si="351"/>
        <v>250000</v>
      </c>
      <c r="AY28" s="576">
        <f t="shared" si="351"/>
        <v>0</v>
      </c>
      <c r="AZ28" s="31">
        <f>AZ29+AZ35+AZ36+AZ37</f>
        <v>250000</v>
      </c>
      <c r="BA28" s="31">
        <f t="shared" si="351"/>
        <v>0</v>
      </c>
      <c r="BB28" s="576">
        <f t="shared" si="351"/>
        <v>0</v>
      </c>
      <c r="BC28" s="31">
        <f>BC29+BC35+BC36+BC37</f>
        <v>0</v>
      </c>
      <c r="BD28" s="31">
        <f t="shared" si="351"/>
        <v>0</v>
      </c>
      <c r="BE28" s="576">
        <f t="shared" si="351"/>
        <v>0</v>
      </c>
      <c r="BF28" s="31">
        <f>BF29+BF35+BF36+BF37</f>
        <v>0</v>
      </c>
      <c r="BG28" s="31">
        <f t="shared" si="351"/>
        <v>68219</v>
      </c>
      <c r="BH28" s="576">
        <f t="shared" si="351"/>
        <v>0</v>
      </c>
      <c r="BI28" s="31">
        <f>BI29+BI35+BI36+BI37</f>
        <v>68219</v>
      </c>
      <c r="BJ28" s="31">
        <f t="shared" si="351"/>
        <v>0</v>
      </c>
      <c r="BK28" s="576">
        <f t="shared" si="351"/>
        <v>0</v>
      </c>
      <c r="BL28" s="31">
        <f>BL29+BL35+BL36+BL37</f>
        <v>0</v>
      </c>
      <c r="BM28" s="31">
        <f t="shared" si="351"/>
        <v>0</v>
      </c>
      <c r="BN28" s="576">
        <f t="shared" si="351"/>
        <v>0</v>
      </c>
      <c r="BO28" s="31">
        <f>BO29+BO35+BO36+BO37</f>
        <v>0</v>
      </c>
      <c r="BP28" s="31">
        <f t="shared" si="351"/>
        <v>74166</v>
      </c>
      <c r="BQ28" s="576">
        <f t="shared" si="351"/>
        <v>0</v>
      </c>
      <c r="BR28" s="31">
        <f>BR29+BR35+BR36+BR37</f>
        <v>74166</v>
      </c>
      <c r="BS28" s="31">
        <f t="shared" si="351"/>
        <v>0</v>
      </c>
      <c r="BT28" s="576">
        <f t="shared" si="351"/>
        <v>0</v>
      </c>
      <c r="BU28" s="31">
        <f>BU29+BU35+BU36+BU37</f>
        <v>0</v>
      </c>
      <c r="BV28" s="31">
        <f t="shared" si="351"/>
        <v>0</v>
      </c>
      <c r="BW28" s="576">
        <f t="shared" si="351"/>
        <v>0</v>
      </c>
      <c r="BX28" s="31">
        <f>BX29+BX35+BX36+BX37</f>
        <v>0</v>
      </c>
      <c r="BY28" s="31">
        <f t="shared" si="351"/>
        <v>10000</v>
      </c>
      <c r="BZ28" s="576">
        <f t="shared" si="351"/>
        <v>0</v>
      </c>
      <c r="CA28" s="31">
        <f>CA29+CA35+CA36+CA37</f>
        <v>10000</v>
      </c>
      <c r="CB28" s="31">
        <f t="shared" si="351"/>
        <v>0</v>
      </c>
      <c r="CC28" s="576">
        <f t="shared" si="351"/>
        <v>0</v>
      </c>
      <c r="CD28" s="31">
        <f>CD29+CD35+CD36+CD37</f>
        <v>0</v>
      </c>
      <c r="CE28" s="31">
        <f t="shared" si="351"/>
        <v>1833500</v>
      </c>
      <c r="CF28" s="576">
        <f t="shared" si="351"/>
        <v>282556</v>
      </c>
      <c r="CG28" s="31">
        <f>CG29+CG35+CG36+CG37</f>
        <v>2116056</v>
      </c>
      <c r="CH28" s="31">
        <f t="shared" si="351"/>
        <v>0</v>
      </c>
      <c r="CI28" s="576">
        <f t="shared" si="351"/>
        <v>0</v>
      </c>
      <c r="CJ28" s="31">
        <f>CJ29+CJ35+CJ36+CJ37</f>
        <v>0</v>
      </c>
      <c r="CK28" s="31">
        <f t="shared" si="351"/>
        <v>0</v>
      </c>
      <c r="CL28" s="576">
        <f t="shared" si="351"/>
        <v>0</v>
      </c>
      <c r="CM28" s="31">
        <f>CM29+CM35+CM36+CM37</f>
        <v>0</v>
      </c>
      <c r="CN28" s="31">
        <f t="shared" si="351"/>
        <v>0</v>
      </c>
      <c r="CO28" s="576">
        <f t="shared" si="351"/>
        <v>0</v>
      </c>
      <c r="CP28" s="31">
        <f>CP29+CP35+CP36+CP37</f>
        <v>0</v>
      </c>
      <c r="CQ28" s="31">
        <f t="shared" si="351"/>
        <v>0</v>
      </c>
      <c r="CR28" s="576">
        <f t="shared" si="351"/>
        <v>0</v>
      </c>
      <c r="CS28" s="31">
        <f>CS29+CS35+CS36+CS37</f>
        <v>0</v>
      </c>
      <c r="CT28" s="31">
        <f t="shared" si="351"/>
        <v>0</v>
      </c>
      <c r="CU28" s="576">
        <f t="shared" si="351"/>
        <v>0</v>
      </c>
      <c r="CV28" s="31">
        <f>CV29+CV35+CV36+CV37</f>
        <v>0</v>
      </c>
      <c r="CW28" s="31">
        <f t="shared" si="351"/>
        <v>0</v>
      </c>
      <c r="CX28" s="576">
        <f t="shared" si="351"/>
        <v>0</v>
      </c>
      <c r="CY28" s="31">
        <f>CY29+CY35+CY36+CY37</f>
        <v>0</v>
      </c>
      <c r="CZ28" s="31">
        <f t="shared" si="351"/>
        <v>0</v>
      </c>
      <c r="DA28" s="576">
        <f t="shared" si="351"/>
        <v>0</v>
      </c>
      <c r="DB28" s="31">
        <f>DB29+DB35+DB36+DB37</f>
        <v>0</v>
      </c>
      <c r="DC28" s="31">
        <f t="shared" si="351"/>
        <v>0</v>
      </c>
      <c r="DD28" s="576">
        <f t="shared" si="351"/>
        <v>0</v>
      </c>
      <c r="DE28" s="31">
        <f>DE29+DE35+DE36+DE37</f>
        <v>0</v>
      </c>
      <c r="DF28" s="31">
        <f t="shared" si="351"/>
        <v>0</v>
      </c>
      <c r="DG28" s="576">
        <f t="shared" si="351"/>
        <v>0</v>
      </c>
      <c r="DH28" s="31">
        <f>DH29+DH35+DH36+DH37</f>
        <v>0</v>
      </c>
      <c r="DI28" s="31">
        <f t="shared" si="351"/>
        <v>30000</v>
      </c>
      <c r="DJ28" s="576">
        <f t="shared" si="351"/>
        <v>0</v>
      </c>
      <c r="DK28" s="31">
        <f>DK29+DK35+DK36+DK37</f>
        <v>30000</v>
      </c>
      <c r="DL28" s="31">
        <f t="shared" si="351"/>
        <v>0</v>
      </c>
      <c r="DM28" s="576">
        <f t="shared" si="351"/>
        <v>0</v>
      </c>
      <c r="DN28" s="31">
        <f>DN29+DN35+DN36+DN37</f>
        <v>0</v>
      </c>
      <c r="DO28" s="31">
        <f>DO29+DO35+DO36+DO37</f>
        <v>0</v>
      </c>
      <c r="DP28" s="576">
        <f t="shared" ref="DP28" si="353">DP29+DP35+DP36+DP37</f>
        <v>0</v>
      </c>
      <c r="DQ28" s="31">
        <f>DQ29+DQ35+DQ36+DQ37</f>
        <v>0</v>
      </c>
      <c r="DR28" s="104" t="e">
        <f t="shared" si="351"/>
        <v>#REF!</v>
      </c>
      <c r="DS28" s="104">
        <f t="shared" ref="DS28:DT28" si="354">DS29+DS35+DS36+DS37</f>
        <v>931900</v>
      </c>
      <c r="DT28" s="104" t="e">
        <f t="shared" si="354"/>
        <v>#REF!</v>
      </c>
      <c r="DU28" s="31">
        <f t="shared" si="351"/>
        <v>0</v>
      </c>
      <c r="DV28" s="576">
        <f t="shared" si="351"/>
        <v>0</v>
      </c>
      <c r="DW28" s="31">
        <f>DW29+DW35+DW36+DW37</f>
        <v>0</v>
      </c>
      <c r="DX28" s="31">
        <f t="shared" si="351"/>
        <v>0</v>
      </c>
      <c r="DY28" s="576">
        <f t="shared" si="351"/>
        <v>0</v>
      </c>
      <c r="DZ28" s="31">
        <f>DZ29+DZ35+DZ36+DZ37</f>
        <v>0</v>
      </c>
      <c r="EA28" s="31">
        <f t="shared" si="351"/>
        <v>0</v>
      </c>
      <c r="EB28" s="576">
        <f t="shared" si="351"/>
        <v>0</v>
      </c>
      <c r="EC28" s="31">
        <f>EC29+EC35+EC36+EC37</f>
        <v>0</v>
      </c>
      <c r="ED28" s="31">
        <f t="shared" si="351"/>
        <v>4000</v>
      </c>
      <c r="EE28" s="576">
        <f t="shared" si="351"/>
        <v>118060</v>
      </c>
      <c r="EF28" s="31">
        <f>EF29+EF35+EF36+EF37</f>
        <v>122060</v>
      </c>
      <c r="EG28" s="31">
        <f t="shared" ref="EG28:EN28" si="355">EG29+EG35+EG36+EG37</f>
        <v>200</v>
      </c>
      <c r="EH28" s="576">
        <f t="shared" si="355"/>
        <v>52613</v>
      </c>
      <c r="EI28" s="31">
        <f>EI29+EI35+EI36+EI37</f>
        <v>52813</v>
      </c>
      <c r="EJ28" s="31">
        <f t="shared" ref="EJ28:EK28" si="356">EJ29+EJ35+EJ36+EJ37</f>
        <v>0</v>
      </c>
      <c r="EK28" s="576">
        <f t="shared" si="356"/>
        <v>41958</v>
      </c>
      <c r="EL28" s="31">
        <f>EL29+EL35+EL36+EL37</f>
        <v>41958</v>
      </c>
      <c r="EM28" s="31">
        <f t="shared" si="355"/>
        <v>0</v>
      </c>
      <c r="EN28" s="576">
        <f t="shared" si="355"/>
        <v>6200</v>
      </c>
      <c r="EO28" s="31">
        <f>EO29+EO35+EO36+EO37</f>
        <v>6200</v>
      </c>
      <c r="EP28" s="31">
        <f t="shared" ref="EP28:ET28" si="357">EP29+EP35+EP36+EP37</f>
        <v>0</v>
      </c>
      <c r="EQ28" s="576">
        <f t="shared" si="357"/>
        <v>109863</v>
      </c>
      <c r="ER28" s="31">
        <f>ER29+ER35+ER36+ER37</f>
        <v>109863</v>
      </c>
      <c r="ES28" s="31">
        <f t="shared" si="357"/>
        <v>15000</v>
      </c>
      <c r="ET28" s="576">
        <f t="shared" si="357"/>
        <v>6240</v>
      </c>
      <c r="EU28" s="31">
        <f>EU29+EU35+EU36+EU37</f>
        <v>21240</v>
      </c>
      <c r="EV28" s="104">
        <f t="shared" si="351"/>
        <v>19200</v>
      </c>
      <c r="EW28" s="104">
        <f t="shared" ref="EW28:EX28" si="358">EW29+EW35+EW36+EW37</f>
        <v>334934</v>
      </c>
      <c r="EX28" s="104">
        <f t="shared" si="358"/>
        <v>354134</v>
      </c>
      <c r="EY28" s="576">
        <f>EY29+EY35+EY36+EY37</f>
        <v>0</v>
      </c>
      <c r="EZ28" s="576">
        <f t="shared" ref="EZ28" si="359">EZ29+EZ35+EZ36+EZ37</f>
        <v>0</v>
      </c>
      <c r="FA28" s="31">
        <f>FA29+FA35+FA36+FA37</f>
        <v>0</v>
      </c>
      <c r="FB28" s="576">
        <f t="shared" si="351"/>
        <v>0</v>
      </c>
      <c r="FC28" s="576">
        <f t="shared" si="351"/>
        <v>13369</v>
      </c>
      <c r="FD28" s="31">
        <f>FD29+FD35+FD36+FD37</f>
        <v>13369</v>
      </c>
      <c r="FE28" s="576">
        <f t="shared" si="351"/>
        <v>0</v>
      </c>
      <c r="FF28" s="576">
        <f t="shared" si="351"/>
        <v>0</v>
      </c>
      <c r="FG28" s="31">
        <f>FG29+FG35+FG36+FG37</f>
        <v>0</v>
      </c>
      <c r="FH28" s="576">
        <f t="shared" si="351"/>
        <v>0</v>
      </c>
      <c r="FI28" s="576">
        <f t="shared" si="351"/>
        <v>0</v>
      </c>
      <c r="FJ28" s="31">
        <f>FJ29+FJ35+FJ36+FJ37</f>
        <v>0</v>
      </c>
      <c r="FK28" s="576">
        <f t="shared" si="351"/>
        <v>0</v>
      </c>
      <c r="FL28" s="576">
        <f t="shared" si="351"/>
        <v>0</v>
      </c>
      <c r="FM28" s="31">
        <f>FM29+FM35+FM36+FM37</f>
        <v>0</v>
      </c>
      <c r="FN28" s="576">
        <f t="shared" si="351"/>
        <v>33330</v>
      </c>
      <c r="FO28" s="576">
        <f t="shared" si="351"/>
        <v>0</v>
      </c>
      <c r="FP28" s="31">
        <f>FP29+FP35+FP36+FP37</f>
        <v>33330</v>
      </c>
      <c r="FQ28" s="576">
        <f t="shared" si="351"/>
        <v>5506</v>
      </c>
      <c r="FR28" s="576">
        <f t="shared" si="351"/>
        <v>0</v>
      </c>
      <c r="FS28" s="31">
        <f>FS29+FS35+FS36+FS37</f>
        <v>5506</v>
      </c>
      <c r="FT28" s="576">
        <f t="shared" si="351"/>
        <v>3038</v>
      </c>
      <c r="FU28" s="576">
        <f t="shared" si="351"/>
        <v>0</v>
      </c>
      <c r="FV28" s="31">
        <f>FV29+FV35+FV36+FV37</f>
        <v>3038</v>
      </c>
      <c r="FW28" s="576">
        <f t="shared" si="351"/>
        <v>13603</v>
      </c>
      <c r="FX28" s="576">
        <f t="shared" si="351"/>
        <v>0</v>
      </c>
      <c r="FY28" s="31">
        <f>FY29+FY35+FY36+FY37</f>
        <v>13603</v>
      </c>
      <c r="FZ28" s="576">
        <f t="shared" si="351"/>
        <v>0</v>
      </c>
      <c r="GA28" s="576">
        <f t="shared" si="351"/>
        <v>0</v>
      </c>
      <c r="GB28" s="31">
        <f>GB29+GB35+GB36+GB37</f>
        <v>0</v>
      </c>
      <c r="GC28" s="576">
        <f t="shared" si="351"/>
        <v>0</v>
      </c>
      <c r="GD28" s="576">
        <f t="shared" si="351"/>
        <v>0</v>
      </c>
      <c r="GE28" s="31">
        <f>GE29+GE35+GE36+GE37</f>
        <v>0</v>
      </c>
      <c r="GF28" s="576">
        <f t="shared" si="351"/>
        <v>97009</v>
      </c>
      <c r="GG28" s="576">
        <f t="shared" si="351"/>
        <v>67224</v>
      </c>
      <c r="GH28" s="31">
        <f>GH29+GH35+GH36+GH37</f>
        <v>164233</v>
      </c>
      <c r="GI28" s="576">
        <f>GI29+GI35+GI36+GI37</f>
        <v>0</v>
      </c>
      <c r="GJ28" s="576">
        <f t="shared" ref="GJ28" si="360">GJ29+GJ35+GJ36+GJ37</f>
        <v>1504</v>
      </c>
      <c r="GK28" s="31">
        <f>GK29+GK35+GK36+GK37</f>
        <v>1504</v>
      </c>
      <c r="GL28" s="576">
        <f>GL29+GL35+GL36+GL37</f>
        <v>152486</v>
      </c>
      <c r="GM28" s="576">
        <f t="shared" ref="GM28:GN28" si="361">GM29+GM35+GM36+GM37</f>
        <v>82097</v>
      </c>
      <c r="GN28" s="576">
        <f t="shared" si="361"/>
        <v>234583</v>
      </c>
      <c r="GO28" s="576">
        <f>GO29+GO35+GO36+GO37</f>
        <v>40891</v>
      </c>
      <c r="GP28" s="576">
        <f t="shared" ref="GP28" si="362">GP29+GP35+GP36+GP37</f>
        <v>25372</v>
      </c>
      <c r="GQ28" s="31">
        <f>GQ29+GQ35+GQ36+GQ37</f>
        <v>66263</v>
      </c>
      <c r="GR28" s="576">
        <f t="shared" si="351"/>
        <v>1515777</v>
      </c>
      <c r="GS28" s="576">
        <f t="shared" si="351"/>
        <v>120490</v>
      </c>
      <c r="GT28" s="31">
        <f>GT29+GT35+GT36+GT37</f>
        <v>1636267</v>
      </c>
      <c r="GU28" s="576">
        <f t="shared" si="351"/>
        <v>0</v>
      </c>
      <c r="GV28" s="576">
        <f t="shared" ref="GV28" si="363">GV29+GV35+GV36+GV37</f>
        <v>223</v>
      </c>
      <c r="GW28" s="31">
        <f>GW29+GW35+GW36+GW37</f>
        <v>223</v>
      </c>
      <c r="GX28" s="576">
        <f>GX29+GX35+GX36+GX37</f>
        <v>1709154</v>
      </c>
      <c r="GY28" s="576">
        <f t="shared" ref="GY28:GZ28" si="364">GY29+GY35+GY36+GY37</f>
        <v>228182</v>
      </c>
      <c r="GZ28" s="576">
        <f t="shared" si="364"/>
        <v>1937336</v>
      </c>
      <c r="HA28" s="576" t="e">
        <f>HA29+HA35+HA36+HA37</f>
        <v>#REF!</v>
      </c>
      <c r="HB28" s="576">
        <f t="shared" ref="HB28:HC28" si="365">HB29+HB35+HB36+HB37</f>
        <v>1495016</v>
      </c>
      <c r="HC28" s="593" t="e">
        <f t="shared" si="365"/>
        <v>#REF!</v>
      </c>
    </row>
    <row r="29" spans="1:211" s="12" customFormat="1" ht="25.5" x14ac:dyDescent="0.2">
      <c r="A29" s="124" t="s">
        <v>420</v>
      </c>
      <c r="B29" s="5">
        <f>B30+B31+B32+B33+B34</f>
        <v>0</v>
      </c>
      <c r="C29" s="10">
        <f t="shared" ref="C29" si="366">C30+C31+C32+C33+C34</f>
        <v>0</v>
      </c>
      <c r="D29" s="5">
        <f>D30+D31+D32+D33+D34</f>
        <v>0</v>
      </c>
      <c r="E29" s="5">
        <f t="shared" ref="E29:GU29" si="367">E30+E31+E32+E33+E34</f>
        <v>0</v>
      </c>
      <c r="F29" s="10">
        <f t="shared" si="367"/>
        <v>0</v>
      </c>
      <c r="G29" s="5">
        <f>G30+G31+G32+G33+G34</f>
        <v>0</v>
      </c>
      <c r="H29" s="5">
        <f t="shared" si="367"/>
        <v>0</v>
      </c>
      <c r="I29" s="10">
        <f t="shared" si="367"/>
        <v>0</v>
      </c>
      <c r="J29" s="5">
        <f>J30+J31+J32+J33+J34</f>
        <v>0</v>
      </c>
      <c r="K29" s="5">
        <f t="shared" si="367"/>
        <v>0</v>
      </c>
      <c r="L29" s="10">
        <f t="shared" si="367"/>
        <v>0</v>
      </c>
      <c r="M29" s="5">
        <f>M30+M31+M32+M33+M34</f>
        <v>0</v>
      </c>
      <c r="N29" s="5">
        <f t="shared" si="367"/>
        <v>0</v>
      </c>
      <c r="O29" s="10">
        <f t="shared" si="367"/>
        <v>0</v>
      </c>
      <c r="P29" s="5">
        <f>P30+P31+P32+P33+P34</f>
        <v>0</v>
      </c>
      <c r="Q29" s="5">
        <f t="shared" si="367"/>
        <v>0</v>
      </c>
      <c r="R29" s="10">
        <f t="shared" si="367"/>
        <v>0</v>
      </c>
      <c r="S29" s="5">
        <f>S30+S31+S32+S33+S34</f>
        <v>0</v>
      </c>
      <c r="T29" s="5">
        <f t="shared" si="367"/>
        <v>0</v>
      </c>
      <c r="U29" s="10">
        <f t="shared" si="367"/>
        <v>0</v>
      </c>
      <c r="V29" s="5">
        <f>V30+V31+V32+V33+V34</f>
        <v>0</v>
      </c>
      <c r="W29" s="5">
        <f t="shared" si="367"/>
        <v>0</v>
      </c>
      <c r="X29" s="10">
        <f t="shared" si="367"/>
        <v>0</v>
      </c>
      <c r="Y29" s="5">
        <f>Y30+Y31+Y32+Y33+Y34</f>
        <v>0</v>
      </c>
      <c r="Z29" s="5" t="e">
        <f t="shared" si="367"/>
        <v>#REF!</v>
      </c>
      <c r="AA29" s="10">
        <f t="shared" si="367"/>
        <v>66483</v>
      </c>
      <c r="AB29" s="5" t="e">
        <f>AB30+AB31+AB32+AB33+AB34</f>
        <v>#REF!</v>
      </c>
      <c r="AC29" s="5">
        <f t="shared" si="367"/>
        <v>0</v>
      </c>
      <c r="AD29" s="10">
        <f t="shared" si="367"/>
        <v>582861</v>
      </c>
      <c r="AE29" s="5">
        <f>AE30+AE31+AE32+AE33+AE34</f>
        <v>582861</v>
      </c>
      <c r="AF29" s="5">
        <f t="shared" si="367"/>
        <v>0</v>
      </c>
      <c r="AG29" s="10">
        <f t="shared" si="367"/>
        <v>0</v>
      </c>
      <c r="AH29" s="5">
        <f>AH30+AH31+AH32+AH33+AH34</f>
        <v>0</v>
      </c>
      <c r="AI29" s="5">
        <f t="shared" si="367"/>
        <v>0</v>
      </c>
      <c r="AJ29" s="10">
        <f t="shared" si="367"/>
        <v>0</v>
      </c>
      <c r="AK29" s="5">
        <f>AK30+AK31+AK32+AK33+AK34</f>
        <v>0</v>
      </c>
      <c r="AL29" s="5">
        <f t="shared" si="367"/>
        <v>0</v>
      </c>
      <c r="AM29" s="10">
        <f t="shared" si="367"/>
        <v>0</v>
      </c>
      <c r="AN29" s="5">
        <f>AN30+AN31+AN32+AN33+AN34</f>
        <v>0</v>
      </c>
      <c r="AO29" s="5">
        <f t="shared" si="367"/>
        <v>0</v>
      </c>
      <c r="AP29" s="10">
        <f t="shared" si="367"/>
        <v>0</v>
      </c>
      <c r="AQ29" s="5">
        <f>AQ30+AQ31+AQ32+AQ33+AQ34</f>
        <v>0</v>
      </c>
      <c r="AR29" s="5">
        <f>AR30+AR31+AR32+AR33+AR34</f>
        <v>0</v>
      </c>
      <c r="AS29" s="10">
        <f t="shared" ref="AS29" si="368">AS30+AS31+AS32+AS33+AS34</f>
        <v>0</v>
      </c>
      <c r="AT29" s="5">
        <f>AT30+AT31+AT32+AT33+AT34</f>
        <v>0</v>
      </c>
      <c r="AU29" s="5">
        <f t="shared" si="367"/>
        <v>0</v>
      </c>
      <c r="AV29" s="10">
        <f t="shared" si="367"/>
        <v>0</v>
      </c>
      <c r="AW29" s="5">
        <f>AW30+AW31+AW32+AW33+AW34</f>
        <v>0</v>
      </c>
      <c r="AX29" s="5">
        <f t="shared" si="367"/>
        <v>0</v>
      </c>
      <c r="AY29" s="10">
        <f t="shared" si="367"/>
        <v>0</v>
      </c>
      <c r="AZ29" s="5">
        <f>AZ30+AZ31+AZ32+AZ33+AZ34</f>
        <v>0</v>
      </c>
      <c r="BA29" s="5">
        <f t="shared" si="367"/>
        <v>0</v>
      </c>
      <c r="BB29" s="10">
        <f t="shared" si="367"/>
        <v>0</v>
      </c>
      <c r="BC29" s="5">
        <f>BC30+BC31+BC32+BC33+BC34</f>
        <v>0</v>
      </c>
      <c r="BD29" s="5">
        <f t="shared" si="367"/>
        <v>0</v>
      </c>
      <c r="BE29" s="10">
        <f t="shared" si="367"/>
        <v>0</v>
      </c>
      <c r="BF29" s="5">
        <f>BF30+BF31+BF32+BF33+BF34</f>
        <v>0</v>
      </c>
      <c r="BG29" s="5">
        <f t="shared" si="367"/>
        <v>0</v>
      </c>
      <c r="BH29" s="10">
        <f t="shared" si="367"/>
        <v>0</v>
      </c>
      <c r="BI29" s="5">
        <f>BI30+BI31+BI32+BI33+BI34</f>
        <v>0</v>
      </c>
      <c r="BJ29" s="5">
        <f t="shared" si="367"/>
        <v>0</v>
      </c>
      <c r="BK29" s="10">
        <f t="shared" si="367"/>
        <v>0</v>
      </c>
      <c r="BL29" s="5">
        <f>BL30+BL31+BL32+BL33+BL34</f>
        <v>0</v>
      </c>
      <c r="BM29" s="5">
        <f t="shared" si="367"/>
        <v>0</v>
      </c>
      <c r="BN29" s="10">
        <f t="shared" si="367"/>
        <v>0</v>
      </c>
      <c r="BO29" s="5">
        <f>BO30+BO31+BO32+BO33+BO34</f>
        <v>0</v>
      </c>
      <c r="BP29" s="5">
        <f t="shared" si="367"/>
        <v>0</v>
      </c>
      <c r="BQ29" s="10">
        <f t="shared" si="367"/>
        <v>0</v>
      </c>
      <c r="BR29" s="5">
        <f>BR30+BR31+BR32+BR33+BR34</f>
        <v>0</v>
      </c>
      <c r="BS29" s="5">
        <f t="shared" si="367"/>
        <v>0</v>
      </c>
      <c r="BT29" s="10">
        <f t="shared" si="367"/>
        <v>0</v>
      </c>
      <c r="BU29" s="5">
        <f>BU30+BU31+BU32+BU33+BU34</f>
        <v>0</v>
      </c>
      <c r="BV29" s="5">
        <f t="shared" si="367"/>
        <v>0</v>
      </c>
      <c r="BW29" s="10">
        <f t="shared" si="367"/>
        <v>0</v>
      </c>
      <c r="BX29" s="5">
        <f>BX30+BX31+BX32+BX33+BX34</f>
        <v>0</v>
      </c>
      <c r="BY29" s="5">
        <f t="shared" si="367"/>
        <v>0</v>
      </c>
      <c r="BZ29" s="10">
        <f t="shared" si="367"/>
        <v>0</v>
      </c>
      <c r="CA29" s="5">
        <f>CA30+CA31+CA32+CA33+CA34</f>
        <v>0</v>
      </c>
      <c r="CB29" s="5">
        <f t="shared" si="367"/>
        <v>0</v>
      </c>
      <c r="CC29" s="10">
        <f t="shared" si="367"/>
        <v>0</v>
      </c>
      <c r="CD29" s="5">
        <f>CD30+CD31+CD32+CD33+CD34</f>
        <v>0</v>
      </c>
      <c r="CE29" s="5">
        <f t="shared" si="367"/>
        <v>0</v>
      </c>
      <c r="CF29" s="10">
        <f t="shared" si="367"/>
        <v>0</v>
      </c>
      <c r="CG29" s="5">
        <f>CG30+CG31+CG32+CG33+CG34</f>
        <v>0</v>
      </c>
      <c r="CH29" s="5">
        <f t="shared" si="367"/>
        <v>0</v>
      </c>
      <c r="CI29" s="10">
        <f t="shared" si="367"/>
        <v>0</v>
      </c>
      <c r="CJ29" s="5">
        <f>CJ30+CJ31+CJ32+CJ33+CJ34</f>
        <v>0</v>
      </c>
      <c r="CK29" s="5">
        <f t="shared" si="367"/>
        <v>0</v>
      </c>
      <c r="CL29" s="10">
        <f t="shared" si="367"/>
        <v>0</v>
      </c>
      <c r="CM29" s="5">
        <f>CM30+CM31+CM32+CM33+CM34</f>
        <v>0</v>
      </c>
      <c r="CN29" s="5">
        <f t="shared" si="367"/>
        <v>0</v>
      </c>
      <c r="CO29" s="10">
        <f t="shared" si="367"/>
        <v>0</v>
      </c>
      <c r="CP29" s="5">
        <f>CP30+CP31+CP32+CP33+CP34</f>
        <v>0</v>
      </c>
      <c r="CQ29" s="5">
        <f t="shared" si="367"/>
        <v>0</v>
      </c>
      <c r="CR29" s="10">
        <f t="shared" si="367"/>
        <v>0</v>
      </c>
      <c r="CS29" s="5">
        <f>CS30+CS31+CS32+CS33+CS34</f>
        <v>0</v>
      </c>
      <c r="CT29" s="5">
        <f t="shared" si="367"/>
        <v>0</v>
      </c>
      <c r="CU29" s="10">
        <f t="shared" si="367"/>
        <v>0</v>
      </c>
      <c r="CV29" s="5">
        <f>CV30+CV31+CV32+CV33+CV34</f>
        <v>0</v>
      </c>
      <c r="CW29" s="5">
        <f t="shared" si="367"/>
        <v>0</v>
      </c>
      <c r="CX29" s="10">
        <f t="shared" si="367"/>
        <v>0</v>
      </c>
      <c r="CY29" s="5">
        <f>CY30+CY31+CY32+CY33+CY34</f>
        <v>0</v>
      </c>
      <c r="CZ29" s="5">
        <f t="shared" si="367"/>
        <v>0</v>
      </c>
      <c r="DA29" s="10">
        <f t="shared" si="367"/>
        <v>0</v>
      </c>
      <c r="DB29" s="5">
        <f>DB30+DB31+DB32+DB33+DB34</f>
        <v>0</v>
      </c>
      <c r="DC29" s="5">
        <f t="shared" si="367"/>
        <v>0</v>
      </c>
      <c r="DD29" s="10">
        <f t="shared" si="367"/>
        <v>0</v>
      </c>
      <c r="DE29" s="5">
        <f>DE30+DE31+DE32+DE33+DE34</f>
        <v>0</v>
      </c>
      <c r="DF29" s="5">
        <f t="shared" si="367"/>
        <v>0</v>
      </c>
      <c r="DG29" s="10">
        <f t="shared" si="367"/>
        <v>0</v>
      </c>
      <c r="DH29" s="5">
        <f>DH30+DH31+DH32+DH33+DH34</f>
        <v>0</v>
      </c>
      <c r="DI29" s="5">
        <f t="shared" si="367"/>
        <v>0</v>
      </c>
      <c r="DJ29" s="10">
        <f t="shared" si="367"/>
        <v>0</v>
      </c>
      <c r="DK29" s="5">
        <f>DK30+DK31+DK32+DK33+DK34</f>
        <v>0</v>
      </c>
      <c r="DL29" s="5">
        <f t="shared" si="367"/>
        <v>0</v>
      </c>
      <c r="DM29" s="10">
        <f t="shared" si="367"/>
        <v>0</v>
      </c>
      <c r="DN29" s="5">
        <f>DN30+DN31+DN32+DN33+DN34</f>
        <v>0</v>
      </c>
      <c r="DO29" s="5">
        <f>DO30+DO31+DO32+DO33+DO34</f>
        <v>0</v>
      </c>
      <c r="DP29" s="10">
        <f t="shared" ref="DP29" si="369">DP30+DP31+DP32+DP33+DP34</f>
        <v>0</v>
      </c>
      <c r="DQ29" s="5">
        <f>DQ30+DQ31+DQ32+DQ33+DQ34</f>
        <v>0</v>
      </c>
      <c r="DR29" s="106" t="e">
        <f t="shared" si="367"/>
        <v>#REF!</v>
      </c>
      <c r="DS29" s="106">
        <f t="shared" si="367"/>
        <v>649344</v>
      </c>
      <c r="DT29" s="106" t="e">
        <f t="shared" si="367"/>
        <v>#REF!</v>
      </c>
      <c r="DU29" s="5">
        <f t="shared" si="367"/>
        <v>0</v>
      </c>
      <c r="DV29" s="10">
        <f t="shared" si="367"/>
        <v>0</v>
      </c>
      <c r="DW29" s="5">
        <f>DW30+DW31+DW32+DW33+DW34</f>
        <v>0</v>
      </c>
      <c r="DX29" s="5">
        <f t="shared" si="367"/>
        <v>0</v>
      </c>
      <c r="DY29" s="10">
        <f t="shared" si="367"/>
        <v>0</v>
      </c>
      <c r="DZ29" s="5">
        <f>DZ30+DZ31+DZ32+DZ33+DZ34</f>
        <v>0</v>
      </c>
      <c r="EA29" s="5">
        <f t="shared" si="367"/>
        <v>0</v>
      </c>
      <c r="EB29" s="10">
        <f t="shared" si="367"/>
        <v>0</v>
      </c>
      <c r="EC29" s="5">
        <f>EC30+EC31+EC32+EC33+EC34</f>
        <v>0</v>
      </c>
      <c r="ED29" s="5">
        <f t="shared" si="367"/>
        <v>0</v>
      </c>
      <c r="EE29" s="10">
        <f t="shared" si="367"/>
        <v>118060</v>
      </c>
      <c r="EF29" s="5">
        <f>EF30+EF31+EF32+EF33+EF34</f>
        <v>118060</v>
      </c>
      <c r="EG29" s="5">
        <f t="shared" ref="EG29:EN29" si="370">EG30+EG31+EG32+EG33+EG34</f>
        <v>0</v>
      </c>
      <c r="EH29" s="10">
        <f t="shared" si="370"/>
        <v>52613</v>
      </c>
      <c r="EI29" s="5">
        <f>EI30+EI31+EI32+EI33+EI34</f>
        <v>52613</v>
      </c>
      <c r="EJ29" s="5">
        <f t="shared" ref="EJ29:EK29" si="371">EJ30+EJ31+EJ32+EJ33+EJ34</f>
        <v>0</v>
      </c>
      <c r="EK29" s="10">
        <f t="shared" si="371"/>
        <v>41958</v>
      </c>
      <c r="EL29" s="5">
        <f>EL30+EL31+EL32+EL33+EL34</f>
        <v>41958</v>
      </c>
      <c r="EM29" s="5">
        <f t="shared" si="370"/>
        <v>0</v>
      </c>
      <c r="EN29" s="10">
        <f t="shared" si="370"/>
        <v>6200</v>
      </c>
      <c r="EO29" s="5">
        <f>EO30+EO31+EO32+EO33+EO34</f>
        <v>6200</v>
      </c>
      <c r="EP29" s="5">
        <f t="shared" ref="EP29:ET29" si="372">EP30+EP31+EP32+EP33+EP34</f>
        <v>0</v>
      </c>
      <c r="EQ29" s="10">
        <f t="shared" si="372"/>
        <v>109863</v>
      </c>
      <c r="ER29" s="5">
        <f>ER30+ER31+ER32+ER33+ER34</f>
        <v>109863</v>
      </c>
      <c r="ES29" s="5">
        <f t="shared" si="372"/>
        <v>0</v>
      </c>
      <c r="ET29" s="10">
        <f t="shared" si="372"/>
        <v>240</v>
      </c>
      <c r="EU29" s="5">
        <f>EU30+EU31+EU32+EU33+EU34</f>
        <v>240</v>
      </c>
      <c r="EV29" s="106">
        <f t="shared" si="367"/>
        <v>0</v>
      </c>
      <c r="EW29" s="106">
        <f t="shared" si="367"/>
        <v>328934</v>
      </c>
      <c r="EX29" s="106">
        <f t="shared" si="367"/>
        <v>328934</v>
      </c>
      <c r="EY29" s="10">
        <f>EY30+EY31+EY32+EY33+EY34</f>
        <v>0</v>
      </c>
      <c r="EZ29" s="10">
        <f t="shared" ref="EZ29" si="373">EZ30+EZ31+EZ32+EZ33+EZ34</f>
        <v>0</v>
      </c>
      <c r="FA29" s="5">
        <f>FA30+FA31+FA32+FA33+FA34</f>
        <v>0</v>
      </c>
      <c r="FB29" s="10">
        <f t="shared" si="367"/>
        <v>0</v>
      </c>
      <c r="FC29" s="10">
        <f t="shared" si="367"/>
        <v>13369</v>
      </c>
      <c r="FD29" s="5">
        <f>FD30+FD31+FD32+FD33+FD34</f>
        <v>13369</v>
      </c>
      <c r="FE29" s="10">
        <f t="shared" si="367"/>
        <v>0</v>
      </c>
      <c r="FF29" s="10">
        <f t="shared" si="367"/>
        <v>0</v>
      </c>
      <c r="FG29" s="5">
        <f>FG30+FG31+FG32+FG33+FG34</f>
        <v>0</v>
      </c>
      <c r="FH29" s="10">
        <f t="shared" si="367"/>
        <v>0</v>
      </c>
      <c r="FI29" s="10">
        <f t="shared" si="367"/>
        <v>0</v>
      </c>
      <c r="FJ29" s="5">
        <f>FJ30+FJ31+FJ32+FJ33+FJ34</f>
        <v>0</v>
      </c>
      <c r="FK29" s="10">
        <f t="shared" si="367"/>
        <v>0</v>
      </c>
      <c r="FL29" s="10">
        <f t="shared" si="367"/>
        <v>0</v>
      </c>
      <c r="FM29" s="5">
        <f>FM30+FM31+FM32+FM33+FM34</f>
        <v>0</v>
      </c>
      <c r="FN29" s="10">
        <f t="shared" si="367"/>
        <v>0</v>
      </c>
      <c r="FO29" s="10">
        <f t="shared" si="367"/>
        <v>0</v>
      </c>
      <c r="FP29" s="5">
        <f>FP30+FP31+FP32+FP33+FP34</f>
        <v>0</v>
      </c>
      <c r="FQ29" s="10">
        <f t="shared" si="367"/>
        <v>0</v>
      </c>
      <c r="FR29" s="10">
        <f t="shared" si="367"/>
        <v>0</v>
      </c>
      <c r="FS29" s="5">
        <f>FS30+FS31+FS32+FS33+FS34</f>
        <v>0</v>
      </c>
      <c r="FT29" s="10">
        <f t="shared" si="367"/>
        <v>0</v>
      </c>
      <c r="FU29" s="10">
        <f t="shared" si="367"/>
        <v>0</v>
      </c>
      <c r="FV29" s="5">
        <f>FV30+FV31+FV32+FV33+FV34</f>
        <v>0</v>
      </c>
      <c r="FW29" s="10">
        <f t="shared" si="367"/>
        <v>0</v>
      </c>
      <c r="FX29" s="10">
        <f t="shared" si="367"/>
        <v>0</v>
      </c>
      <c r="FY29" s="5">
        <f>FY30+FY31+FY32+FY33+FY34</f>
        <v>0</v>
      </c>
      <c r="FZ29" s="10">
        <f t="shared" si="367"/>
        <v>0</v>
      </c>
      <c r="GA29" s="10">
        <f t="shared" si="367"/>
        <v>0</v>
      </c>
      <c r="GB29" s="5">
        <f>GB30+GB31+GB32+GB33+GB34</f>
        <v>0</v>
      </c>
      <c r="GC29" s="10">
        <f t="shared" si="367"/>
        <v>0</v>
      </c>
      <c r="GD29" s="10">
        <f t="shared" si="367"/>
        <v>0</v>
      </c>
      <c r="GE29" s="5">
        <f>GE30+GE31+GE32+GE33+GE34</f>
        <v>0</v>
      </c>
      <c r="GF29" s="10">
        <f t="shared" si="367"/>
        <v>0</v>
      </c>
      <c r="GG29" s="10">
        <f t="shared" si="367"/>
        <v>67224</v>
      </c>
      <c r="GH29" s="5">
        <f>GH30+GH31+GH32+GH33+GH34</f>
        <v>67224</v>
      </c>
      <c r="GI29" s="10">
        <f>GI30+GI31+GI32+GI33+GI34</f>
        <v>0</v>
      </c>
      <c r="GJ29" s="10">
        <f t="shared" ref="GJ29" si="374">GJ30+GJ31+GJ32+GJ33+GJ34</f>
        <v>1504</v>
      </c>
      <c r="GK29" s="5">
        <f>GK30+GK31+GK32+GK33+GK34</f>
        <v>1504</v>
      </c>
      <c r="GL29" s="10">
        <f>GL30+GL31+GL32+GL33+GL34</f>
        <v>0</v>
      </c>
      <c r="GM29" s="10">
        <f t="shared" ref="GM29:GN29" si="375">GM30+GM31+GM32+GM33+GM34</f>
        <v>82097</v>
      </c>
      <c r="GN29" s="10">
        <f t="shared" si="375"/>
        <v>82097</v>
      </c>
      <c r="GO29" s="10">
        <f>GO30+GO31+GO32+GO33+GO34</f>
        <v>0</v>
      </c>
      <c r="GP29" s="10">
        <f t="shared" ref="GP29" si="376">GP30+GP31+GP32+GP33+GP34</f>
        <v>25372</v>
      </c>
      <c r="GQ29" s="5">
        <f>GQ30+GQ31+GQ32+GQ33+GQ34</f>
        <v>25372</v>
      </c>
      <c r="GR29" s="10">
        <f t="shared" si="367"/>
        <v>1486077</v>
      </c>
      <c r="GS29" s="10">
        <f t="shared" si="367"/>
        <v>120490</v>
      </c>
      <c r="GT29" s="5">
        <f>GT30+GT31+GT32+GT33+GT34</f>
        <v>1606567</v>
      </c>
      <c r="GU29" s="10">
        <f t="shared" si="367"/>
        <v>0</v>
      </c>
      <c r="GV29" s="10">
        <f t="shared" ref="GV29" si="377">GV30+GV31+GV32+GV33+GV34</f>
        <v>223</v>
      </c>
      <c r="GW29" s="5">
        <f>GW30+GW31+GW32+GW33+GW34</f>
        <v>223</v>
      </c>
      <c r="GX29" s="10">
        <f>GX30+GX31+GX32+GX33+GX34</f>
        <v>1486077</v>
      </c>
      <c r="GY29" s="10">
        <f t="shared" ref="GY29:GZ29" si="378">GY30+GY31+GY32+GY33+GY34</f>
        <v>228182</v>
      </c>
      <c r="GZ29" s="10">
        <f t="shared" si="378"/>
        <v>1714259</v>
      </c>
      <c r="HA29" s="10" t="e">
        <f>HA30+HA31+HA32+HA33+HA34</f>
        <v>#REF!</v>
      </c>
      <c r="HB29" s="10">
        <f t="shared" ref="HB29:HC29" si="379">HB30+HB31+HB32+HB33+HB34</f>
        <v>1206460</v>
      </c>
      <c r="HC29" s="116" t="e">
        <f t="shared" si="379"/>
        <v>#REF!</v>
      </c>
    </row>
    <row r="30" spans="1:211" x14ac:dyDescent="0.2">
      <c r="A30" s="123" t="s">
        <v>421</v>
      </c>
      <c r="B30" s="6">
        <v>0</v>
      </c>
      <c r="C30" s="7"/>
      <c r="D30" s="6">
        <f t="shared" ref="D30:D36" si="380">B30+C30</f>
        <v>0</v>
      </c>
      <c r="E30" s="6"/>
      <c r="F30" s="7"/>
      <c r="G30" s="6">
        <f t="shared" ref="G30:G36" si="381">E30+F30</f>
        <v>0</v>
      </c>
      <c r="H30" s="6"/>
      <c r="I30" s="7"/>
      <c r="J30" s="6">
        <f t="shared" ref="J30:J36" si="382">H30+I30</f>
        <v>0</v>
      </c>
      <c r="K30" s="6"/>
      <c r="L30" s="7"/>
      <c r="M30" s="6">
        <f t="shared" ref="M30:M36" si="383">K30+L30</f>
        <v>0</v>
      </c>
      <c r="N30" s="6"/>
      <c r="O30" s="7"/>
      <c r="P30" s="6">
        <f t="shared" ref="P30:P36" si="384">N30+O30</f>
        <v>0</v>
      </c>
      <c r="Q30" s="6"/>
      <c r="R30" s="7"/>
      <c r="S30" s="6">
        <f t="shared" ref="S30:S36" si="385">Q30+R30</f>
        <v>0</v>
      </c>
      <c r="T30" s="6">
        <v>0</v>
      </c>
      <c r="U30" s="7"/>
      <c r="V30" s="6">
        <f t="shared" ref="V30:V36" si="386">T30+U30</f>
        <v>0</v>
      </c>
      <c r="W30" s="6">
        <v>0</v>
      </c>
      <c r="X30" s="7"/>
      <c r="Y30" s="6">
        <f t="shared" ref="Y30:Y36" si="387">W30+X30</f>
        <v>0</v>
      </c>
      <c r="Z30" s="6" t="e">
        <f>#REF!</f>
        <v>#REF!</v>
      </c>
      <c r="AA30" s="7">
        <f>46018+7137</f>
        <v>53155</v>
      </c>
      <c r="AB30" s="6" t="e">
        <f t="shared" ref="AB30:AB36" si="388">Z30+AA30</f>
        <v>#REF!</v>
      </c>
      <c r="AC30" s="6">
        <v>0</v>
      </c>
      <c r="AD30" s="7"/>
      <c r="AE30" s="6">
        <f t="shared" ref="AE30:AE36" si="389">AC30+AD30</f>
        <v>0</v>
      </c>
      <c r="AF30" s="6">
        <v>0</v>
      </c>
      <c r="AG30" s="7"/>
      <c r="AH30" s="6">
        <f t="shared" ref="AH30:AH36" si="390">AF30+AG30</f>
        <v>0</v>
      </c>
      <c r="AI30" s="6">
        <v>0</v>
      </c>
      <c r="AJ30" s="7"/>
      <c r="AK30" s="6">
        <f t="shared" ref="AK30:AK36" si="391">AI30+AJ30</f>
        <v>0</v>
      </c>
      <c r="AL30" s="6">
        <v>0</v>
      </c>
      <c r="AM30" s="7"/>
      <c r="AN30" s="6">
        <f t="shared" ref="AN30:AN36" si="392">AL30+AM30</f>
        <v>0</v>
      </c>
      <c r="AO30" s="6">
        <v>0</v>
      </c>
      <c r="AP30" s="7"/>
      <c r="AQ30" s="6">
        <f t="shared" ref="AQ30:AQ36" si="393">AO30+AP30</f>
        <v>0</v>
      </c>
      <c r="AR30" s="6"/>
      <c r="AS30" s="7"/>
      <c r="AT30" s="6">
        <f t="shared" ref="AT30:AT36" si="394">AR30+AS30</f>
        <v>0</v>
      </c>
      <c r="AU30" s="6">
        <v>0</v>
      </c>
      <c r="AV30" s="7"/>
      <c r="AW30" s="6">
        <f t="shared" ref="AW30:AW36" si="395">AU30+AV30</f>
        <v>0</v>
      </c>
      <c r="AX30" s="6">
        <v>0</v>
      </c>
      <c r="AY30" s="7"/>
      <c r="AZ30" s="6">
        <f t="shared" ref="AZ30:AZ36" si="396">AX30+AY30</f>
        <v>0</v>
      </c>
      <c r="BA30" s="6"/>
      <c r="BB30" s="7"/>
      <c r="BC30" s="6">
        <f t="shared" ref="BC30:BC36" si="397">BA30+BB30</f>
        <v>0</v>
      </c>
      <c r="BD30" s="6">
        <v>0</v>
      </c>
      <c r="BE30" s="7"/>
      <c r="BF30" s="6">
        <f t="shared" ref="BF30:BF36" si="398">BD30+BE30</f>
        <v>0</v>
      </c>
      <c r="BG30" s="6">
        <v>0</v>
      </c>
      <c r="BH30" s="7"/>
      <c r="BI30" s="6">
        <f t="shared" ref="BI30:BI36" si="399">BG30+BH30</f>
        <v>0</v>
      </c>
      <c r="BJ30" s="6"/>
      <c r="BK30" s="7"/>
      <c r="BL30" s="6">
        <f t="shared" ref="BL30:BL36" si="400">BJ30+BK30</f>
        <v>0</v>
      </c>
      <c r="BM30" s="6">
        <v>0</v>
      </c>
      <c r="BN30" s="7"/>
      <c r="BO30" s="6">
        <f t="shared" ref="BO30:BO36" si="401">BM30+BN30</f>
        <v>0</v>
      </c>
      <c r="BP30" s="6"/>
      <c r="BQ30" s="7"/>
      <c r="BR30" s="6">
        <f t="shared" ref="BR30:BR35" si="402">BP30+BQ30</f>
        <v>0</v>
      </c>
      <c r="BS30" s="6">
        <v>0</v>
      </c>
      <c r="BT30" s="7"/>
      <c r="BU30" s="6">
        <f t="shared" ref="BU30:BU36" si="403">BS30+BT30</f>
        <v>0</v>
      </c>
      <c r="BV30" s="6"/>
      <c r="BW30" s="7"/>
      <c r="BX30" s="6">
        <f t="shared" ref="BX30:BX36" si="404">BV30+BW30</f>
        <v>0</v>
      </c>
      <c r="BY30" s="6">
        <v>0</v>
      </c>
      <c r="BZ30" s="7"/>
      <c r="CA30" s="6">
        <f t="shared" ref="CA30:CA36" si="405">BY30+BZ30</f>
        <v>0</v>
      </c>
      <c r="CB30" s="6"/>
      <c r="CC30" s="7"/>
      <c r="CD30" s="6">
        <f t="shared" ref="CD30:CD36" si="406">CB30+CC30</f>
        <v>0</v>
      </c>
      <c r="CE30" s="6"/>
      <c r="CF30" s="7"/>
      <c r="CG30" s="6">
        <f t="shared" ref="CG30:CG35" si="407">CE30+CF30</f>
        <v>0</v>
      </c>
      <c r="CH30" s="6"/>
      <c r="CI30" s="7"/>
      <c r="CJ30" s="6">
        <f t="shared" ref="CJ30:CJ36" si="408">CH30+CI30</f>
        <v>0</v>
      </c>
      <c r="CK30" s="6"/>
      <c r="CL30" s="7"/>
      <c r="CM30" s="6">
        <f t="shared" ref="CM30:CM36" si="409">CK30+CL30</f>
        <v>0</v>
      </c>
      <c r="CN30" s="6"/>
      <c r="CO30" s="7"/>
      <c r="CP30" s="6">
        <f t="shared" ref="CP30:CP36" si="410">CN30+CO30</f>
        <v>0</v>
      </c>
      <c r="CQ30" s="6"/>
      <c r="CR30" s="7"/>
      <c r="CS30" s="6">
        <f t="shared" ref="CS30:CS36" si="411">CQ30+CR30</f>
        <v>0</v>
      </c>
      <c r="CT30" s="6"/>
      <c r="CU30" s="7"/>
      <c r="CV30" s="6">
        <f t="shared" ref="CV30:CV36" si="412">CT30+CU30</f>
        <v>0</v>
      </c>
      <c r="CW30" s="6">
        <v>0</v>
      </c>
      <c r="CX30" s="7"/>
      <c r="CY30" s="6">
        <f t="shared" ref="CY30:CY36" si="413">CW30+CX30</f>
        <v>0</v>
      </c>
      <c r="CZ30" s="6">
        <v>0</v>
      </c>
      <c r="DA30" s="7"/>
      <c r="DB30" s="6">
        <f t="shared" ref="DB30:DB36" si="414">CZ30+DA30</f>
        <v>0</v>
      </c>
      <c r="DC30" s="6"/>
      <c r="DD30" s="7"/>
      <c r="DE30" s="6">
        <f t="shared" ref="DE30:DE36" si="415">DC30+DD30</f>
        <v>0</v>
      </c>
      <c r="DF30" s="6">
        <v>0</v>
      </c>
      <c r="DG30" s="7"/>
      <c r="DH30" s="6">
        <f t="shared" ref="DH30:DH36" si="416">DF30+DG30</f>
        <v>0</v>
      </c>
      <c r="DI30" s="6">
        <v>0</v>
      </c>
      <c r="DJ30" s="7"/>
      <c r="DK30" s="6">
        <f t="shared" ref="DK30:DK36" si="417">DI30+DJ30</f>
        <v>0</v>
      </c>
      <c r="DL30" s="6"/>
      <c r="DM30" s="7"/>
      <c r="DN30" s="6">
        <f t="shared" ref="DN30:DN36" si="418">DL30+DM30</f>
        <v>0</v>
      </c>
      <c r="DO30" s="6"/>
      <c r="DP30" s="7"/>
      <c r="DQ30" s="6">
        <f t="shared" ref="DQ30:DQ36" si="419">DO30+DP30</f>
        <v>0</v>
      </c>
      <c r="DR30" s="105" t="e">
        <f t="shared" ref="DR30:DR36" si="420">B30+E30+H30+K30+N30+Q30+T30+W30+Z30+AC30+AF30+AI30+AL30+AO30+AR30+AU30+AX30+BA30+BD30+BG30+BJ30+BM30+BP30+BS30+BV30+BY30+CB30+CE30+CH30+CK30+CN30+CQ30+CT30+CW30+CZ30+DC30+DF30+DI30+DL30+DO30</f>
        <v>#REF!</v>
      </c>
      <c r="DS30" s="105">
        <f t="shared" ref="DS30:DT36" si="421">C30+F30+I30+L30+O30+R30+U30+X30+AA30+AD30+AG30+AJ30+AM30+AP30+AS30+AV30+AY30+BB30+BE30+BH30+BK30+BN30+BQ30+BT30+BW30+BZ30+CC30+CF30+CI30+CL30+CO30+CR30+CU30+CX30+DA30+DD30+DG30+DJ30+DM30+DP30</f>
        <v>53155</v>
      </c>
      <c r="DT30" s="105" t="e">
        <f t="shared" si="421"/>
        <v>#REF!</v>
      </c>
      <c r="DU30" s="7"/>
      <c r="DV30" s="7"/>
      <c r="DW30" s="6">
        <f t="shared" ref="DW30:DW36" si="422">DU30+DV30</f>
        <v>0</v>
      </c>
      <c r="DX30" s="6"/>
      <c r="DY30" s="7"/>
      <c r="DZ30" s="6">
        <f t="shared" ref="DZ30:DZ36" si="423">DX30+DY30</f>
        <v>0</v>
      </c>
      <c r="EA30" s="6"/>
      <c r="EB30" s="7"/>
      <c r="EC30" s="6">
        <f t="shared" ref="EC30:EC36" si="424">EA30+EB30</f>
        <v>0</v>
      </c>
      <c r="ED30" s="6">
        <v>0</v>
      </c>
      <c r="EE30" s="7"/>
      <c r="EF30" s="6">
        <f t="shared" ref="EF30:EF36" si="425">ED30+EE30</f>
        <v>0</v>
      </c>
      <c r="EG30" s="6">
        <v>0</v>
      </c>
      <c r="EH30" s="7"/>
      <c r="EI30" s="6">
        <f t="shared" ref="EI30:EI36" si="426">EG30+EH30</f>
        <v>0</v>
      </c>
      <c r="EJ30" s="6">
        <v>0</v>
      </c>
      <c r="EK30" s="7"/>
      <c r="EL30" s="6">
        <f t="shared" ref="EL30:EL36" si="427">EJ30+EK30</f>
        <v>0</v>
      </c>
      <c r="EM30" s="6">
        <v>0</v>
      </c>
      <c r="EN30" s="7"/>
      <c r="EO30" s="6">
        <f t="shared" ref="EO30:EO36" si="428">EM30+EN30</f>
        <v>0</v>
      </c>
      <c r="EP30" s="6">
        <v>0</v>
      </c>
      <c r="EQ30" s="7"/>
      <c r="ER30" s="6">
        <f t="shared" ref="ER30:ER36" si="429">EP30+EQ30</f>
        <v>0</v>
      </c>
      <c r="ES30" s="6">
        <v>0</v>
      </c>
      <c r="ET30" s="7"/>
      <c r="EU30" s="6">
        <f t="shared" ref="EU30:EU36" si="430">ES30+ET30</f>
        <v>0</v>
      </c>
      <c r="EV30" s="105">
        <f t="shared" ref="EV30:EX36" si="431">DU30+DX30+EA30+ED30+EG30+EJ30+EM30+EP30+ES30</f>
        <v>0</v>
      </c>
      <c r="EW30" s="105">
        <f t="shared" si="431"/>
        <v>0</v>
      </c>
      <c r="EX30" s="105">
        <f t="shared" si="431"/>
        <v>0</v>
      </c>
      <c r="EY30" s="7"/>
      <c r="EZ30" s="7"/>
      <c r="FA30" s="6">
        <f t="shared" ref="FA30:FA36" si="432">EY30+EZ30</f>
        <v>0</v>
      </c>
      <c r="FB30" s="7"/>
      <c r="FC30" s="7"/>
      <c r="FD30" s="6">
        <f t="shared" ref="FD30:FD36" si="433">FB30+FC30</f>
        <v>0</v>
      </c>
      <c r="FE30" s="7"/>
      <c r="FF30" s="7"/>
      <c r="FG30" s="6">
        <f t="shared" ref="FG30:FG36" si="434">FE30+FF30</f>
        <v>0</v>
      </c>
      <c r="FH30" s="7"/>
      <c r="FI30" s="7"/>
      <c r="FJ30" s="6">
        <f t="shared" ref="FJ30:FJ36" si="435">FH30+FI30</f>
        <v>0</v>
      </c>
      <c r="FK30" s="7"/>
      <c r="FL30" s="7"/>
      <c r="FM30" s="6">
        <f t="shared" ref="FM30:FM36" si="436">FK30+FL30</f>
        <v>0</v>
      </c>
      <c r="FN30" s="7"/>
      <c r="FO30" s="7"/>
      <c r="FP30" s="6">
        <f t="shared" ref="FP30:FP36" si="437">FN30+FO30</f>
        <v>0</v>
      </c>
      <c r="FQ30" s="7"/>
      <c r="FR30" s="7"/>
      <c r="FS30" s="6">
        <f t="shared" ref="FS30:FS36" si="438">FQ30+FR30</f>
        <v>0</v>
      </c>
      <c r="FT30" s="7"/>
      <c r="FU30" s="7"/>
      <c r="FV30" s="6">
        <f t="shared" ref="FV30:FV36" si="439">FT30+FU30</f>
        <v>0</v>
      </c>
      <c r="FW30" s="7"/>
      <c r="FX30" s="7"/>
      <c r="FY30" s="6">
        <f t="shared" ref="FY30:FY36" si="440">FW30+FX30</f>
        <v>0</v>
      </c>
      <c r="FZ30" s="7"/>
      <c r="GA30" s="7"/>
      <c r="GB30" s="6">
        <f t="shared" ref="GB30:GB36" si="441">FZ30+GA30</f>
        <v>0</v>
      </c>
      <c r="GC30" s="7"/>
      <c r="GD30" s="7"/>
      <c r="GE30" s="6">
        <f t="shared" ref="GE30:GE36" si="442">GC30+GD30</f>
        <v>0</v>
      </c>
      <c r="GF30" s="7"/>
      <c r="GG30" s="7"/>
      <c r="GH30" s="6">
        <f t="shared" ref="GH30:GH36" si="443">GF30+GG30</f>
        <v>0</v>
      </c>
      <c r="GI30" s="7"/>
      <c r="GJ30" s="7"/>
      <c r="GK30" s="6">
        <f t="shared" ref="GK30:GK36" si="444">GI30+GJ30</f>
        <v>0</v>
      </c>
      <c r="GL30" s="7">
        <f t="shared" ref="GL30:GN39" si="445">EY30+FB30+FE30+FH30+FK30+FN30+FQ30+FT30+FW30+FZ30+GC30+GF30+GI30</f>
        <v>0</v>
      </c>
      <c r="GM30" s="7">
        <f t="shared" si="445"/>
        <v>0</v>
      </c>
      <c r="GN30" s="7">
        <f t="shared" si="445"/>
        <v>0</v>
      </c>
      <c r="GO30" s="7"/>
      <c r="GP30" s="7"/>
      <c r="GQ30" s="6">
        <f t="shared" ref="GQ30:GQ36" si="446">GO30+GP30</f>
        <v>0</v>
      </c>
      <c r="GR30" s="7"/>
      <c r="GS30" s="7"/>
      <c r="GT30" s="6">
        <f t="shared" ref="GT30:GT36" si="447">GR30+GS30</f>
        <v>0</v>
      </c>
      <c r="GU30" s="7"/>
      <c r="GV30" s="7"/>
      <c r="GW30" s="6">
        <f t="shared" ref="GW30:GW36" si="448">GU30+GV30</f>
        <v>0</v>
      </c>
      <c r="GX30" s="7">
        <f t="shared" ref="GX30:GX36" si="449">GL30+GO30+GR30+GU30</f>
        <v>0</v>
      </c>
      <c r="GY30" s="7">
        <f t="shared" ref="GY30:GY36" si="450">GM30+GP30+GS30+GV30</f>
        <v>0</v>
      </c>
      <c r="GZ30" s="7">
        <f t="shared" ref="GZ30:GZ36" si="451">GN30+GQ30+GT30+GW30</f>
        <v>0</v>
      </c>
      <c r="HA30" s="586" t="e">
        <f t="shared" si="107"/>
        <v>#REF!</v>
      </c>
      <c r="HB30" s="586">
        <f t="shared" si="108"/>
        <v>53155</v>
      </c>
      <c r="HC30" s="580" t="e">
        <f t="shared" si="109"/>
        <v>#REF!</v>
      </c>
    </row>
    <row r="31" spans="1:211" x14ac:dyDescent="0.2">
      <c r="A31" s="123" t="s">
        <v>422</v>
      </c>
      <c r="B31" s="6">
        <v>0</v>
      </c>
      <c r="C31" s="7"/>
      <c r="D31" s="6">
        <f t="shared" si="380"/>
        <v>0</v>
      </c>
      <c r="E31" s="6"/>
      <c r="F31" s="7"/>
      <c r="G31" s="6">
        <f t="shared" si="381"/>
        <v>0</v>
      </c>
      <c r="H31" s="6"/>
      <c r="I31" s="7"/>
      <c r="J31" s="6">
        <f t="shared" si="382"/>
        <v>0</v>
      </c>
      <c r="K31" s="6"/>
      <c r="L31" s="7"/>
      <c r="M31" s="6">
        <f t="shared" si="383"/>
        <v>0</v>
      </c>
      <c r="N31" s="6"/>
      <c r="O31" s="7"/>
      <c r="P31" s="6">
        <f t="shared" si="384"/>
        <v>0</v>
      </c>
      <c r="Q31" s="6"/>
      <c r="R31" s="7"/>
      <c r="S31" s="6">
        <f t="shared" si="385"/>
        <v>0</v>
      </c>
      <c r="T31" s="6">
        <v>0</v>
      </c>
      <c r="U31" s="7"/>
      <c r="V31" s="6">
        <f t="shared" si="386"/>
        <v>0</v>
      </c>
      <c r="W31" s="6">
        <v>0</v>
      </c>
      <c r="X31" s="7"/>
      <c r="Y31" s="6">
        <f t="shared" si="387"/>
        <v>0</v>
      </c>
      <c r="Z31" s="6">
        <v>0</v>
      </c>
      <c r="AA31" s="7"/>
      <c r="AB31" s="6">
        <f t="shared" si="388"/>
        <v>0</v>
      </c>
      <c r="AC31" s="6">
        <v>0</v>
      </c>
      <c r="AD31" s="7">
        <f>76142+17673+14951+5349+114006+63375+19167+11312+4188-6493+3758-1299+1248+3952+2608+67273+1506+86230+14884+83031</f>
        <v>582861</v>
      </c>
      <c r="AE31" s="6">
        <f t="shared" si="389"/>
        <v>582861</v>
      </c>
      <c r="AF31" s="6">
        <v>0</v>
      </c>
      <c r="AG31" s="7"/>
      <c r="AH31" s="6">
        <f t="shared" si="390"/>
        <v>0</v>
      </c>
      <c r="AI31" s="6">
        <v>0</v>
      </c>
      <c r="AJ31" s="7"/>
      <c r="AK31" s="6">
        <f t="shared" si="391"/>
        <v>0</v>
      </c>
      <c r="AL31" s="6">
        <v>0</v>
      </c>
      <c r="AM31" s="7"/>
      <c r="AN31" s="6">
        <f t="shared" si="392"/>
        <v>0</v>
      </c>
      <c r="AO31" s="6">
        <v>0</v>
      </c>
      <c r="AP31" s="7"/>
      <c r="AQ31" s="6">
        <f t="shared" si="393"/>
        <v>0</v>
      </c>
      <c r="AR31" s="6"/>
      <c r="AS31" s="7"/>
      <c r="AT31" s="6">
        <f t="shared" si="394"/>
        <v>0</v>
      </c>
      <c r="AU31" s="6">
        <v>0</v>
      </c>
      <c r="AV31" s="7"/>
      <c r="AW31" s="6">
        <f t="shared" si="395"/>
        <v>0</v>
      </c>
      <c r="AX31" s="6">
        <v>0</v>
      </c>
      <c r="AY31" s="7"/>
      <c r="AZ31" s="6">
        <f t="shared" si="396"/>
        <v>0</v>
      </c>
      <c r="BA31" s="6"/>
      <c r="BB31" s="7"/>
      <c r="BC31" s="6">
        <f t="shared" si="397"/>
        <v>0</v>
      </c>
      <c r="BD31" s="6">
        <v>0</v>
      </c>
      <c r="BE31" s="7"/>
      <c r="BF31" s="6">
        <f t="shared" si="398"/>
        <v>0</v>
      </c>
      <c r="BG31" s="6">
        <v>0</v>
      </c>
      <c r="BH31" s="7"/>
      <c r="BI31" s="6">
        <f t="shared" si="399"/>
        <v>0</v>
      </c>
      <c r="BJ31" s="6"/>
      <c r="BK31" s="7"/>
      <c r="BL31" s="6">
        <f t="shared" si="400"/>
        <v>0</v>
      </c>
      <c r="BM31" s="6">
        <v>0</v>
      </c>
      <c r="BN31" s="7"/>
      <c r="BO31" s="6">
        <f t="shared" si="401"/>
        <v>0</v>
      </c>
      <c r="BP31" s="6"/>
      <c r="BQ31" s="7"/>
      <c r="BR31" s="6">
        <f t="shared" si="402"/>
        <v>0</v>
      </c>
      <c r="BS31" s="6">
        <v>0</v>
      </c>
      <c r="BT31" s="7"/>
      <c r="BU31" s="6">
        <f t="shared" si="403"/>
        <v>0</v>
      </c>
      <c r="BV31" s="6"/>
      <c r="BW31" s="7"/>
      <c r="BX31" s="6">
        <f t="shared" si="404"/>
        <v>0</v>
      </c>
      <c r="BY31" s="6">
        <v>0</v>
      </c>
      <c r="BZ31" s="7"/>
      <c r="CA31" s="6">
        <f t="shared" si="405"/>
        <v>0</v>
      </c>
      <c r="CB31" s="6"/>
      <c r="CC31" s="7"/>
      <c r="CD31" s="6">
        <f t="shared" si="406"/>
        <v>0</v>
      </c>
      <c r="CE31" s="6"/>
      <c r="CF31" s="7"/>
      <c r="CG31" s="6">
        <f t="shared" si="407"/>
        <v>0</v>
      </c>
      <c r="CH31" s="6"/>
      <c r="CI31" s="7"/>
      <c r="CJ31" s="6">
        <f t="shared" si="408"/>
        <v>0</v>
      </c>
      <c r="CK31" s="6"/>
      <c r="CL31" s="7"/>
      <c r="CM31" s="6">
        <f t="shared" si="409"/>
        <v>0</v>
      </c>
      <c r="CN31" s="6"/>
      <c r="CO31" s="7"/>
      <c r="CP31" s="6">
        <f t="shared" si="410"/>
        <v>0</v>
      </c>
      <c r="CQ31" s="6"/>
      <c r="CR31" s="7"/>
      <c r="CS31" s="6">
        <f t="shared" si="411"/>
        <v>0</v>
      </c>
      <c r="CT31" s="6"/>
      <c r="CU31" s="7"/>
      <c r="CV31" s="6">
        <f t="shared" si="412"/>
        <v>0</v>
      </c>
      <c r="CW31" s="6">
        <v>0</v>
      </c>
      <c r="CX31" s="7"/>
      <c r="CY31" s="6">
        <f t="shared" si="413"/>
        <v>0</v>
      </c>
      <c r="CZ31" s="6">
        <v>0</v>
      </c>
      <c r="DA31" s="7"/>
      <c r="DB31" s="6">
        <f t="shared" si="414"/>
        <v>0</v>
      </c>
      <c r="DC31" s="6"/>
      <c r="DD31" s="7"/>
      <c r="DE31" s="6">
        <f t="shared" si="415"/>
        <v>0</v>
      </c>
      <c r="DF31" s="6">
        <v>0</v>
      </c>
      <c r="DG31" s="7"/>
      <c r="DH31" s="6">
        <f t="shared" si="416"/>
        <v>0</v>
      </c>
      <c r="DI31" s="6">
        <v>0</v>
      </c>
      <c r="DJ31" s="7"/>
      <c r="DK31" s="6">
        <f t="shared" si="417"/>
        <v>0</v>
      </c>
      <c r="DL31" s="6"/>
      <c r="DM31" s="7"/>
      <c r="DN31" s="6">
        <f t="shared" si="418"/>
        <v>0</v>
      </c>
      <c r="DO31" s="6"/>
      <c r="DP31" s="7"/>
      <c r="DQ31" s="6">
        <f t="shared" si="419"/>
        <v>0</v>
      </c>
      <c r="DR31" s="105">
        <f t="shared" si="420"/>
        <v>0</v>
      </c>
      <c r="DS31" s="105">
        <f t="shared" si="421"/>
        <v>582861</v>
      </c>
      <c r="DT31" s="105">
        <f t="shared" si="421"/>
        <v>582861</v>
      </c>
      <c r="DU31" s="7"/>
      <c r="DV31" s="7"/>
      <c r="DW31" s="6">
        <f t="shared" si="422"/>
        <v>0</v>
      </c>
      <c r="DX31" s="6"/>
      <c r="DY31" s="7"/>
      <c r="DZ31" s="6">
        <f t="shared" si="423"/>
        <v>0</v>
      </c>
      <c r="EA31" s="6"/>
      <c r="EB31" s="7"/>
      <c r="EC31" s="6">
        <f t="shared" si="424"/>
        <v>0</v>
      </c>
      <c r="ED31" s="6"/>
      <c r="EE31" s="7"/>
      <c r="EF31" s="6">
        <f t="shared" si="425"/>
        <v>0</v>
      </c>
      <c r="EG31" s="6"/>
      <c r="EH31" s="7"/>
      <c r="EI31" s="6">
        <f t="shared" si="426"/>
        <v>0</v>
      </c>
      <c r="EJ31" s="6"/>
      <c r="EK31" s="7"/>
      <c r="EL31" s="6">
        <f t="shared" si="427"/>
        <v>0</v>
      </c>
      <c r="EM31" s="6"/>
      <c r="EN31" s="7"/>
      <c r="EO31" s="6">
        <f t="shared" si="428"/>
        <v>0</v>
      </c>
      <c r="EP31" s="6"/>
      <c r="EQ31" s="7"/>
      <c r="ER31" s="6">
        <f t="shared" si="429"/>
        <v>0</v>
      </c>
      <c r="ES31" s="6"/>
      <c r="ET31" s="7"/>
      <c r="EU31" s="6">
        <f t="shared" si="430"/>
        <v>0</v>
      </c>
      <c r="EV31" s="105">
        <f t="shared" si="431"/>
        <v>0</v>
      </c>
      <c r="EW31" s="105">
        <f t="shared" si="431"/>
        <v>0</v>
      </c>
      <c r="EX31" s="105">
        <f t="shared" si="431"/>
        <v>0</v>
      </c>
      <c r="EY31" s="7"/>
      <c r="EZ31" s="7"/>
      <c r="FA31" s="6">
        <f t="shared" si="432"/>
        <v>0</v>
      </c>
      <c r="FB31" s="7"/>
      <c r="FC31" s="7"/>
      <c r="FD31" s="6">
        <f t="shared" si="433"/>
        <v>0</v>
      </c>
      <c r="FE31" s="7"/>
      <c r="FF31" s="7"/>
      <c r="FG31" s="6">
        <f t="shared" si="434"/>
        <v>0</v>
      </c>
      <c r="FH31" s="7"/>
      <c r="FI31" s="7"/>
      <c r="FJ31" s="6">
        <f t="shared" si="435"/>
        <v>0</v>
      </c>
      <c r="FK31" s="7"/>
      <c r="FL31" s="7"/>
      <c r="FM31" s="6">
        <f t="shared" si="436"/>
        <v>0</v>
      </c>
      <c r="FN31" s="7"/>
      <c r="FO31" s="7"/>
      <c r="FP31" s="6">
        <f t="shared" si="437"/>
        <v>0</v>
      </c>
      <c r="FQ31" s="7"/>
      <c r="FR31" s="7"/>
      <c r="FS31" s="6">
        <f t="shared" si="438"/>
        <v>0</v>
      </c>
      <c r="FT31" s="7"/>
      <c r="FU31" s="7"/>
      <c r="FV31" s="6">
        <f t="shared" si="439"/>
        <v>0</v>
      </c>
      <c r="FW31" s="7"/>
      <c r="FX31" s="7"/>
      <c r="FY31" s="6">
        <f t="shared" si="440"/>
        <v>0</v>
      </c>
      <c r="FZ31" s="7"/>
      <c r="GA31" s="7"/>
      <c r="GB31" s="6">
        <f t="shared" si="441"/>
        <v>0</v>
      </c>
      <c r="GC31" s="7"/>
      <c r="GD31" s="7"/>
      <c r="GE31" s="6">
        <f t="shared" si="442"/>
        <v>0</v>
      </c>
      <c r="GF31" s="7"/>
      <c r="GG31" s="7"/>
      <c r="GH31" s="6">
        <f t="shared" si="443"/>
        <v>0</v>
      </c>
      <c r="GI31" s="7"/>
      <c r="GJ31" s="7"/>
      <c r="GK31" s="6">
        <f t="shared" si="444"/>
        <v>0</v>
      </c>
      <c r="GL31" s="7">
        <f t="shared" si="445"/>
        <v>0</v>
      </c>
      <c r="GM31" s="7">
        <f t="shared" si="445"/>
        <v>0</v>
      </c>
      <c r="GN31" s="7">
        <f t="shared" si="445"/>
        <v>0</v>
      </c>
      <c r="GO31" s="7"/>
      <c r="GP31" s="7"/>
      <c r="GQ31" s="6">
        <f t="shared" si="446"/>
        <v>0</v>
      </c>
      <c r="GR31" s="7"/>
      <c r="GS31" s="7"/>
      <c r="GT31" s="6">
        <f t="shared" si="447"/>
        <v>0</v>
      </c>
      <c r="GU31" s="7"/>
      <c r="GV31" s="7"/>
      <c r="GW31" s="6">
        <f t="shared" si="448"/>
        <v>0</v>
      </c>
      <c r="GX31" s="7">
        <f t="shared" si="449"/>
        <v>0</v>
      </c>
      <c r="GY31" s="7">
        <f t="shared" si="450"/>
        <v>0</v>
      </c>
      <c r="GZ31" s="7">
        <f t="shared" si="451"/>
        <v>0</v>
      </c>
      <c r="HA31" s="586">
        <f t="shared" si="107"/>
        <v>0</v>
      </c>
      <c r="HB31" s="586">
        <f t="shared" si="108"/>
        <v>582861</v>
      </c>
      <c r="HC31" s="580">
        <f t="shared" si="109"/>
        <v>582861</v>
      </c>
    </row>
    <row r="32" spans="1:211" x14ac:dyDescent="0.2">
      <c r="A32" s="123" t="s">
        <v>423</v>
      </c>
      <c r="B32" s="6"/>
      <c r="C32" s="7"/>
      <c r="D32" s="6">
        <f t="shared" si="380"/>
        <v>0</v>
      </c>
      <c r="E32" s="6"/>
      <c r="F32" s="7"/>
      <c r="G32" s="6">
        <f t="shared" si="381"/>
        <v>0</v>
      </c>
      <c r="H32" s="6"/>
      <c r="I32" s="7"/>
      <c r="J32" s="6">
        <f t="shared" si="382"/>
        <v>0</v>
      </c>
      <c r="K32" s="6"/>
      <c r="L32" s="7"/>
      <c r="M32" s="6">
        <f t="shared" si="383"/>
        <v>0</v>
      </c>
      <c r="N32" s="6"/>
      <c r="O32" s="7"/>
      <c r="P32" s="6">
        <f t="shared" si="384"/>
        <v>0</v>
      </c>
      <c r="Q32" s="6"/>
      <c r="R32" s="7"/>
      <c r="S32" s="6">
        <f t="shared" si="385"/>
        <v>0</v>
      </c>
      <c r="T32" s="6">
        <v>0</v>
      </c>
      <c r="U32" s="7"/>
      <c r="V32" s="6">
        <f t="shared" si="386"/>
        <v>0</v>
      </c>
      <c r="W32" s="6">
        <v>0</v>
      </c>
      <c r="X32" s="7"/>
      <c r="Y32" s="6">
        <f t="shared" si="387"/>
        <v>0</v>
      </c>
      <c r="Z32" s="6">
        <v>0</v>
      </c>
      <c r="AA32" s="7"/>
      <c r="AB32" s="6">
        <f t="shared" si="388"/>
        <v>0</v>
      </c>
      <c r="AC32" s="6">
        <v>0</v>
      </c>
      <c r="AD32" s="7"/>
      <c r="AE32" s="6">
        <f t="shared" si="389"/>
        <v>0</v>
      </c>
      <c r="AF32" s="6">
        <v>0</v>
      </c>
      <c r="AG32" s="7"/>
      <c r="AH32" s="6">
        <f t="shared" si="390"/>
        <v>0</v>
      </c>
      <c r="AI32" s="6">
        <v>0</v>
      </c>
      <c r="AJ32" s="7"/>
      <c r="AK32" s="6">
        <f t="shared" si="391"/>
        <v>0</v>
      </c>
      <c r="AL32" s="6">
        <v>0</v>
      </c>
      <c r="AM32" s="7"/>
      <c r="AN32" s="6">
        <f t="shared" si="392"/>
        <v>0</v>
      </c>
      <c r="AO32" s="6">
        <v>0</v>
      </c>
      <c r="AP32" s="7"/>
      <c r="AQ32" s="6">
        <f t="shared" si="393"/>
        <v>0</v>
      </c>
      <c r="AR32" s="6"/>
      <c r="AS32" s="7"/>
      <c r="AT32" s="6">
        <f t="shared" si="394"/>
        <v>0</v>
      </c>
      <c r="AU32" s="6">
        <v>0</v>
      </c>
      <c r="AV32" s="7"/>
      <c r="AW32" s="6">
        <f t="shared" si="395"/>
        <v>0</v>
      </c>
      <c r="AX32" s="6">
        <v>0</v>
      </c>
      <c r="AY32" s="7"/>
      <c r="AZ32" s="6">
        <f t="shared" si="396"/>
        <v>0</v>
      </c>
      <c r="BA32" s="6"/>
      <c r="BB32" s="7"/>
      <c r="BC32" s="6">
        <f t="shared" si="397"/>
        <v>0</v>
      </c>
      <c r="BD32" s="6"/>
      <c r="BE32" s="7"/>
      <c r="BF32" s="6">
        <f t="shared" si="398"/>
        <v>0</v>
      </c>
      <c r="BG32" s="6"/>
      <c r="BH32" s="7"/>
      <c r="BI32" s="6">
        <f t="shared" si="399"/>
        <v>0</v>
      </c>
      <c r="BJ32" s="6"/>
      <c r="BK32" s="7"/>
      <c r="BL32" s="6">
        <f t="shared" si="400"/>
        <v>0</v>
      </c>
      <c r="BM32" s="6"/>
      <c r="BN32" s="7"/>
      <c r="BO32" s="6">
        <f t="shared" si="401"/>
        <v>0</v>
      </c>
      <c r="BP32" s="6"/>
      <c r="BQ32" s="7"/>
      <c r="BR32" s="6">
        <f t="shared" si="402"/>
        <v>0</v>
      </c>
      <c r="BS32" s="6"/>
      <c r="BT32" s="7"/>
      <c r="BU32" s="6">
        <f t="shared" si="403"/>
        <v>0</v>
      </c>
      <c r="BV32" s="6"/>
      <c r="BW32" s="7"/>
      <c r="BX32" s="6">
        <f t="shared" si="404"/>
        <v>0</v>
      </c>
      <c r="BY32" s="6">
        <v>0</v>
      </c>
      <c r="BZ32" s="7"/>
      <c r="CA32" s="6">
        <f t="shared" si="405"/>
        <v>0</v>
      </c>
      <c r="CB32" s="6"/>
      <c r="CC32" s="7"/>
      <c r="CD32" s="6">
        <f t="shared" si="406"/>
        <v>0</v>
      </c>
      <c r="CE32" s="6"/>
      <c r="CF32" s="7"/>
      <c r="CG32" s="6">
        <f t="shared" si="407"/>
        <v>0</v>
      </c>
      <c r="CH32" s="6"/>
      <c r="CI32" s="7"/>
      <c r="CJ32" s="6">
        <f t="shared" si="408"/>
        <v>0</v>
      </c>
      <c r="CK32" s="6"/>
      <c r="CL32" s="7"/>
      <c r="CM32" s="6">
        <f t="shared" si="409"/>
        <v>0</v>
      </c>
      <c r="CN32" s="6"/>
      <c r="CO32" s="7"/>
      <c r="CP32" s="6">
        <f t="shared" si="410"/>
        <v>0</v>
      </c>
      <c r="CQ32" s="6"/>
      <c r="CR32" s="7"/>
      <c r="CS32" s="6">
        <f t="shared" si="411"/>
        <v>0</v>
      </c>
      <c r="CT32" s="6"/>
      <c r="CU32" s="7"/>
      <c r="CV32" s="6">
        <f t="shared" si="412"/>
        <v>0</v>
      </c>
      <c r="CW32" s="6">
        <v>0</v>
      </c>
      <c r="CX32" s="7"/>
      <c r="CY32" s="6">
        <f t="shared" si="413"/>
        <v>0</v>
      </c>
      <c r="CZ32" s="6"/>
      <c r="DA32" s="7"/>
      <c r="DB32" s="6">
        <f t="shared" si="414"/>
        <v>0</v>
      </c>
      <c r="DC32" s="6"/>
      <c r="DD32" s="7"/>
      <c r="DE32" s="6">
        <f t="shared" si="415"/>
        <v>0</v>
      </c>
      <c r="DF32" s="6"/>
      <c r="DG32" s="7"/>
      <c r="DH32" s="6">
        <f t="shared" si="416"/>
        <v>0</v>
      </c>
      <c r="DI32" s="6"/>
      <c r="DJ32" s="7"/>
      <c r="DK32" s="6">
        <f t="shared" si="417"/>
        <v>0</v>
      </c>
      <c r="DL32" s="6"/>
      <c r="DM32" s="7"/>
      <c r="DN32" s="6">
        <f t="shared" si="418"/>
        <v>0</v>
      </c>
      <c r="DO32" s="6"/>
      <c r="DP32" s="7"/>
      <c r="DQ32" s="6">
        <f t="shared" si="419"/>
        <v>0</v>
      </c>
      <c r="DR32" s="105">
        <f t="shared" si="420"/>
        <v>0</v>
      </c>
      <c r="DS32" s="105">
        <f t="shared" si="421"/>
        <v>0</v>
      </c>
      <c r="DT32" s="105">
        <f t="shared" si="421"/>
        <v>0</v>
      </c>
      <c r="DU32" s="7"/>
      <c r="DV32" s="7"/>
      <c r="DW32" s="6">
        <f t="shared" si="422"/>
        <v>0</v>
      </c>
      <c r="DX32" s="6"/>
      <c r="DY32" s="7"/>
      <c r="DZ32" s="6">
        <f t="shared" si="423"/>
        <v>0</v>
      </c>
      <c r="EA32" s="6"/>
      <c r="EB32" s="7"/>
      <c r="EC32" s="6">
        <f t="shared" si="424"/>
        <v>0</v>
      </c>
      <c r="ED32" s="6"/>
      <c r="EE32" s="7"/>
      <c r="EF32" s="6">
        <f t="shared" si="425"/>
        <v>0</v>
      </c>
      <c r="EG32" s="6"/>
      <c r="EH32" s="7"/>
      <c r="EI32" s="6">
        <f t="shared" si="426"/>
        <v>0</v>
      </c>
      <c r="EJ32" s="6"/>
      <c r="EK32" s="7"/>
      <c r="EL32" s="6">
        <f t="shared" si="427"/>
        <v>0</v>
      </c>
      <c r="EM32" s="6"/>
      <c r="EN32" s="7"/>
      <c r="EO32" s="6">
        <f t="shared" si="428"/>
        <v>0</v>
      </c>
      <c r="EP32" s="6"/>
      <c r="EQ32" s="7"/>
      <c r="ER32" s="6">
        <f t="shared" si="429"/>
        <v>0</v>
      </c>
      <c r="ES32" s="6"/>
      <c r="ET32" s="7"/>
      <c r="EU32" s="6">
        <f t="shared" si="430"/>
        <v>0</v>
      </c>
      <c r="EV32" s="105">
        <f t="shared" si="431"/>
        <v>0</v>
      </c>
      <c r="EW32" s="105">
        <f t="shared" si="431"/>
        <v>0</v>
      </c>
      <c r="EX32" s="105">
        <f t="shared" si="431"/>
        <v>0</v>
      </c>
      <c r="EY32" s="7"/>
      <c r="EZ32" s="7"/>
      <c r="FA32" s="6">
        <f t="shared" si="432"/>
        <v>0</v>
      </c>
      <c r="FB32" s="7"/>
      <c r="FC32" s="7"/>
      <c r="FD32" s="6">
        <f t="shared" si="433"/>
        <v>0</v>
      </c>
      <c r="FE32" s="7"/>
      <c r="FF32" s="7"/>
      <c r="FG32" s="6">
        <f t="shared" si="434"/>
        <v>0</v>
      </c>
      <c r="FH32" s="7"/>
      <c r="FI32" s="7"/>
      <c r="FJ32" s="6">
        <f t="shared" si="435"/>
        <v>0</v>
      </c>
      <c r="FK32" s="7"/>
      <c r="FL32" s="7"/>
      <c r="FM32" s="6">
        <f t="shared" si="436"/>
        <v>0</v>
      </c>
      <c r="FN32" s="7"/>
      <c r="FO32" s="7"/>
      <c r="FP32" s="6">
        <f t="shared" si="437"/>
        <v>0</v>
      </c>
      <c r="FQ32" s="7"/>
      <c r="FR32" s="7"/>
      <c r="FS32" s="6">
        <f t="shared" si="438"/>
        <v>0</v>
      </c>
      <c r="FT32" s="7"/>
      <c r="FU32" s="7"/>
      <c r="FV32" s="6">
        <f t="shared" si="439"/>
        <v>0</v>
      </c>
      <c r="FW32" s="7"/>
      <c r="FX32" s="7"/>
      <c r="FY32" s="6">
        <f t="shared" si="440"/>
        <v>0</v>
      </c>
      <c r="FZ32" s="7"/>
      <c r="GA32" s="7"/>
      <c r="GB32" s="6">
        <f t="shared" si="441"/>
        <v>0</v>
      </c>
      <c r="GC32" s="7"/>
      <c r="GD32" s="7"/>
      <c r="GE32" s="6">
        <f t="shared" si="442"/>
        <v>0</v>
      </c>
      <c r="GF32" s="7"/>
      <c r="GG32" s="7"/>
      <c r="GH32" s="6">
        <f t="shared" si="443"/>
        <v>0</v>
      </c>
      <c r="GI32" s="7"/>
      <c r="GJ32" s="7"/>
      <c r="GK32" s="6">
        <f t="shared" si="444"/>
        <v>0</v>
      </c>
      <c r="GL32" s="7">
        <f t="shared" si="445"/>
        <v>0</v>
      </c>
      <c r="GM32" s="7">
        <f t="shared" si="445"/>
        <v>0</v>
      </c>
      <c r="GN32" s="7">
        <f t="shared" si="445"/>
        <v>0</v>
      </c>
      <c r="GO32" s="7"/>
      <c r="GP32" s="7"/>
      <c r="GQ32" s="6">
        <f t="shared" si="446"/>
        <v>0</v>
      </c>
      <c r="GR32" s="7"/>
      <c r="GS32" s="7"/>
      <c r="GT32" s="6">
        <f t="shared" si="447"/>
        <v>0</v>
      </c>
      <c r="GU32" s="7"/>
      <c r="GV32" s="7"/>
      <c r="GW32" s="6">
        <f t="shared" si="448"/>
        <v>0</v>
      </c>
      <c r="GX32" s="7">
        <f t="shared" si="449"/>
        <v>0</v>
      </c>
      <c r="GY32" s="7">
        <f t="shared" si="450"/>
        <v>0</v>
      </c>
      <c r="GZ32" s="7">
        <f t="shared" si="451"/>
        <v>0</v>
      </c>
      <c r="HA32" s="586">
        <f t="shared" si="107"/>
        <v>0</v>
      </c>
      <c r="HB32" s="586">
        <f t="shared" si="108"/>
        <v>0</v>
      </c>
      <c r="HC32" s="580">
        <f t="shared" si="109"/>
        <v>0</v>
      </c>
    </row>
    <row r="33" spans="1:211" x14ac:dyDescent="0.2">
      <c r="A33" s="123" t="s">
        <v>424</v>
      </c>
      <c r="B33" s="6"/>
      <c r="C33" s="7"/>
      <c r="D33" s="6">
        <f t="shared" si="380"/>
        <v>0</v>
      </c>
      <c r="E33" s="6"/>
      <c r="F33" s="7"/>
      <c r="G33" s="6">
        <f t="shared" si="381"/>
        <v>0</v>
      </c>
      <c r="H33" s="6"/>
      <c r="I33" s="7"/>
      <c r="J33" s="6">
        <f t="shared" si="382"/>
        <v>0</v>
      </c>
      <c r="K33" s="6"/>
      <c r="L33" s="7"/>
      <c r="M33" s="6">
        <f t="shared" si="383"/>
        <v>0</v>
      </c>
      <c r="N33" s="6"/>
      <c r="O33" s="7"/>
      <c r="P33" s="6">
        <f t="shared" si="384"/>
        <v>0</v>
      </c>
      <c r="Q33" s="6"/>
      <c r="R33" s="7"/>
      <c r="S33" s="6">
        <f t="shared" si="385"/>
        <v>0</v>
      </c>
      <c r="T33" s="6">
        <v>0</v>
      </c>
      <c r="U33" s="7"/>
      <c r="V33" s="6">
        <f t="shared" si="386"/>
        <v>0</v>
      </c>
      <c r="W33" s="6">
        <v>0</v>
      </c>
      <c r="X33" s="7"/>
      <c r="Y33" s="6">
        <f t="shared" si="387"/>
        <v>0</v>
      </c>
      <c r="Z33" s="6">
        <v>0</v>
      </c>
      <c r="AA33" s="7"/>
      <c r="AB33" s="6">
        <f t="shared" si="388"/>
        <v>0</v>
      </c>
      <c r="AC33" s="6">
        <v>0</v>
      </c>
      <c r="AD33" s="7"/>
      <c r="AE33" s="6">
        <f t="shared" si="389"/>
        <v>0</v>
      </c>
      <c r="AF33" s="6">
        <v>0</v>
      </c>
      <c r="AG33" s="7"/>
      <c r="AH33" s="6">
        <f t="shared" si="390"/>
        <v>0</v>
      </c>
      <c r="AI33" s="6">
        <v>0</v>
      </c>
      <c r="AJ33" s="7"/>
      <c r="AK33" s="6">
        <f t="shared" si="391"/>
        <v>0</v>
      </c>
      <c r="AL33" s="6">
        <v>0</v>
      </c>
      <c r="AM33" s="7"/>
      <c r="AN33" s="6">
        <f t="shared" si="392"/>
        <v>0</v>
      </c>
      <c r="AO33" s="6">
        <v>0</v>
      </c>
      <c r="AP33" s="7"/>
      <c r="AQ33" s="6">
        <f t="shared" si="393"/>
        <v>0</v>
      </c>
      <c r="AR33" s="6"/>
      <c r="AS33" s="7"/>
      <c r="AT33" s="6">
        <f t="shared" si="394"/>
        <v>0</v>
      </c>
      <c r="AU33" s="6">
        <v>0</v>
      </c>
      <c r="AV33" s="7"/>
      <c r="AW33" s="6">
        <f t="shared" si="395"/>
        <v>0</v>
      </c>
      <c r="AX33" s="6">
        <v>0</v>
      </c>
      <c r="AY33" s="7"/>
      <c r="AZ33" s="6">
        <f t="shared" si="396"/>
        <v>0</v>
      </c>
      <c r="BA33" s="6"/>
      <c r="BB33" s="7"/>
      <c r="BC33" s="6">
        <f t="shared" si="397"/>
        <v>0</v>
      </c>
      <c r="BD33" s="6"/>
      <c r="BE33" s="7"/>
      <c r="BF33" s="6">
        <f t="shared" si="398"/>
        <v>0</v>
      </c>
      <c r="BG33" s="6"/>
      <c r="BH33" s="7"/>
      <c r="BI33" s="6">
        <f t="shared" si="399"/>
        <v>0</v>
      </c>
      <c r="BJ33" s="6"/>
      <c r="BK33" s="7"/>
      <c r="BL33" s="6">
        <f t="shared" si="400"/>
        <v>0</v>
      </c>
      <c r="BM33" s="6"/>
      <c r="BN33" s="7"/>
      <c r="BO33" s="6">
        <f t="shared" si="401"/>
        <v>0</v>
      </c>
      <c r="BP33" s="6"/>
      <c r="BQ33" s="7"/>
      <c r="BR33" s="6">
        <f t="shared" si="402"/>
        <v>0</v>
      </c>
      <c r="BS33" s="6"/>
      <c r="BT33" s="7"/>
      <c r="BU33" s="6">
        <f t="shared" si="403"/>
        <v>0</v>
      </c>
      <c r="BV33" s="6"/>
      <c r="BW33" s="7"/>
      <c r="BX33" s="6">
        <f t="shared" si="404"/>
        <v>0</v>
      </c>
      <c r="BY33" s="6">
        <v>0</v>
      </c>
      <c r="BZ33" s="7"/>
      <c r="CA33" s="6">
        <f t="shared" si="405"/>
        <v>0</v>
      </c>
      <c r="CB33" s="6"/>
      <c r="CC33" s="7"/>
      <c r="CD33" s="6">
        <f t="shared" si="406"/>
        <v>0</v>
      </c>
      <c r="CE33" s="6"/>
      <c r="CF33" s="7"/>
      <c r="CG33" s="6">
        <f t="shared" si="407"/>
        <v>0</v>
      </c>
      <c r="CH33" s="6"/>
      <c r="CI33" s="7"/>
      <c r="CJ33" s="6">
        <f t="shared" si="408"/>
        <v>0</v>
      </c>
      <c r="CK33" s="6"/>
      <c r="CL33" s="7"/>
      <c r="CM33" s="6">
        <f t="shared" si="409"/>
        <v>0</v>
      </c>
      <c r="CN33" s="6"/>
      <c r="CO33" s="7"/>
      <c r="CP33" s="6">
        <f t="shared" si="410"/>
        <v>0</v>
      </c>
      <c r="CQ33" s="6"/>
      <c r="CR33" s="7"/>
      <c r="CS33" s="6">
        <f t="shared" si="411"/>
        <v>0</v>
      </c>
      <c r="CT33" s="6"/>
      <c r="CU33" s="7"/>
      <c r="CV33" s="6">
        <f t="shared" si="412"/>
        <v>0</v>
      </c>
      <c r="CW33" s="6">
        <v>0</v>
      </c>
      <c r="CX33" s="7"/>
      <c r="CY33" s="6">
        <f t="shared" si="413"/>
        <v>0</v>
      </c>
      <c r="CZ33" s="6"/>
      <c r="DA33" s="7"/>
      <c r="DB33" s="6">
        <f t="shared" si="414"/>
        <v>0</v>
      </c>
      <c r="DC33" s="6"/>
      <c r="DD33" s="7"/>
      <c r="DE33" s="6">
        <f t="shared" si="415"/>
        <v>0</v>
      </c>
      <c r="DF33" s="6"/>
      <c r="DG33" s="7"/>
      <c r="DH33" s="6">
        <f t="shared" si="416"/>
        <v>0</v>
      </c>
      <c r="DI33" s="6"/>
      <c r="DJ33" s="7"/>
      <c r="DK33" s="6">
        <f t="shared" si="417"/>
        <v>0</v>
      </c>
      <c r="DL33" s="6"/>
      <c r="DM33" s="7"/>
      <c r="DN33" s="6">
        <f t="shared" si="418"/>
        <v>0</v>
      </c>
      <c r="DO33" s="6"/>
      <c r="DP33" s="7"/>
      <c r="DQ33" s="6">
        <f t="shared" si="419"/>
        <v>0</v>
      </c>
      <c r="DR33" s="105">
        <f t="shared" si="420"/>
        <v>0</v>
      </c>
      <c r="DS33" s="105">
        <f t="shared" si="421"/>
        <v>0</v>
      </c>
      <c r="DT33" s="105">
        <f t="shared" si="421"/>
        <v>0</v>
      </c>
      <c r="DU33" s="7"/>
      <c r="DV33" s="7"/>
      <c r="DW33" s="6">
        <f t="shared" si="422"/>
        <v>0</v>
      </c>
      <c r="DX33" s="6"/>
      <c r="DY33" s="7"/>
      <c r="DZ33" s="6">
        <f t="shared" si="423"/>
        <v>0</v>
      </c>
      <c r="EA33" s="6"/>
      <c r="EB33" s="7"/>
      <c r="EC33" s="6">
        <f t="shared" si="424"/>
        <v>0</v>
      </c>
      <c r="ED33" s="6"/>
      <c r="EE33" s="7"/>
      <c r="EF33" s="6">
        <f t="shared" si="425"/>
        <v>0</v>
      </c>
      <c r="EG33" s="6"/>
      <c r="EH33" s="7"/>
      <c r="EI33" s="6">
        <f t="shared" si="426"/>
        <v>0</v>
      </c>
      <c r="EJ33" s="6"/>
      <c r="EK33" s="7"/>
      <c r="EL33" s="6">
        <f t="shared" si="427"/>
        <v>0</v>
      </c>
      <c r="EM33" s="6"/>
      <c r="EN33" s="7"/>
      <c r="EO33" s="6">
        <f t="shared" si="428"/>
        <v>0</v>
      </c>
      <c r="EP33" s="6"/>
      <c r="EQ33" s="7"/>
      <c r="ER33" s="6">
        <f t="shared" si="429"/>
        <v>0</v>
      </c>
      <c r="ES33" s="6"/>
      <c r="ET33" s="7"/>
      <c r="EU33" s="6">
        <f t="shared" si="430"/>
        <v>0</v>
      </c>
      <c r="EV33" s="105">
        <f t="shared" si="431"/>
        <v>0</v>
      </c>
      <c r="EW33" s="105">
        <f t="shared" si="431"/>
        <v>0</v>
      </c>
      <c r="EX33" s="105">
        <f t="shared" si="431"/>
        <v>0</v>
      </c>
      <c r="EY33" s="7"/>
      <c r="EZ33" s="7"/>
      <c r="FA33" s="6">
        <f t="shared" si="432"/>
        <v>0</v>
      </c>
      <c r="FB33" s="7"/>
      <c r="FC33" s="7"/>
      <c r="FD33" s="6">
        <f t="shared" si="433"/>
        <v>0</v>
      </c>
      <c r="FE33" s="7"/>
      <c r="FF33" s="7"/>
      <c r="FG33" s="6">
        <f t="shared" si="434"/>
        <v>0</v>
      </c>
      <c r="FH33" s="7"/>
      <c r="FI33" s="7"/>
      <c r="FJ33" s="6">
        <f t="shared" si="435"/>
        <v>0</v>
      </c>
      <c r="FK33" s="7"/>
      <c r="FL33" s="7"/>
      <c r="FM33" s="6">
        <f t="shared" si="436"/>
        <v>0</v>
      </c>
      <c r="FN33" s="7"/>
      <c r="FO33" s="7"/>
      <c r="FP33" s="6">
        <f t="shared" si="437"/>
        <v>0</v>
      </c>
      <c r="FQ33" s="7"/>
      <c r="FR33" s="7"/>
      <c r="FS33" s="6">
        <f t="shared" si="438"/>
        <v>0</v>
      </c>
      <c r="FT33" s="7"/>
      <c r="FU33" s="7"/>
      <c r="FV33" s="6">
        <f t="shared" si="439"/>
        <v>0</v>
      </c>
      <c r="FW33" s="7"/>
      <c r="FX33" s="7"/>
      <c r="FY33" s="6">
        <f t="shared" si="440"/>
        <v>0</v>
      </c>
      <c r="FZ33" s="7"/>
      <c r="GA33" s="7"/>
      <c r="GB33" s="6">
        <f t="shared" si="441"/>
        <v>0</v>
      </c>
      <c r="GC33" s="7"/>
      <c r="GD33" s="7"/>
      <c r="GE33" s="6">
        <f t="shared" si="442"/>
        <v>0</v>
      </c>
      <c r="GF33" s="7"/>
      <c r="GG33" s="7"/>
      <c r="GH33" s="6">
        <f t="shared" si="443"/>
        <v>0</v>
      </c>
      <c r="GI33" s="7"/>
      <c r="GJ33" s="7"/>
      <c r="GK33" s="6">
        <f t="shared" si="444"/>
        <v>0</v>
      </c>
      <c r="GL33" s="7">
        <f t="shared" si="445"/>
        <v>0</v>
      </c>
      <c r="GM33" s="7">
        <f t="shared" si="445"/>
        <v>0</v>
      </c>
      <c r="GN33" s="7">
        <f t="shared" si="445"/>
        <v>0</v>
      </c>
      <c r="GO33" s="7"/>
      <c r="GP33" s="7"/>
      <c r="GQ33" s="6">
        <f t="shared" si="446"/>
        <v>0</v>
      </c>
      <c r="GR33" s="7"/>
      <c r="GS33" s="7"/>
      <c r="GT33" s="6">
        <f t="shared" si="447"/>
        <v>0</v>
      </c>
      <c r="GU33" s="7"/>
      <c r="GV33" s="7"/>
      <c r="GW33" s="6">
        <f t="shared" si="448"/>
        <v>0</v>
      </c>
      <c r="GX33" s="7">
        <f t="shared" si="449"/>
        <v>0</v>
      </c>
      <c r="GY33" s="7">
        <f t="shared" si="450"/>
        <v>0</v>
      </c>
      <c r="GZ33" s="7">
        <f t="shared" si="451"/>
        <v>0</v>
      </c>
      <c r="HA33" s="586">
        <f t="shared" si="107"/>
        <v>0</v>
      </c>
      <c r="HB33" s="586">
        <f t="shared" si="108"/>
        <v>0</v>
      </c>
      <c r="HC33" s="580">
        <f t="shared" si="109"/>
        <v>0</v>
      </c>
    </row>
    <row r="34" spans="1:211" x14ac:dyDescent="0.2">
      <c r="A34" s="123" t="s">
        <v>425</v>
      </c>
      <c r="B34" s="6">
        <v>0</v>
      </c>
      <c r="C34" s="7"/>
      <c r="D34" s="6">
        <f t="shared" si="380"/>
        <v>0</v>
      </c>
      <c r="E34" s="6"/>
      <c r="F34" s="7"/>
      <c r="G34" s="6">
        <f t="shared" si="381"/>
        <v>0</v>
      </c>
      <c r="H34" s="6"/>
      <c r="I34" s="7"/>
      <c r="J34" s="6">
        <f t="shared" si="382"/>
        <v>0</v>
      </c>
      <c r="K34" s="6"/>
      <c r="L34" s="7"/>
      <c r="M34" s="6">
        <f t="shared" si="383"/>
        <v>0</v>
      </c>
      <c r="N34" s="6"/>
      <c r="O34" s="7"/>
      <c r="P34" s="6">
        <f t="shared" si="384"/>
        <v>0</v>
      </c>
      <c r="Q34" s="6"/>
      <c r="R34" s="7"/>
      <c r="S34" s="6">
        <f t="shared" si="385"/>
        <v>0</v>
      </c>
      <c r="T34" s="6">
        <v>0</v>
      </c>
      <c r="U34" s="7"/>
      <c r="V34" s="6">
        <f t="shared" si="386"/>
        <v>0</v>
      </c>
      <c r="W34" s="6">
        <v>0</v>
      </c>
      <c r="X34" s="7"/>
      <c r="Y34" s="6">
        <f t="shared" si="387"/>
        <v>0</v>
      </c>
      <c r="Z34" s="6">
        <v>0</v>
      </c>
      <c r="AA34" s="7">
        <v>13328</v>
      </c>
      <c r="AB34" s="6">
        <f t="shared" si="388"/>
        <v>13328</v>
      </c>
      <c r="AC34" s="6">
        <v>0</v>
      </c>
      <c r="AD34" s="7"/>
      <c r="AE34" s="6">
        <f t="shared" si="389"/>
        <v>0</v>
      </c>
      <c r="AF34" s="6">
        <v>0</v>
      </c>
      <c r="AG34" s="7"/>
      <c r="AH34" s="6">
        <f t="shared" si="390"/>
        <v>0</v>
      </c>
      <c r="AI34" s="6">
        <v>0</v>
      </c>
      <c r="AJ34" s="7"/>
      <c r="AK34" s="6">
        <f t="shared" si="391"/>
        <v>0</v>
      </c>
      <c r="AL34" s="6">
        <v>0</v>
      </c>
      <c r="AM34" s="7"/>
      <c r="AN34" s="6">
        <f t="shared" si="392"/>
        <v>0</v>
      </c>
      <c r="AO34" s="6">
        <v>0</v>
      </c>
      <c r="AP34" s="7"/>
      <c r="AQ34" s="6">
        <f t="shared" si="393"/>
        <v>0</v>
      </c>
      <c r="AR34" s="6"/>
      <c r="AS34" s="7"/>
      <c r="AT34" s="6">
        <f t="shared" si="394"/>
        <v>0</v>
      </c>
      <c r="AU34" s="6">
        <v>0</v>
      </c>
      <c r="AV34" s="7"/>
      <c r="AW34" s="6">
        <f t="shared" si="395"/>
        <v>0</v>
      </c>
      <c r="AX34" s="6">
        <v>0</v>
      </c>
      <c r="AY34" s="7"/>
      <c r="AZ34" s="6">
        <f t="shared" si="396"/>
        <v>0</v>
      </c>
      <c r="BA34" s="6"/>
      <c r="BB34" s="7"/>
      <c r="BC34" s="6">
        <f t="shared" si="397"/>
        <v>0</v>
      </c>
      <c r="BD34" s="6">
        <v>0</v>
      </c>
      <c r="BE34" s="7"/>
      <c r="BF34" s="6">
        <f t="shared" si="398"/>
        <v>0</v>
      </c>
      <c r="BG34" s="6">
        <v>0</v>
      </c>
      <c r="BH34" s="7"/>
      <c r="BI34" s="6">
        <f t="shared" si="399"/>
        <v>0</v>
      </c>
      <c r="BJ34" s="6"/>
      <c r="BK34" s="7"/>
      <c r="BL34" s="6">
        <f t="shared" si="400"/>
        <v>0</v>
      </c>
      <c r="BM34" s="6">
        <v>0</v>
      </c>
      <c r="BN34" s="7"/>
      <c r="BO34" s="6">
        <f t="shared" si="401"/>
        <v>0</v>
      </c>
      <c r="BP34" s="6"/>
      <c r="BQ34" s="7"/>
      <c r="BR34" s="6">
        <f t="shared" si="402"/>
        <v>0</v>
      </c>
      <c r="BS34" s="6">
        <v>0</v>
      </c>
      <c r="BT34" s="7"/>
      <c r="BU34" s="6">
        <f t="shared" si="403"/>
        <v>0</v>
      </c>
      <c r="BV34" s="6"/>
      <c r="BW34" s="7"/>
      <c r="BX34" s="6">
        <f t="shared" si="404"/>
        <v>0</v>
      </c>
      <c r="BY34" s="6">
        <v>0</v>
      </c>
      <c r="BZ34" s="7"/>
      <c r="CA34" s="6">
        <f t="shared" si="405"/>
        <v>0</v>
      </c>
      <c r="CB34" s="6"/>
      <c r="CC34" s="7"/>
      <c r="CD34" s="6">
        <f t="shared" si="406"/>
        <v>0</v>
      </c>
      <c r="CE34" s="6">
        <f>SUM([1]Önkormányzat!$DC$261)</f>
        <v>0</v>
      </c>
      <c r="CF34" s="7"/>
      <c r="CG34" s="6">
        <f t="shared" si="407"/>
        <v>0</v>
      </c>
      <c r="CH34" s="6"/>
      <c r="CI34" s="7"/>
      <c r="CJ34" s="6">
        <f t="shared" si="408"/>
        <v>0</v>
      </c>
      <c r="CK34" s="6"/>
      <c r="CL34" s="7"/>
      <c r="CM34" s="6">
        <f t="shared" si="409"/>
        <v>0</v>
      </c>
      <c r="CN34" s="6"/>
      <c r="CO34" s="7"/>
      <c r="CP34" s="6">
        <f t="shared" si="410"/>
        <v>0</v>
      </c>
      <c r="CQ34" s="6"/>
      <c r="CR34" s="7"/>
      <c r="CS34" s="6">
        <f t="shared" si="411"/>
        <v>0</v>
      </c>
      <c r="CT34" s="6"/>
      <c r="CU34" s="7"/>
      <c r="CV34" s="6">
        <f t="shared" si="412"/>
        <v>0</v>
      </c>
      <c r="CW34" s="6">
        <v>0</v>
      </c>
      <c r="CX34" s="7"/>
      <c r="CY34" s="6">
        <f t="shared" si="413"/>
        <v>0</v>
      </c>
      <c r="CZ34" s="6">
        <v>0</v>
      </c>
      <c r="DA34" s="7"/>
      <c r="DB34" s="6">
        <f t="shared" si="414"/>
        <v>0</v>
      </c>
      <c r="DC34" s="6"/>
      <c r="DD34" s="7"/>
      <c r="DE34" s="6">
        <f t="shared" si="415"/>
        <v>0</v>
      </c>
      <c r="DF34" s="6">
        <v>0</v>
      </c>
      <c r="DG34" s="7"/>
      <c r="DH34" s="6">
        <f t="shared" si="416"/>
        <v>0</v>
      </c>
      <c r="DI34" s="6">
        <v>0</v>
      </c>
      <c r="DJ34" s="7"/>
      <c r="DK34" s="6">
        <f t="shared" si="417"/>
        <v>0</v>
      </c>
      <c r="DL34" s="6"/>
      <c r="DM34" s="7"/>
      <c r="DN34" s="6">
        <f t="shared" si="418"/>
        <v>0</v>
      </c>
      <c r="DO34" s="6"/>
      <c r="DP34" s="7"/>
      <c r="DQ34" s="6">
        <f t="shared" si="419"/>
        <v>0</v>
      </c>
      <c r="DR34" s="105">
        <f t="shared" si="420"/>
        <v>0</v>
      </c>
      <c r="DS34" s="105">
        <f t="shared" si="421"/>
        <v>13328</v>
      </c>
      <c r="DT34" s="105">
        <f t="shared" si="421"/>
        <v>13328</v>
      </c>
      <c r="DU34" s="7"/>
      <c r="DV34" s="7"/>
      <c r="DW34" s="6">
        <f t="shared" si="422"/>
        <v>0</v>
      </c>
      <c r="DX34" s="6"/>
      <c r="DY34" s="7"/>
      <c r="DZ34" s="6">
        <f t="shared" si="423"/>
        <v>0</v>
      </c>
      <c r="EA34" s="6"/>
      <c r="EB34" s="7"/>
      <c r="EC34" s="6">
        <f t="shared" si="424"/>
        <v>0</v>
      </c>
      <c r="ED34" s="6">
        <v>0</v>
      </c>
      <c r="EE34" s="7">
        <v>118060</v>
      </c>
      <c r="EF34" s="6">
        <f t="shared" si="425"/>
        <v>118060</v>
      </c>
      <c r="EG34" s="6">
        <v>0</v>
      </c>
      <c r="EH34" s="7">
        <v>52613</v>
      </c>
      <c r="EI34" s="6">
        <f t="shared" si="426"/>
        <v>52613</v>
      </c>
      <c r="EJ34" s="6">
        <v>0</v>
      </c>
      <c r="EK34" s="7">
        <f>27089+14869</f>
        <v>41958</v>
      </c>
      <c r="EL34" s="6">
        <f t="shared" si="427"/>
        <v>41958</v>
      </c>
      <c r="EM34" s="6">
        <v>0</v>
      </c>
      <c r="EN34" s="7">
        <v>6200</v>
      </c>
      <c r="EO34" s="6">
        <f t="shared" si="428"/>
        <v>6200</v>
      </c>
      <c r="EP34" s="6">
        <v>0</v>
      </c>
      <c r="EQ34" s="7">
        <v>109863</v>
      </c>
      <c r="ER34" s="6">
        <f t="shared" si="429"/>
        <v>109863</v>
      </c>
      <c r="ES34" s="6">
        <v>0</v>
      </c>
      <c r="ET34" s="7">
        <v>240</v>
      </c>
      <c r="EU34" s="6">
        <f t="shared" si="430"/>
        <v>240</v>
      </c>
      <c r="EV34" s="105">
        <f t="shared" si="431"/>
        <v>0</v>
      </c>
      <c r="EW34" s="105">
        <f t="shared" si="431"/>
        <v>328934</v>
      </c>
      <c r="EX34" s="105">
        <f t="shared" si="431"/>
        <v>328934</v>
      </c>
      <c r="EY34" s="7"/>
      <c r="EZ34" s="7"/>
      <c r="FA34" s="6">
        <f t="shared" si="432"/>
        <v>0</v>
      </c>
      <c r="FB34" s="7"/>
      <c r="FC34" s="7">
        <v>13369</v>
      </c>
      <c r="FD34" s="6">
        <f t="shared" si="433"/>
        <v>13369</v>
      </c>
      <c r="FE34" s="7"/>
      <c r="FF34" s="7"/>
      <c r="FG34" s="6">
        <f t="shared" si="434"/>
        <v>0</v>
      </c>
      <c r="FH34" s="7"/>
      <c r="FI34" s="7"/>
      <c r="FJ34" s="6">
        <f t="shared" si="435"/>
        <v>0</v>
      </c>
      <c r="FK34" s="7"/>
      <c r="FL34" s="7"/>
      <c r="FM34" s="6">
        <f t="shared" si="436"/>
        <v>0</v>
      </c>
      <c r="FN34" s="7"/>
      <c r="FO34" s="7"/>
      <c r="FP34" s="6">
        <f t="shared" si="437"/>
        <v>0</v>
      </c>
      <c r="FQ34" s="7"/>
      <c r="FR34" s="7"/>
      <c r="FS34" s="6">
        <f t="shared" si="438"/>
        <v>0</v>
      </c>
      <c r="FT34" s="7"/>
      <c r="FU34" s="7"/>
      <c r="FV34" s="6">
        <f t="shared" si="439"/>
        <v>0</v>
      </c>
      <c r="FW34" s="7"/>
      <c r="FX34" s="7"/>
      <c r="FY34" s="6">
        <f t="shared" si="440"/>
        <v>0</v>
      </c>
      <c r="FZ34" s="7"/>
      <c r="GA34" s="7"/>
      <c r="GB34" s="6">
        <f t="shared" si="441"/>
        <v>0</v>
      </c>
      <c r="GC34" s="7"/>
      <c r="GD34" s="7"/>
      <c r="GE34" s="6">
        <f t="shared" si="442"/>
        <v>0</v>
      </c>
      <c r="GF34" s="7"/>
      <c r="GG34" s="7">
        <v>67224</v>
      </c>
      <c r="GH34" s="6">
        <f t="shared" si="443"/>
        <v>67224</v>
      </c>
      <c r="GI34" s="7"/>
      <c r="GJ34" s="7">
        <v>1504</v>
      </c>
      <c r="GK34" s="6">
        <f t="shared" si="444"/>
        <v>1504</v>
      </c>
      <c r="GL34" s="7">
        <f t="shared" si="445"/>
        <v>0</v>
      </c>
      <c r="GM34" s="7">
        <f t="shared" si="445"/>
        <v>82097</v>
      </c>
      <c r="GN34" s="7">
        <f t="shared" si="445"/>
        <v>82097</v>
      </c>
      <c r="GO34" s="7"/>
      <c r="GP34" s="7">
        <v>25372</v>
      </c>
      <c r="GQ34" s="6">
        <f t="shared" si="446"/>
        <v>25372</v>
      </c>
      <c r="GR34" s="7">
        <v>1486077</v>
      </c>
      <c r="GS34" s="7">
        <v>120490</v>
      </c>
      <c r="GT34" s="6">
        <f t="shared" si="447"/>
        <v>1606567</v>
      </c>
      <c r="GU34" s="7"/>
      <c r="GV34" s="7">
        <v>223</v>
      </c>
      <c r="GW34" s="6">
        <f t="shared" si="448"/>
        <v>223</v>
      </c>
      <c r="GX34" s="7">
        <f t="shared" si="449"/>
        <v>1486077</v>
      </c>
      <c r="GY34" s="7">
        <f t="shared" si="450"/>
        <v>228182</v>
      </c>
      <c r="GZ34" s="7">
        <f t="shared" si="451"/>
        <v>1714259</v>
      </c>
      <c r="HA34" s="586">
        <f t="shared" si="107"/>
        <v>1486077</v>
      </c>
      <c r="HB34" s="586">
        <f t="shared" si="108"/>
        <v>570444</v>
      </c>
      <c r="HC34" s="580">
        <f t="shared" si="109"/>
        <v>2056521</v>
      </c>
    </row>
    <row r="35" spans="1:211" x14ac:dyDescent="0.2">
      <c r="A35" s="123" t="s">
        <v>426</v>
      </c>
      <c r="B35" s="6">
        <v>0</v>
      </c>
      <c r="C35" s="7"/>
      <c r="D35" s="6">
        <f t="shared" si="380"/>
        <v>0</v>
      </c>
      <c r="E35" s="6"/>
      <c r="F35" s="7"/>
      <c r="G35" s="6">
        <f t="shared" si="381"/>
        <v>0</v>
      </c>
      <c r="H35" s="6"/>
      <c r="I35" s="7"/>
      <c r="J35" s="6">
        <f t="shared" si="382"/>
        <v>0</v>
      </c>
      <c r="K35" s="6"/>
      <c r="L35" s="7"/>
      <c r="M35" s="6">
        <f t="shared" si="383"/>
        <v>0</v>
      </c>
      <c r="N35" s="6"/>
      <c r="O35" s="7"/>
      <c r="P35" s="6">
        <f t="shared" si="384"/>
        <v>0</v>
      </c>
      <c r="Q35" s="6"/>
      <c r="R35" s="7"/>
      <c r="S35" s="6">
        <f t="shared" si="385"/>
        <v>0</v>
      </c>
      <c r="T35" s="6">
        <v>0</v>
      </c>
      <c r="U35" s="7"/>
      <c r="V35" s="6">
        <f t="shared" si="386"/>
        <v>0</v>
      </c>
      <c r="W35" s="6">
        <v>7558077</v>
      </c>
      <c r="X35" s="7"/>
      <c r="Y35" s="6">
        <f t="shared" si="387"/>
        <v>7558077</v>
      </c>
      <c r="Z35" s="6">
        <v>0</v>
      </c>
      <c r="AA35" s="7"/>
      <c r="AB35" s="6">
        <f t="shared" si="388"/>
        <v>0</v>
      </c>
      <c r="AC35" s="6">
        <v>0</v>
      </c>
      <c r="AD35" s="7"/>
      <c r="AE35" s="6">
        <f t="shared" si="389"/>
        <v>0</v>
      </c>
      <c r="AF35" s="6">
        <v>0</v>
      </c>
      <c r="AG35" s="7"/>
      <c r="AH35" s="6">
        <f t="shared" si="390"/>
        <v>0</v>
      </c>
      <c r="AI35" s="6">
        <v>0</v>
      </c>
      <c r="AJ35" s="7"/>
      <c r="AK35" s="6">
        <f t="shared" si="391"/>
        <v>0</v>
      </c>
      <c r="AL35" s="6">
        <v>0</v>
      </c>
      <c r="AM35" s="7"/>
      <c r="AN35" s="6">
        <f t="shared" si="392"/>
        <v>0</v>
      </c>
      <c r="AO35" s="6">
        <v>0</v>
      </c>
      <c r="AP35" s="7"/>
      <c r="AQ35" s="6">
        <f t="shared" si="393"/>
        <v>0</v>
      </c>
      <c r="AR35" s="6"/>
      <c r="AS35" s="7"/>
      <c r="AT35" s="6">
        <f t="shared" si="394"/>
        <v>0</v>
      </c>
      <c r="AU35" s="6">
        <v>0</v>
      </c>
      <c r="AV35" s="7"/>
      <c r="AW35" s="6">
        <f t="shared" si="395"/>
        <v>0</v>
      </c>
      <c r="AX35" s="6">
        <v>0</v>
      </c>
      <c r="AY35" s="7"/>
      <c r="AZ35" s="6">
        <f t="shared" si="396"/>
        <v>0</v>
      </c>
      <c r="BA35" s="6"/>
      <c r="BB35" s="7"/>
      <c r="BC35" s="6">
        <f t="shared" si="397"/>
        <v>0</v>
      </c>
      <c r="BD35" s="6">
        <v>0</v>
      </c>
      <c r="BE35" s="7"/>
      <c r="BF35" s="6">
        <f t="shared" si="398"/>
        <v>0</v>
      </c>
      <c r="BG35" s="6">
        <v>0</v>
      </c>
      <c r="BH35" s="7"/>
      <c r="BI35" s="6">
        <f t="shared" si="399"/>
        <v>0</v>
      </c>
      <c r="BJ35" s="6"/>
      <c r="BK35" s="7"/>
      <c r="BL35" s="6">
        <f t="shared" si="400"/>
        <v>0</v>
      </c>
      <c r="BM35" s="6">
        <v>0</v>
      </c>
      <c r="BN35" s="7"/>
      <c r="BO35" s="6">
        <f t="shared" si="401"/>
        <v>0</v>
      </c>
      <c r="BP35" s="6"/>
      <c r="BQ35" s="7"/>
      <c r="BR35" s="6">
        <f t="shared" si="402"/>
        <v>0</v>
      </c>
      <c r="BS35" s="6">
        <v>0</v>
      </c>
      <c r="BT35" s="7"/>
      <c r="BU35" s="6">
        <f t="shared" si="403"/>
        <v>0</v>
      </c>
      <c r="BV35" s="6"/>
      <c r="BW35" s="7"/>
      <c r="BX35" s="6">
        <f t="shared" si="404"/>
        <v>0</v>
      </c>
      <c r="BY35" s="6">
        <v>0</v>
      </c>
      <c r="BZ35" s="7"/>
      <c r="CA35" s="6">
        <f t="shared" si="405"/>
        <v>0</v>
      </c>
      <c r="CB35" s="6"/>
      <c r="CC35" s="7"/>
      <c r="CD35" s="6">
        <f t="shared" si="406"/>
        <v>0</v>
      </c>
      <c r="CE35" s="6"/>
      <c r="CF35" s="7"/>
      <c r="CG35" s="6">
        <f t="shared" si="407"/>
        <v>0</v>
      </c>
      <c r="CH35" s="6"/>
      <c r="CI35" s="7"/>
      <c r="CJ35" s="6">
        <f t="shared" si="408"/>
        <v>0</v>
      </c>
      <c r="CK35" s="6"/>
      <c r="CL35" s="7"/>
      <c r="CM35" s="6">
        <f t="shared" si="409"/>
        <v>0</v>
      </c>
      <c r="CN35" s="6"/>
      <c r="CO35" s="7"/>
      <c r="CP35" s="6">
        <f t="shared" si="410"/>
        <v>0</v>
      </c>
      <c r="CQ35" s="6"/>
      <c r="CR35" s="7"/>
      <c r="CS35" s="6">
        <f t="shared" si="411"/>
        <v>0</v>
      </c>
      <c r="CT35" s="6"/>
      <c r="CU35" s="7"/>
      <c r="CV35" s="6">
        <f t="shared" si="412"/>
        <v>0</v>
      </c>
      <c r="CW35" s="6">
        <v>0</v>
      </c>
      <c r="CX35" s="7"/>
      <c r="CY35" s="6">
        <f t="shared" si="413"/>
        <v>0</v>
      </c>
      <c r="CZ35" s="6">
        <v>0</v>
      </c>
      <c r="DA35" s="7"/>
      <c r="DB35" s="6">
        <f t="shared" si="414"/>
        <v>0</v>
      </c>
      <c r="DC35" s="6"/>
      <c r="DD35" s="7"/>
      <c r="DE35" s="6">
        <f t="shared" si="415"/>
        <v>0</v>
      </c>
      <c r="DF35" s="6">
        <v>0</v>
      </c>
      <c r="DG35" s="7"/>
      <c r="DH35" s="6">
        <f t="shared" si="416"/>
        <v>0</v>
      </c>
      <c r="DI35" s="6">
        <v>0</v>
      </c>
      <c r="DJ35" s="7"/>
      <c r="DK35" s="6">
        <f t="shared" si="417"/>
        <v>0</v>
      </c>
      <c r="DL35" s="6"/>
      <c r="DM35" s="7"/>
      <c r="DN35" s="6">
        <f t="shared" si="418"/>
        <v>0</v>
      </c>
      <c r="DO35" s="6"/>
      <c r="DP35" s="7"/>
      <c r="DQ35" s="6">
        <f t="shared" si="419"/>
        <v>0</v>
      </c>
      <c r="DR35" s="105">
        <f t="shared" si="420"/>
        <v>7558077</v>
      </c>
      <c r="DS35" s="105">
        <f t="shared" si="421"/>
        <v>0</v>
      </c>
      <c r="DT35" s="105">
        <f t="shared" si="421"/>
        <v>7558077</v>
      </c>
      <c r="DU35" s="7"/>
      <c r="DV35" s="7"/>
      <c r="DW35" s="6">
        <f t="shared" si="422"/>
        <v>0</v>
      </c>
      <c r="DX35" s="6"/>
      <c r="DY35" s="7"/>
      <c r="DZ35" s="6">
        <f t="shared" si="423"/>
        <v>0</v>
      </c>
      <c r="EA35" s="6"/>
      <c r="EB35" s="7"/>
      <c r="EC35" s="6">
        <f t="shared" si="424"/>
        <v>0</v>
      </c>
      <c r="ED35" s="6">
        <v>0</v>
      </c>
      <c r="EE35" s="7"/>
      <c r="EF35" s="6">
        <f t="shared" si="425"/>
        <v>0</v>
      </c>
      <c r="EG35" s="6">
        <v>0</v>
      </c>
      <c r="EH35" s="7"/>
      <c r="EI35" s="6">
        <f t="shared" si="426"/>
        <v>0</v>
      </c>
      <c r="EJ35" s="6">
        <v>0</v>
      </c>
      <c r="EK35" s="7"/>
      <c r="EL35" s="6">
        <f t="shared" si="427"/>
        <v>0</v>
      </c>
      <c r="EM35" s="6">
        <v>0</v>
      </c>
      <c r="EN35" s="7"/>
      <c r="EO35" s="6">
        <f t="shared" si="428"/>
        <v>0</v>
      </c>
      <c r="EP35" s="6">
        <v>0</v>
      </c>
      <c r="EQ35" s="7"/>
      <c r="ER35" s="6">
        <f t="shared" si="429"/>
        <v>0</v>
      </c>
      <c r="ES35" s="6">
        <v>15000</v>
      </c>
      <c r="ET35" s="7"/>
      <c r="EU35" s="6">
        <f t="shared" si="430"/>
        <v>15000</v>
      </c>
      <c r="EV35" s="105">
        <f t="shared" si="431"/>
        <v>15000</v>
      </c>
      <c r="EW35" s="105">
        <f t="shared" si="431"/>
        <v>0</v>
      </c>
      <c r="EX35" s="105">
        <f t="shared" si="431"/>
        <v>15000</v>
      </c>
      <c r="EY35" s="7"/>
      <c r="EZ35" s="7"/>
      <c r="FA35" s="6">
        <f t="shared" si="432"/>
        <v>0</v>
      </c>
      <c r="FB35" s="7"/>
      <c r="FC35" s="7"/>
      <c r="FD35" s="6">
        <f t="shared" si="433"/>
        <v>0</v>
      </c>
      <c r="FE35" s="7"/>
      <c r="FF35" s="7"/>
      <c r="FG35" s="6">
        <f t="shared" si="434"/>
        <v>0</v>
      </c>
      <c r="FH35" s="7"/>
      <c r="FI35" s="7"/>
      <c r="FJ35" s="6">
        <f t="shared" si="435"/>
        <v>0</v>
      </c>
      <c r="FK35" s="7"/>
      <c r="FL35" s="7"/>
      <c r="FM35" s="6">
        <f t="shared" si="436"/>
        <v>0</v>
      </c>
      <c r="FN35" s="7"/>
      <c r="FO35" s="7"/>
      <c r="FP35" s="6">
        <f t="shared" si="437"/>
        <v>0</v>
      </c>
      <c r="FQ35" s="7"/>
      <c r="FR35" s="7"/>
      <c r="FS35" s="6">
        <f t="shared" si="438"/>
        <v>0</v>
      </c>
      <c r="FT35" s="7"/>
      <c r="FU35" s="7"/>
      <c r="FV35" s="6">
        <f t="shared" si="439"/>
        <v>0</v>
      </c>
      <c r="FW35" s="7"/>
      <c r="FX35" s="7"/>
      <c r="FY35" s="6">
        <f t="shared" si="440"/>
        <v>0</v>
      </c>
      <c r="FZ35" s="7"/>
      <c r="GA35" s="7"/>
      <c r="GB35" s="6">
        <f t="shared" si="441"/>
        <v>0</v>
      </c>
      <c r="GC35" s="7"/>
      <c r="GD35" s="7"/>
      <c r="GE35" s="6">
        <f t="shared" si="442"/>
        <v>0</v>
      </c>
      <c r="GF35" s="7"/>
      <c r="GG35" s="7"/>
      <c r="GH35" s="6">
        <f t="shared" si="443"/>
        <v>0</v>
      </c>
      <c r="GI35" s="7"/>
      <c r="GJ35" s="7"/>
      <c r="GK35" s="6">
        <f t="shared" si="444"/>
        <v>0</v>
      </c>
      <c r="GL35" s="7">
        <f t="shared" si="445"/>
        <v>0</v>
      </c>
      <c r="GM35" s="7">
        <f t="shared" si="445"/>
        <v>0</v>
      </c>
      <c r="GN35" s="7">
        <f t="shared" si="445"/>
        <v>0</v>
      </c>
      <c r="GO35" s="7"/>
      <c r="GP35" s="7"/>
      <c r="GQ35" s="6">
        <f t="shared" si="446"/>
        <v>0</v>
      </c>
      <c r="GR35" s="7"/>
      <c r="GS35" s="7"/>
      <c r="GT35" s="6">
        <f t="shared" si="447"/>
        <v>0</v>
      </c>
      <c r="GU35" s="7"/>
      <c r="GV35" s="7"/>
      <c r="GW35" s="6">
        <f t="shared" si="448"/>
        <v>0</v>
      </c>
      <c r="GX35" s="7">
        <f t="shared" si="449"/>
        <v>0</v>
      </c>
      <c r="GY35" s="7">
        <f t="shared" si="450"/>
        <v>0</v>
      </c>
      <c r="GZ35" s="7">
        <f t="shared" si="451"/>
        <v>0</v>
      </c>
      <c r="HA35" s="586">
        <f t="shared" si="107"/>
        <v>7573077</v>
      </c>
      <c r="HB35" s="586">
        <f t="shared" si="108"/>
        <v>0</v>
      </c>
      <c r="HC35" s="580">
        <f t="shared" si="109"/>
        <v>7573077</v>
      </c>
    </row>
    <row r="36" spans="1:211" x14ac:dyDescent="0.2">
      <c r="A36" s="123" t="s">
        <v>427</v>
      </c>
      <c r="B36" s="6">
        <v>0</v>
      </c>
      <c r="C36" s="7"/>
      <c r="D36" s="6">
        <f t="shared" si="380"/>
        <v>0</v>
      </c>
      <c r="E36" s="6"/>
      <c r="F36" s="7"/>
      <c r="G36" s="6">
        <f t="shared" si="381"/>
        <v>0</v>
      </c>
      <c r="H36" s="6"/>
      <c r="I36" s="7"/>
      <c r="J36" s="6">
        <f t="shared" si="382"/>
        <v>0</v>
      </c>
      <c r="K36" s="6"/>
      <c r="L36" s="7"/>
      <c r="M36" s="6">
        <f t="shared" si="383"/>
        <v>0</v>
      </c>
      <c r="N36" s="6"/>
      <c r="O36" s="7"/>
      <c r="P36" s="6">
        <f t="shared" si="384"/>
        <v>0</v>
      </c>
      <c r="Q36" s="6"/>
      <c r="R36" s="7"/>
      <c r="S36" s="6">
        <f t="shared" si="385"/>
        <v>0</v>
      </c>
      <c r="T36" s="6">
        <v>0</v>
      </c>
      <c r="U36" s="7"/>
      <c r="V36" s="6">
        <f t="shared" si="386"/>
        <v>0</v>
      </c>
      <c r="W36" s="6">
        <v>0</v>
      </c>
      <c r="X36" s="7"/>
      <c r="Y36" s="6">
        <f t="shared" si="387"/>
        <v>0</v>
      </c>
      <c r="Z36" s="6">
        <v>0</v>
      </c>
      <c r="AA36" s="7"/>
      <c r="AB36" s="6">
        <f t="shared" si="388"/>
        <v>0</v>
      </c>
      <c r="AC36" s="6">
        <v>0</v>
      </c>
      <c r="AD36" s="7"/>
      <c r="AE36" s="6">
        <f t="shared" si="389"/>
        <v>0</v>
      </c>
      <c r="AF36" s="6">
        <v>0</v>
      </c>
      <c r="AG36" s="7"/>
      <c r="AH36" s="6">
        <f t="shared" si="390"/>
        <v>0</v>
      </c>
      <c r="AI36" s="6">
        <v>5603</v>
      </c>
      <c r="AJ36" s="7"/>
      <c r="AK36" s="6">
        <f t="shared" si="391"/>
        <v>5603</v>
      </c>
      <c r="AL36" s="6">
        <v>0</v>
      </c>
      <c r="AM36" s="7"/>
      <c r="AN36" s="6">
        <f t="shared" si="392"/>
        <v>0</v>
      </c>
      <c r="AO36" s="6">
        <v>1251010</v>
      </c>
      <c r="AP36" s="7"/>
      <c r="AQ36" s="6">
        <f t="shared" si="393"/>
        <v>1251010</v>
      </c>
      <c r="AR36" s="6"/>
      <c r="AS36" s="7"/>
      <c r="AT36" s="6">
        <f t="shared" si="394"/>
        <v>0</v>
      </c>
      <c r="AU36" s="6">
        <v>1200</v>
      </c>
      <c r="AV36" s="7"/>
      <c r="AW36" s="6">
        <f t="shared" si="395"/>
        <v>1200</v>
      </c>
      <c r="AX36" s="6">
        <v>250000</v>
      </c>
      <c r="AY36" s="7"/>
      <c r="AZ36" s="6">
        <f t="shared" si="396"/>
        <v>250000</v>
      </c>
      <c r="BA36" s="6"/>
      <c r="BB36" s="7"/>
      <c r="BC36" s="6">
        <f t="shared" si="397"/>
        <v>0</v>
      </c>
      <c r="BD36" s="6">
        <v>0</v>
      </c>
      <c r="BE36" s="7"/>
      <c r="BF36" s="6">
        <f t="shared" si="398"/>
        <v>0</v>
      </c>
      <c r="BG36" s="6">
        <v>68219</v>
      </c>
      <c r="BH36" s="7"/>
      <c r="BI36" s="6">
        <f t="shared" si="399"/>
        <v>68219</v>
      </c>
      <c r="BJ36" s="6"/>
      <c r="BK36" s="7"/>
      <c r="BL36" s="6">
        <f t="shared" si="400"/>
        <v>0</v>
      </c>
      <c r="BM36" s="6">
        <v>0</v>
      </c>
      <c r="BN36" s="7"/>
      <c r="BO36" s="6">
        <f t="shared" si="401"/>
        <v>0</v>
      </c>
      <c r="BP36" s="6">
        <f>'bevétel 11601 cím '!B6</f>
        <v>74166</v>
      </c>
      <c r="BQ36" s="6">
        <f>'bevétel 11601 cím '!C6</f>
        <v>0</v>
      </c>
      <c r="BR36" s="6">
        <f>'bevétel 11601 cím '!D6</f>
        <v>74166</v>
      </c>
      <c r="BS36" s="6">
        <v>0</v>
      </c>
      <c r="BT36" s="7"/>
      <c r="BU36" s="6">
        <f t="shared" si="403"/>
        <v>0</v>
      </c>
      <c r="BV36" s="6"/>
      <c r="BW36" s="7"/>
      <c r="BX36" s="6">
        <f t="shared" si="404"/>
        <v>0</v>
      </c>
      <c r="BY36" s="6">
        <v>0</v>
      </c>
      <c r="BZ36" s="7"/>
      <c r="CA36" s="6">
        <f t="shared" si="405"/>
        <v>0</v>
      </c>
      <c r="CB36" s="6"/>
      <c r="CC36" s="7"/>
      <c r="CD36" s="6">
        <f t="shared" si="406"/>
        <v>0</v>
      </c>
      <c r="CE36" s="6">
        <f>'bevétel 11602'!B23</f>
        <v>1833500</v>
      </c>
      <c r="CF36" s="6">
        <f>'bevétel 11602'!C23</f>
        <v>282556</v>
      </c>
      <c r="CG36" s="6">
        <f>'bevétel 11602'!D23</f>
        <v>2116056</v>
      </c>
      <c r="CH36" s="6"/>
      <c r="CI36" s="7"/>
      <c r="CJ36" s="6">
        <f t="shared" si="408"/>
        <v>0</v>
      </c>
      <c r="CK36" s="6"/>
      <c r="CL36" s="7"/>
      <c r="CM36" s="6">
        <f t="shared" si="409"/>
        <v>0</v>
      </c>
      <c r="CN36" s="6"/>
      <c r="CO36" s="7"/>
      <c r="CP36" s="6">
        <f t="shared" si="410"/>
        <v>0</v>
      </c>
      <c r="CQ36" s="6"/>
      <c r="CR36" s="7"/>
      <c r="CS36" s="6">
        <f t="shared" si="411"/>
        <v>0</v>
      </c>
      <c r="CT36" s="6"/>
      <c r="CU36" s="7"/>
      <c r="CV36" s="6">
        <f t="shared" si="412"/>
        <v>0</v>
      </c>
      <c r="CW36" s="6">
        <v>0</v>
      </c>
      <c r="CX36" s="7"/>
      <c r="CY36" s="6">
        <f t="shared" si="413"/>
        <v>0</v>
      </c>
      <c r="CZ36" s="6">
        <v>0</v>
      </c>
      <c r="DA36" s="7"/>
      <c r="DB36" s="6">
        <f t="shared" si="414"/>
        <v>0</v>
      </c>
      <c r="DC36" s="6"/>
      <c r="DD36" s="7"/>
      <c r="DE36" s="6">
        <f t="shared" si="415"/>
        <v>0</v>
      </c>
      <c r="DF36" s="6">
        <v>0</v>
      </c>
      <c r="DG36" s="7"/>
      <c r="DH36" s="6">
        <f t="shared" si="416"/>
        <v>0</v>
      </c>
      <c r="DI36" s="6">
        <v>30000</v>
      </c>
      <c r="DJ36" s="7"/>
      <c r="DK36" s="6">
        <f t="shared" si="417"/>
        <v>30000</v>
      </c>
      <c r="DL36" s="6"/>
      <c r="DM36" s="7"/>
      <c r="DN36" s="6">
        <f t="shared" si="418"/>
        <v>0</v>
      </c>
      <c r="DO36" s="6"/>
      <c r="DP36" s="7"/>
      <c r="DQ36" s="6">
        <f t="shared" si="419"/>
        <v>0</v>
      </c>
      <c r="DR36" s="105">
        <f t="shared" si="420"/>
        <v>3513698</v>
      </c>
      <c r="DS36" s="105">
        <f t="shared" si="421"/>
        <v>282556</v>
      </c>
      <c r="DT36" s="105">
        <f t="shared" si="421"/>
        <v>3796254</v>
      </c>
      <c r="DU36" s="7"/>
      <c r="DV36" s="7"/>
      <c r="DW36" s="6">
        <f t="shared" si="422"/>
        <v>0</v>
      </c>
      <c r="DX36" s="6"/>
      <c r="DY36" s="7"/>
      <c r="DZ36" s="6">
        <f t="shared" si="423"/>
        <v>0</v>
      </c>
      <c r="EA36" s="6"/>
      <c r="EB36" s="7"/>
      <c r="EC36" s="6">
        <f t="shared" si="424"/>
        <v>0</v>
      </c>
      <c r="ED36" s="6">
        <v>4000</v>
      </c>
      <c r="EE36" s="7"/>
      <c r="EF36" s="6">
        <f t="shared" si="425"/>
        <v>4000</v>
      </c>
      <c r="EG36" s="6">
        <v>200</v>
      </c>
      <c r="EH36" s="7"/>
      <c r="EI36" s="6">
        <f t="shared" si="426"/>
        <v>200</v>
      </c>
      <c r="EJ36" s="6">
        <v>0</v>
      </c>
      <c r="EK36" s="7"/>
      <c r="EL36" s="6">
        <f t="shared" si="427"/>
        <v>0</v>
      </c>
      <c r="EM36" s="6">
        <v>0</v>
      </c>
      <c r="EN36" s="7"/>
      <c r="EO36" s="6">
        <f t="shared" si="428"/>
        <v>0</v>
      </c>
      <c r="EP36" s="6">
        <v>0</v>
      </c>
      <c r="EQ36" s="7"/>
      <c r="ER36" s="6">
        <f t="shared" si="429"/>
        <v>0</v>
      </c>
      <c r="ES36" s="6">
        <v>0</v>
      </c>
      <c r="ET36" s="7">
        <v>6000</v>
      </c>
      <c r="EU36" s="6">
        <f t="shared" si="430"/>
        <v>6000</v>
      </c>
      <c r="EV36" s="105">
        <f t="shared" si="431"/>
        <v>4200</v>
      </c>
      <c r="EW36" s="105">
        <f t="shared" si="431"/>
        <v>6000</v>
      </c>
      <c r="EX36" s="105">
        <f t="shared" si="431"/>
        <v>10200</v>
      </c>
      <c r="EY36" s="7"/>
      <c r="EZ36" s="7"/>
      <c r="FA36" s="6">
        <f t="shared" si="432"/>
        <v>0</v>
      </c>
      <c r="FB36" s="7"/>
      <c r="FC36" s="7"/>
      <c r="FD36" s="6">
        <f t="shared" si="433"/>
        <v>0</v>
      </c>
      <c r="FE36" s="7"/>
      <c r="FF36" s="7"/>
      <c r="FG36" s="6">
        <f t="shared" si="434"/>
        <v>0</v>
      </c>
      <c r="FH36" s="7"/>
      <c r="FI36" s="7"/>
      <c r="FJ36" s="6">
        <f t="shared" si="435"/>
        <v>0</v>
      </c>
      <c r="FK36" s="7"/>
      <c r="FL36" s="7"/>
      <c r="FM36" s="6">
        <f t="shared" si="436"/>
        <v>0</v>
      </c>
      <c r="FN36" s="7">
        <v>33330</v>
      </c>
      <c r="FO36" s="7"/>
      <c r="FP36" s="6">
        <f t="shared" si="437"/>
        <v>33330</v>
      </c>
      <c r="FQ36" s="7">
        <v>5506</v>
      </c>
      <c r="FR36" s="7"/>
      <c r="FS36" s="6">
        <f t="shared" si="438"/>
        <v>5506</v>
      </c>
      <c r="FT36" s="7">
        <v>3038</v>
      </c>
      <c r="FU36" s="7"/>
      <c r="FV36" s="6">
        <f t="shared" si="439"/>
        <v>3038</v>
      </c>
      <c r="FW36" s="7">
        <v>13603</v>
      </c>
      <c r="FX36" s="7"/>
      <c r="FY36" s="6">
        <f t="shared" si="440"/>
        <v>13603</v>
      </c>
      <c r="FZ36" s="7"/>
      <c r="GA36" s="7"/>
      <c r="GB36" s="6">
        <f t="shared" si="441"/>
        <v>0</v>
      </c>
      <c r="GC36" s="7"/>
      <c r="GD36" s="7"/>
      <c r="GE36" s="6">
        <f t="shared" si="442"/>
        <v>0</v>
      </c>
      <c r="GF36" s="7">
        <f>75820+21189</f>
        <v>97009</v>
      </c>
      <c r="GG36" s="7"/>
      <c r="GH36" s="6">
        <f t="shared" si="443"/>
        <v>97009</v>
      </c>
      <c r="GI36" s="7"/>
      <c r="GJ36" s="7"/>
      <c r="GK36" s="6">
        <f t="shared" si="444"/>
        <v>0</v>
      </c>
      <c r="GL36" s="7">
        <f t="shared" si="445"/>
        <v>152486</v>
      </c>
      <c r="GM36" s="7">
        <f t="shared" si="445"/>
        <v>0</v>
      </c>
      <c r="GN36" s="7">
        <f t="shared" si="445"/>
        <v>152486</v>
      </c>
      <c r="GO36" s="7">
        <v>40891</v>
      </c>
      <c r="GP36" s="7"/>
      <c r="GQ36" s="6">
        <f t="shared" si="446"/>
        <v>40891</v>
      </c>
      <c r="GR36" s="7">
        <v>29700</v>
      </c>
      <c r="GS36" s="7"/>
      <c r="GT36" s="6">
        <f t="shared" si="447"/>
        <v>29700</v>
      </c>
      <c r="GU36" s="7"/>
      <c r="GV36" s="7"/>
      <c r="GW36" s="6">
        <f t="shared" si="448"/>
        <v>0</v>
      </c>
      <c r="GX36" s="7">
        <f t="shared" si="449"/>
        <v>223077</v>
      </c>
      <c r="GY36" s="7">
        <f t="shared" si="450"/>
        <v>0</v>
      </c>
      <c r="GZ36" s="7">
        <f t="shared" si="451"/>
        <v>223077</v>
      </c>
      <c r="HA36" s="586">
        <f t="shared" si="107"/>
        <v>3740975</v>
      </c>
      <c r="HB36" s="586">
        <f t="shared" si="108"/>
        <v>288556</v>
      </c>
      <c r="HC36" s="580">
        <f t="shared" si="109"/>
        <v>4029531</v>
      </c>
    </row>
    <row r="37" spans="1:211" s="12" customFormat="1" x14ac:dyDescent="0.2">
      <c r="A37" s="124" t="s">
        <v>428</v>
      </c>
      <c r="B37" s="5">
        <f>B38+B39</f>
        <v>0</v>
      </c>
      <c r="C37" s="10">
        <f t="shared" ref="C37" si="452">C38+C39</f>
        <v>0</v>
      </c>
      <c r="D37" s="5">
        <f>D38+D39</f>
        <v>0</v>
      </c>
      <c r="E37" s="5">
        <f t="shared" ref="E37:GV37" si="453">E38+E39</f>
        <v>0</v>
      </c>
      <c r="F37" s="10">
        <f t="shared" ref="F37" si="454">F38+F39</f>
        <v>0</v>
      </c>
      <c r="G37" s="5">
        <f>G38+G39</f>
        <v>0</v>
      </c>
      <c r="H37" s="5">
        <f t="shared" si="453"/>
        <v>0</v>
      </c>
      <c r="I37" s="10">
        <f t="shared" ref="I37" si="455">I38+I39</f>
        <v>0</v>
      </c>
      <c r="J37" s="5">
        <f>J38+J39</f>
        <v>0</v>
      </c>
      <c r="K37" s="5">
        <f t="shared" si="453"/>
        <v>0</v>
      </c>
      <c r="L37" s="10">
        <f t="shared" ref="L37" si="456">L38+L39</f>
        <v>0</v>
      </c>
      <c r="M37" s="5">
        <f>M38+M39</f>
        <v>0</v>
      </c>
      <c r="N37" s="5">
        <f t="shared" si="453"/>
        <v>0</v>
      </c>
      <c r="O37" s="10">
        <f t="shared" ref="O37" si="457">O38+O39</f>
        <v>0</v>
      </c>
      <c r="P37" s="5">
        <f>P38+P39</f>
        <v>0</v>
      </c>
      <c r="Q37" s="5">
        <f t="shared" si="453"/>
        <v>0</v>
      </c>
      <c r="R37" s="10">
        <f t="shared" ref="R37" si="458">R38+R39</f>
        <v>0</v>
      </c>
      <c r="S37" s="5">
        <f>S38+S39</f>
        <v>0</v>
      </c>
      <c r="T37" s="5">
        <f t="shared" si="453"/>
        <v>0</v>
      </c>
      <c r="U37" s="10">
        <f t="shared" ref="U37" si="459">U38+U39</f>
        <v>0</v>
      </c>
      <c r="V37" s="5">
        <f>V38+V39</f>
        <v>0</v>
      </c>
      <c r="W37" s="5">
        <f t="shared" si="453"/>
        <v>0</v>
      </c>
      <c r="X37" s="10">
        <f t="shared" ref="X37" si="460">X38+X39</f>
        <v>0</v>
      </c>
      <c r="Y37" s="5">
        <f>Y38+Y39</f>
        <v>0</v>
      </c>
      <c r="Z37" s="5">
        <f t="shared" si="453"/>
        <v>0</v>
      </c>
      <c r="AA37" s="10">
        <f t="shared" ref="AA37" si="461">AA38+AA39</f>
        <v>0</v>
      </c>
      <c r="AB37" s="5">
        <f>AB38+AB39</f>
        <v>0</v>
      </c>
      <c r="AC37" s="5">
        <f t="shared" si="453"/>
        <v>0</v>
      </c>
      <c r="AD37" s="10">
        <f t="shared" ref="AD37" si="462">AD38+AD39</f>
        <v>0</v>
      </c>
      <c r="AE37" s="5">
        <f>AE38+AE39</f>
        <v>0</v>
      </c>
      <c r="AF37" s="5">
        <f t="shared" si="453"/>
        <v>0</v>
      </c>
      <c r="AG37" s="10">
        <f t="shared" ref="AG37" si="463">AG38+AG39</f>
        <v>0</v>
      </c>
      <c r="AH37" s="5">
        <f>AH38+AH39</f>
        <v>0</v>
      </c>
      <c r="AI37" s="5">
        <f t="shared" si="453"/>
        <v>0</v>
      </c>
      <c r="AJ37" s="10">
        <f t="shared" ref="AJ37" si="464">AJ38+AJ39</f>
        <v>0</v>
      </c>
      <c r="AK37" s="5">
        <f>AK38+AK39</f>
        <v>0</v>
      </c>
      <c r="AL37" s="5">
        <f t="shared" si="453"/>
        <v>0</v>
      </c>
      <c r="AM37" s="10">
        <f t="shared" ref="AM37" si="465">AM38+AM39</f>
        <v>0</v>
      </c>
      <c r="AN37" s="5">
        <f>AN38+AN39</f>
        <v>0</v>
      </c>
      <c r="AO37" s="5">
        <f t="shared" si="453"/>
        <v>0</v>
      </c>
      <c r="AP37" s="10">
        <f t="shared" ref="AP37" si="466">AP38+AP39</f>
        <v>0</v>
      </c>
      <c r="AQ37" s="5">
        <f>AQ38+AQ39</f>
        <v>0</v>
      </c>
      <c r="AR37" s="5">
        <f>AR38+AR39</f>
        <v>0</v>
      </c>
      <c r="AS37" s="10">
        <f t="shared" ref="AS37" si="467">AS38+AS39</f>
        <v>0</v>
      </c>
      <c r="AT37" s="5">
        <f>AT38+AT39</f>
        <v>0</v>
      </c>
      <c r="AU37" s="5">
        <f t="shared" si="453"/>
        <v>0</v>
      </c>
      <c r="AV37" s="10">
        <f t="shared" ref="AV37" si="468">AV38+AV39</f>
        <v>0</v>
      </c>
      <c r="AW37" s="5">
        <f>AW38+AW39</f>
        <v>0</v>
      </c>
      <c r="AX37" s="5">
        <f t="shared" si="453"/>
        <v>0</v>
      </c>
      <c r="AY37" s="10">
        <f t="shared" ref="AY37" si="469">AY38+AY39</f>
        <v>0</v>
      </c>
      <c r="AZ37" s="5">
        <f>AZ38+AZ39</f>
        <v>0</v>
      </c>
      <c r="BA37" s="5">
        <f t="shared" si="453"/>
        <v>0</v>
      </c>
      <c r="BB37" s="10">
        <f t="shared" ref="BB37" si="470">BB38+BB39</f>
        <v>0</v>
      </c>
      <c r="BC37" s="5">
        <f>BC38+BC39</f>
        <v>0</v>
      </c>
      <c r="BD37" s="5">
        <f t="shared" si="453"/>
        <v>0</v>
      </c>
      <c r="BE37" s="10">
        <f t="shared" ref="BE37" si="471">BE38+BE39</f>
        <v>0</v>
      </c>
      <c r="BF37" s="5">
        <f>BF38+BF39</f>
        <v>0</v>
      </c>
      <c r="BG37" s="5">
        <f t="shared" si="453"/>
        <v>0</v>
      </c>
      <c r="BH37" s="10">
        <f t="shared" ref="BH37" si="472">BH38+BH39</f>
        <v>0</v>
      </c>
      <c r="BI37" s="5">
        <f>BI38+BI39</f>
        <v>0</v>
      </c>
      <c r="BJ37" s="5">
        <f t="shared" si="453"/>
        <v>0</v>
      </c>
      <c r="BK37" s="10">
        <f t="shared" ref="BK37" si="473">BK38+BK39</f>
        <v>0</v>
      </c>
      <c r="BL37" s="5">
        <f>BL38+BL39</f>
        <v>0</v>
      </c>
      <c r="BM37" s="5">
        <f t="shared" si="453"/>
        <v>0</v>
      </c>
      <c r="BN37" s="10">
        <f t="shared" ref="BN37" si="474">BN38+BN39</f>
        <v>0</v>
      </c>
      <c r="BO37" s="5">
        <f>BO38+BO39</f>
        <v>0</v>
      </c>
      <c r="BP37" s="5">
        <f t="shared" si="453"/>
        <v>0</v>
      </c>
      <c r="BQ37" s="10">
        <f t="shared" ref="BQ37" si="475">BQ38+BQ39</f>
        <v>0</v>
      </c>
      <c r="BR37" s="5">
        <f>BR38+BR39</f>
        <v>0</v>
      </c>
      <c r="BS37" s="5">
        <f t="shared" si="453"/>
        <v>0</v>
      </c>
      <c r="BT37" s="10">
        <f t="shared" ref="BT37" si="476">BT38+BT39</f>
        <v>0</v>
      </c>
      <c r="BU37" s="5">
        <f>BU38+BU39</f>
        <v>0</v>
      </c>
      <c r="BV37" s="5">
        <f t="shared" si="453"/>
        <v>0</v>
      </c>
      <c r="BW37" s="10">
        <f t="shared" ref="BW37" si="477">BW38+BW39</f>
        <v>0</v>
      </c>
      <c r="BX37" s="5">
        <f>BX38+BX39</f>
        <v>0</v>
      </c>
      <c r="BY37" s="5">
        <f t="shared" si="453"/>
        <v>10000</v>
      </c>
      <c r="BZ37" s="10">
        <f t="shared" ref="BZ37" si="478">BZ38+BZ39</f>
        <v>0</v>
      </c>
      <c r="CA37" s="5">
        <f>CA38+CA39</f>
        <v>10000</v>
      </c>
      <c r="CB37" s="5">
        <f t="shared" si="453"/>
        <v>0</v>
      </c>
      <c r="CC37" s="10">
        <f t="shared" ref="CC37" si="479">CC38+CC39</f>
        <v>0</v>
      </c>
      <c r="CD37" s="5">
        <f>CD38+CD39</f>
        <v>0</v>
      </c>
      <c r="CE37" s="5">
        <f t="shared" si="453"/>
        <v>0</v>
      </c>
      <c r="CF37" s="10">
        <f t="shared" ref="CF37" si="480">CF38+CF39</f>
        <v>0</v>
      </c>
      <c r="CG37" s="5">
        <f>CG38+CG39</f>
        <v>0</v>
      </c>
      <c r="CH37" s="5">
        <f t="shared" si="453"/>
        <v>0</v>
      </c>
      <c r="CI37" s="10">
        <f t="shared" ref="CI37" si="481">CI38+CI39</f>
        <v>0</v>
      </c>
      <c r="CJ37" s="5">
        <f>CJ38+CJ39</f>
        <v>0</v>
      </c>
      <c r="CK37" s="5">
        <f t="shared" si="453"/>
        <v>0</v>
      </c>
      <c r="CL37" s="10">
        <f t="shared" ref="CL37" si="482">CL38+CL39</f>
        <v>0</v>
      </c>
      <c r="CM37" s="5">
        <f>CM38+CM39</f>
        <v>0</v>
      </c>
      <c r="CN37" s="5">
        <f t="shared" si="453"/>
        <v>0</v>
      </c>
      <c r="CO37" s="10">
        <f t="shared" ref="CO37" si="483">CO38+CO39</f>
        <v>0</v>
      </c>
      <c r="CP37" s="5">
        <f>CP38+CP39</f>
        <v>0</v>
      </c>
      <c r="CQ37" s="5">
        <f t="shared" si="453"/>
        <v>0</v>
      </c>
      <c r="CR37" s="10">
        <f t="shared" ref="CR37" si="484">CR38+CR39</f>
        <v>0</v>
      </c>
      <c r="CS37" s="5">
        <f>CS38+CS39</f>
        <v>0</v>
      </c>
      <c r="CT37" s="5">
        <f t="shared" si="453"/>
        <v>0</v>
      </c>
      <c r="CU37" s="10">
        <f t="shared" ref="CU37" si="485">CU38+CU39</f>
        <v>0</v>
      </c>
      <c r="CV37" s="5">
        <f>CV38+CV39</f>
        <v>0</v>
      </c>
      <c r="CW37" s="5">
        <f t="shared" si="453"/>
        <v>0</v>
      </c>
      <c r="CX37" s="10">
        <f t="shared" ref="CX37" si="486">CX38+CX39</f>
        <v>0</v>
      </c>
      <c r="CY37" s="5">
        <f>CY38+CY39</f>
        <v>0</v>
      </c>
      <c r="CZ37" s="5">
        <f t="shared" si="453"/>
        <v>0</v>
      </c>
      <c r="DA37" s="10">
        <f t="shared" ref="DA37" si="487">DA38+DA39</f>
        <v>0</v>
      </c>
      <c r="DB37" s="5">
        <f>DB38+DB39</f>
        <v>0</v>
      </c>
      <c r="DC37" s="5">
        <f t="shared" si="453"/>
        <v>0</v>
      </c>
      <c r="DD37" s="10">
        <f t="shared" ref="DD37" si="488">DD38+DD39</f>
        <v>0</v>
      </c>
      <c r="DE37" s="5">
        <f>DE38+DE39</f>
        <v>0</v>
      </c>
      <c r="DF37" s="5">
        <f t="shared" si="453"/>
        <v>0</v>
      </c>
      <c r="DG37" s="10">
        <f t="shared" ref="DG37" si="489">DG38+DG39</f>
        <v>0</v>
      </c>
      <c r="DH37" s="5">
        <f>DH38+DH39</f>
        <v>0</v>
      </c>
      <c r="DI37" s="5">
        <f t="shared" si="453"/>
        <v>0</v>
      </c>
      <c r="DJ37" s="10">
        <f t="shared" ref="DJ37" si="490">DJ38+DJ39</f>
        <v>0</v>
      </c>
      <c r="DK37" s="5">
        <f>DK38+DK39</f>
        <v>0</v>
      </c>
      <c r="DL37" s="5">
        <f t="shared" si="453"/>
        <v>0</v>
      </c>
      <c r="DM37" s="10">
        <f t="shared" ref="DM37" si="491">DM38+DM39</f>
        <v>0</v>
      </c>
      <c r="DN37" s="5">
        <f>DN38+DN39</f>
        <v>0</v>
      </c>
      <c r="DO37" s="5">
        <f>DO38+DO39</f>
        <v>0</v>
      </c>
      <c r="DP37" s="10">
        <f t="shared" ref="DP37" si="492">DP38+DP39</f>
        <v>0</v>
      </c>
      <c r="DQ37" s="5">
        <f>DQ38+DQ39</f>
        <v>0</v>
      </c>
      <c r="DR37" s="106">
        <f t="shared" si="453"/>
        <v>10000</v>
      </c>
      <c r="DS37" s="106">
        <f t="shared" si="453"/>
        <v>0</v>
      </c>
      <c r="DT37" s="106">
        <f t="shared" si="453"/>
        <v>10000</v>
      </c>
      <c r="DU37" s="5">
        <f t="shared" si="453"/>
        <v>0</v>
      </c>
      <c r="DV37" s="10">
        <f t="shared" ref="DV37" si="493">DV38+DV39</f>
        <v>0</v>
      </c>
      <c r="DW37" s="5">
        <f>DW38+DW39</f>
        <v>0</v>
      </c>
      <c r="DX37" s="5">
        <f t="shared" si="453"/>
        <v>0</v>
      </c>
      <c r="DY37" s="10">
        <f t="shared" ref="DY37" si="494">DY38+DY39</f>
        <v>0</v>
      </c>
      <c r="DZ37" s="5">
        <f>DZ38+DZ39</f>
        <v>0</v>
      </c>
      <c r="EA37" s="5">
        <f t="shared" si="453"/>
        <v>0</v>
      </c>
      <c r="EB37" s="10">
        <f t="shared" ref="EB37" si="495">EB38+EB39</f>
        <v>0</v>
      </c>
      <c r="EC37" s="5">
        <f>EC38+EC39</f>
        <v>0</v>
      </c>
      <c r="ED37" s="5">
        <f t="shared" si="453"/>
        <v>0</v>
      </c>
      <c r="EE37" s="10">
        <f t="shared" ref="EE37" si="496">EE38+EE39</f>
        <v>0</v>
      </c>
      <c r="EF37" s="5">
        <f>EF38+EF39</f>
        <v>0</v>
      </c>
      <c r="EG37" s="5">
        <f t="shared" ref="EG37:EN37" si="497">EG38+EG39</f>
        <v>0</v>
      </c>
      <c r="EH37" s="10">
        <f t="shared" si="497"/>
        <v>0</v>
      </c>
      <c r="EI37" s="5">
        <f>EI38+EI39</f>
        <v>0</v>
      </c>
      <c r="EJ37" s="5">
        <f t="shared" ref="EJ37:EK37" si="498">EJ38+EJ39</f>
        <v>0</v>
      </c>
      <c r="EK37" s="10">
        <f t="shared" si="498"/>
        <v>0</v>
      </c>
      <c r="EL37" s="5">
        <f>EL38+EL39</f>
        <v>0</v>
      </c>
      <c r="EM37" s="5">
        <f t="shared" si="497"/>
        <v>0</v>
      </c>
      <c r="EN37" s="10">
        <f t="shared" si="497"/>
        <v>0</v>
      </c>
      <c r="EO37" s="5">
        <f>EO38+EO39</f>
        <v>0</v>
      </c>
      <c r="EP37" s="5">
        <f t="shared" ref="EP37:ET37" si="499">EP38+EP39</f>
        <v>0</v>
      </c>
      <c r="EQ37" s="10">
        <f t="shared" si="499"/>
        <v>0</v>
      </c>
      <c r="ER37" s="5">
        <f>ER38+ER39</f>
        <v>0</v>
      </c>
      <c r="ES37" s="5">
        <f t="shared" si="499"/>
        <v>0</v>
      </c>
      <c r="ET37" s="10">
        <f t="shared" si="499"/>
        <v>0</v>
      </c>
      <c r="EU37" s="5">
        <f>EU38+EU39</f>
        <v>0</v>
      </c>
      <c r="EV37" s="106">
        <f t="shared" si="453"/>
        <v>0</v>
      </c>
      <c r="EW37" s="106">
        <f t="shared" si="453"/>
        <v>0</v>
      </c>
      <c r="EX37" s="106">
        <f t="shared" si="453"/>
        <v>0</v>
      </c>
      <c r="EY37" s="10">
        <f>EY38+EY39</f>
        <v>0</v>
      </c>
      <c r="EZ37" s="10">
        <f t="shared" ref="EZ37" si="500">EZ38+EZ39</f>
        <v>0</v>
      </c>
      <c r="FA37" s="5">
        <f>FA38+FA39</f>
        <v>0</v>
      </c>
      <c r="FB37" s="10">
        <f t="shared" si="453"/>
        <v>0</v>
      </c>
      <c r="FC37" s="10">
        <f t="shared" ref="FC37" si="501">FC38+FC39</f>
        <v>0</v>
      </c>
      <c r="FD37" s="5">
        <f>FD38+FD39</f>
        <v>0</v>
      </c>
      <c r="FE37" s="10">
        <f t="shared" si="453"/>
        <v>0</v>
      </c>
      <c r="FF37" s="10">
        <f t="shared" ref="FF37" si="502">FF38+FF39</f>
        <v>0</v>
      </c>
      <c r="FG37" s="5">
        <f>FG38+FG39</f>
        <v>0</v>
      </c>
      <c r="FH37" s="10">
        <f t="shared" si="453"/>
        <v>0</v>
      </c>
      <c r="FI37" s="10">
        <f t="shared" ref="FI37" si="503">FI38+FI39</f>
        <v>0</v>
      </c>
      <c r="FJ37" s="5">
        <f>FJ38+FJ39</f>
        <v>0</v>
      </c>
      <c r="FK37" s="10">
        <f t="shared" si="453"/>
        <v>0</v>
      </c>
      <c r="FL37" s="10">
        <f t="shared" ref="FL37" si="504">FL38+FL39</f>
        <v>0</v>
      </c>
      <c r="FM37" s="5">
        <f>FM38+FM39</f>
        <v>0</v>
      </c>
      <c r="FN37" s="10">
        <f t="shared" si="453"/>
        <v>0</v>
      </c>
      <c r="FO37" s="10">
        <f t="shared" ref="FO37" si="505">FO38+FO39</f>
        <v>0</v>
      </c>
      <c r="FP37" s="5">
        <f>FP38+FP39</f>
        <v>0</v>
      </c>
      <c r="FQ37" s="10">
        <f t="shared" si="453"/>
        <v>0</v>
      </c>
      <c r="FR37" s="10">
        <f t="shared" ref="FR37" si="506">FR38+FR39</f>
        <v>0</v>
      </c>
      <c r="FS37" s="5">
        <f>FS38+FS39</f>
        <v>0</v>
      </c>
      <c r="FT37" s="10">
        <f t="shared" si="453"/>
        <v>0</v>
      </c>
      <c r="FU37" s="10">
        <f t="shared" ref="FU37" si="507">FU38+FU39</f>
        <v>0</v>
      </c>
      <c r="FV37" s="5">
        <f>FV38+FV39</f>
        <v>0</v>
      </c>
      <c r="FW37" s="10">
        <f t="shared" si="453"/>
        <v>0</v>
      </c>
      <c r="FX37" s="10">
        <f t="shared" ref="FX37" si="508">FX38+FX39</f>
        <v>0</v>
      </c>
      <c r="FY37" s="5">
        <f>FY38+FY39</f>
        <v>0</v>
      </c>
      <c r="FZ37" s="10">
        <f t="shared" si="453"/>
        <v>0</v>
      </c>
      <c r="GA37" s="10">
        <f t="shared" ref="GA37" si="509">GA38+GA39</f>
        <v>0</v>
      </c>
      <c r="GB37" s="5">
        <f>GB38+GB39</f>
        <v>0</v>
      </c>
      <c r="GC37" s="10">
        <f t="shared" si="453"/>
        <v>0</v>
      </c>
      <c r="GD37" s="10">
        <f t="shared" ref="GD37" si="510">GD38+GD39</f>
        <v>0</v>
      </c>
      <c r="GE37" s="5">
        <f>GE38+GE39</f>
        <v>0</v>
      </c>
      <c r="GF37" s="10">
        <f t="shared" si="453"/>
        <v>0</v>
      </c>
      <c r="GG37" s="10">
        <f t="shared" ref="GG37" si="511">GG38+GG39</f>
        <v>0</v>
      </c>
      <c r="GH37" s="5">
        <f>GH38+GH39</f>
        <v>0</v>
      </c>
      <c r="GI37" s="10">
        <f>GI38+GI39</f>
        <v>0</v>
      </c>
      <c r="GJ37" s="10">
        <f t="shared" ref="GJ37" si="512">GJ38+GJ39</f>
        <v>0</v>
      </c>
      <c r="GK37" s="5">
        <f>GK38+GK39</f>
        <v>0</v>
      </c>
      <c r="GL37" s="10">
        <f>GL38+GL39</f>
        <v>0</v>
      </c>
      <c r="GM37" s="10">
        <f t="shared" ref="GM37:GN37" si="513">GM38+GM39</f>
        <v>0</v>
      </c>
      <c r="GN37" s="10">
        <f t="shared" si="513"/>
        <v>0</v>
      </c>
      <c r="GO37" s="10">
        <f>GO38+GO39</f>
        <v>0</v>
      </c>
      <c r="GP37" s="10">
        <f t="shared" ref="GP37" si="514">GP38+GP39</f>
        <v>0</v>
      </c>
      <c r="GQ37" s="5">
        <f>GQ38+GQ39</f>
        <v>0</v>
      </c>
      <c r="GR37" s="10">
        <f t="shared" si="453"/>
        <v>0</v>
      </c>
      <c r="GS37" s="10">
        <f t="shared" ref="GS37" si="515">GS38+GS39</f>
        <v>0</v>
      </c>
      <c r="GT37" s="5">
        <f>GT38+GT39</f>
        <v>0</v>
      </c>
      <c r="GU37" s="10">
        <f t="shared" si="453"/>
        <v>0</v>
      </c>
      <c r="GV37" s="10">
        <f t="shared" si="453"/>
        <v>0</v>
      </c>
      <c r="GW37" s="5">
        <f>GW38+GW39</f>
        <v>0</v>
      </c>
      <c r="GX37" s="10">
        <f>GX38+GX39</f>
        <v>0</v>
      </c>
      <c r="GY37" s="10">
        <f t="shared" ref="GY37:GZ37" si="516">GY38+GY39</f>
        <v>0</v>
      </c>
      <c r="GZ37" s="10">
        <f t="shared" si="516"/>
        <v>0</v>
      </c>
      <c r="HA37" s="10">
        <f>HA38+HA39</f>
        <v>10000</v>
      </c>
      <c r="HB37" s="10">
        <f t="shared" ref="HB37:HC37" si="517">HB38+HB39</f>
        <v>0</v>
      </c>
      <c r="HC37" s="116">
        <f t="shared" si="517"/>
        <v>10000</v>
      </c>
    </row>
    <row r="38" spans="1:211" x14ac:dyDescent="0.2">
      <c r="A38" s="123" t="s">
        <v>429</v>
      </c>
      <c r="B38" s="6"/>
      <c r="C38" s="7"/>
      <c r="D38" s="6">
        <f t="shared" ref="D38:D39" si="518">B38+C38</f>
        <v>0</v>
      </c>
      <c r="E38" s="6"/>
      <c r="F38" s="7"/>
      <c r="G38" s="6">
        <f t="shared" ref="G38:G39" si="519">E38+F38</f>
        <v>0</v>
      </c>
      <c r="H38" s="6"/>
      <c r="I38" s="7"/>
      <c r="J38" s="6">
        <f t="shared" ref="J38:J39" si="520">H38+I38</f>
        <v>0</v>
      </c>
      <c r="K38" s="6"/>
      <c r="L38" s="7"/>
      <c r="M38" s="6">
        <f t="shared" ref="M38:M39" si="521">K38+L38</f>
        <v>0</v>
      </c>
      <c r="N38" s="6"/>
      <c r="O38" s="7"/>
      <c r="P38" s="6">
        <f t="shared" ref="P38:P39" si="522">N38+O38</f>
        <v>0</v>
      </c>
      <c r="Q38" s="6"/>
      <c r="R38" s="7"/>
      <c r="S38" s="6">
        <f t="shared" ref="S38:S39" si="523">Q38+R38</f>
        <v>0</v>
      </c>
      <c r="T38" s="6"/>
      <c r="U38" s="7"/>
      <c r="V38" s="6">
        <f t="shared" ref="V38:V39" si="524">T38+U38</f>
        <v>0</v>
      </c>
      <c r="W38" s="6">
        <v>0</v>
      </c>
      <c r="X38" s="7"/>
      <c r="Y38" s="6">
        <f t="shared" ref="Y38:Y39" si="525">W38+X38</f>
        <v>0</v>
      </c>
      <c r="Z38" s="6">
        <v>0</v>
      </c>
      <c r="AA38" s="7"/>
      <c r="AB38" s="6">
        <f t="shared" ref="AB38:AB39" si="526">Z38+AA38</f>
        <v>0</v>
      </c>
      <c r="AC38" s="6">
        <v>0</v>
      </c>
      <c r="AD38" s="7"/>
      <c r="AE38" s="6">
        <f t="shared" ref="AE38:AE39" si="527">AC38+AD38</f>
        <v>0</v>
      </c>
      <c r="AF38" s="6">
        <v>0</v>
      </c>
      <c r="AG38" s="7"/>
      <c r="AH38" s="6">
        <f t="shared" ref="AH38:AH39" si="528">AF38+AG38</f>
        <v>0</v>
      </c>
      <c r="AI38" s="6">
        <v>0</v>
      </c>
      <c r="AJ38" s="7"/>
      <c r="AK38" s="6">
        <f t="shared" ref="AK38:AK39" si="529">AI38+AJ38</f>
        <v>0</v>
      </c>
      <c r="AL38" s="6">
        <v>0</v>
      </c>
      <c r="AM38" s="7"/>
      <c r="AN38" s="6">
        <f t="shared" ref="AN38:AN39" si="530">AL38+AM38</f>
        <v>0</v>
      </c>
      <c r="AO38" s="6">
        <v>0</v>
      </c>
      <c r="AP38" s="7"/>
      <c r="AQ38" s="6">
        <f t="shared" ref="AQ38:AQ39" si="531">AO38+AP38</f>
        <v>0</v>
      </c>
      <c r="AR38" s="6"/>
      <c r="AS38" s="7"/>
      <c r="AT38" s="6">
        <f t="shared" ref="AT38:AT39" si="532">AR38+AS38</f>
        <v>0</v>
      </c>
      <c r="AU38" s="6">
        <v>0</v>
      </c>
      <c r="AV38" s="7"/>
      <c r="AW38" s="6">
        <f t="shared" ref="AW38:AW39" si="533">AU38+AV38</f>
        <v>0</v>
      </c>
      <c r="AX38" s="6">
        <v>0</v>
      </c>
      <c r="AY38" s="7"/>
      <c r="AZ38" s="6">
        <f t="shared" ref="AZ38:AZ39" si="534">AX38+AY38</f>
        <v>0</v>
      </c>
      <c r="BA38" s="6"/>
      <c r="BB38" s="7"/>
      <c r="BC38" s="6">
        <f t="shared" ref="BC38:BC39" si="535">BA38+BB38</f>
        <v>0</v>
      </c>
      <c r="BD38" s="6"/>
      <c r="BE38" s="7"/>
      <c r="BF38" s="6">
        <f t="shared" ref="BF38:BF39" si="536">BD38+BE38</f>
        <v>0</v>
      </c>
      <c r="BG38" s="6"/>
      <c r="BH38" s="7"/>
      <c r="BI38" s="6">
        <f t="shared" ref="BI38:BI39" si="537">BG38+BH38</f>
        <v>0</v>
      </c>
      <c r="BJ38" s="6"/>
      <c r="BK38" s="7"/>
      <c r="BL38" s="6">
        <f t="shared" ref="BL38:BL39" si="538">BJ38+BK38</f>
        <v>0</v>
      </c>
      <c r="BM38" s="6"/>
      <c r="BN38" s="7"/>
      <c r="BO38" s="6">
        <f t="shared" ref="BO38:BO39" si="539">BM38+BN38</f>
        <v>0</v>
      </c>
      <c r="BP38" s="6"/>
      <c r="BQ38" s="7"/>
      <c r="BR38" s="6">
        <f t="shared" ref="BR38:BR39" si="540">BP38+BQ38</f>
        <v>0</v>
      </c>
      <c r="BS38" s="6"/>
      <c r="BT38" s="7"/>
      <c r="BU38" s="6">
        <f t="shared" ref="BU38:BU39" si="541">BS38+BT38</f>
        <v>0</v>
      </c>
      <c r="BV38" s="6"/>
      <c r="BW38" s="7"/>
      <c r="BX38" s="6">
        <f t="shared" ref="BX38:BX39" si="542">BV38+BW38</f>
        <v>0</v>
      </c>
      <c r="BY38" s="6"/>
      <c r="BZ38" s="7"/>
      <c r="CA38" s="6">
        <f t="shared" ref="CA38:CA39" si="543">BY38+BZ38</f>
        <v>0</v>
      </c>
      <c r="CB38" s="6"/>
      <c r="CC38" s="7"/>
      <c r="CD38" s="6">
        <f t="shared" ref="CD38:CD39" si="544">CB38+CC38</f>
        <v>0</v>
      </c>
      <c r="CE38" s="6"/>
      <c r="CF38" s="7"/>
      <c r="CG38" s="6">
        <f t="shared" ref="CG38:CG39" si="545">CE38+CF38</f>
        <v>0</v>
      </c>
      <c r="CH38" s="6"/>
      <c r="CI38" s="7"/>
      <c r="CJ38" s="6">
        <f t="shared" ref="CJ38:CJ39" si="546">CH38+CI38</f>
        <v>0</v>
      </c>
      <c r="CK38" s="6"/>
      <c r="CL38" s="7"/>
      <c r="CM38" s="6">
        <f t="shared" ref="CM38:CM39" si="547">CK38+CL38</f>
        <v>0</v>
      </c>
      <c r="CN38" s="6"/>
      <c r="CO38" s="7"/>
      <c r="CP38" s="6">
        <f t="shared" ref="CP38:CP39" si="548">CN38+CO38</f>
        <v>0</v>
      </c>
      <c r="CQ38" s="6"/>
      <c r="CR38" s="7"/>
      <c r="CS38" s="6">
        <f t="shared" ref="CS38:CS39" si="549">CQ38+CR38</f>
        <v>0</v>
      </c>
      <c r="CT38" s="6"/>
      <c r="CU38" s="7"/>
      <c r="CV38" s="6">
        <f t="shared" ref="CV38:CV39" si="550">CT38+CU38</f>
        <v>0</v>
      </c>
      <c r="CW38" s="6"/>
      <c r="CX38" s="7"/>
      <c r="CY38" s="6">
        <f t="shared" ref="CY38:CY39" si="551">CW38+CX38</f>
        <v>0</v>
      </c>
      <c r="CZ38" s="6"/>
      <c r="DA38" s="7"/>
      <c r="DB38" s="6">
        <f t="shared" ref="DB38:DB39" si="552">CZ38+DA38</f>
        <v>0</v>
      </c>
      <c r="DC38" s="6"/>
      <c r="DD38" s="7"/>
      <c r="DE38" s="6">
        <f t="shared" ref="DE38:DE39" si="553">DC38+DD38</f>
        <v>0</v>
      </c>
      <c r="DF38" s="6"/>
      <c r="DG38" s="7"/>
      <c r="DH38" s="6">
        <f t="shared" ref="DH38:DH39" si="554">DF38+DG38</f>
        <v>0</v>
      </c>
      <c r="DI38" s="6"/>
      <c r="DJ38" s="7"/>
      <c r="DK38" s="6">
        <f t="shared" ref="DK38:DK39" si="555">DI38+DJ38</f>
        <v>0</v>
      </c>
      <c r="DL38" s="6"/>
      <c r="DM38" s="7"/>
      <c r="DN38" s="6">
        <f t="shared" ref="DN38:DN39" si="556">DL38+DM38</f>
        <v>0</v>
      </c>
      <c r="DO38" s="6"/>
      <c r="DP38" s="7"/>
      <c r="DQ38" s="6">
        <f t="shared" ref="DQ38:DQ39" si="557">DO38+DP38</f>
        <v>0</v>
      </c>
      <c r="DR38" s="105">
        <f t="shared" ref="DR38:DR39" si="558">B38+E38+H38+K38+N38+Q38+T38+W38+Z38+AC38+AF38+AI38+AL38+AO38+AR38+AU38+AX38+BA38+BD38+BG38+BJ38+BM38+BP38+BS38+BV38+BY38+CB38+CE38+CH38+CK38+CN38+CQ38+CT38+CW38+CZ38+DC38+DF38+DI38+DL38+DO38</f>
        <v>0</v>
      </c>
      <c r="DS38" s="105">
        <f>C38+F38+I38+L38+O38+R38+U38+X38+AA38+AD38+AG38+AJ38+AM38+AP38+AS38+AV38+AY38+BB38+BE38+BH38+BK38+BN38+BQ38+BT38+BW38+BZ38+CC38+CF38+CI38+CL38+CO38+CR38+CU38+CX38+DA38+DD38+DG38+DJ38+DM38+DP38</f>
        <v>0</v>
      </c>
      <c r="DT38" s="105">
        <f>D38+G38+J38+M38+P38+S38+V38+Y38+AB38+AE38+AH38+AK38+AN38+AQ38+AT38+AW38+AZ38+BC38+BF38+BI38+BL38+BO38+BR38+BU38+BX38+CA38+CD38+CG38+CJ38+CM38+CP38+CS38+CV38+CY38+DB38+DE38+DH38+DK38+DN38+DQ38</f>
        <v>0</v>
      </c>
      <c r="DU38" s="7"/>
      <c r="DV38" s="7"/>
      <c r="DW38" s="6">
        <f t="shared" ref="DW38:DW39" si="559">DU38+DV38</f>
        <v>0</v>
      </c>
      <c r="DX38" s="6"/>
      <c r="DY38" s="7"/>
      <c r="DZ38" s="6">
        <f t="shared" ref="DZ38:DZ39" si="560">DX38+DY38</f>
        <v>0</v>
      </c>
      <c r="EA38" s="6"/>
      <c r="EB38" s="7"/>
      <c r="EC38" s="6">
        <f t="shared" ref="EC38:EC39" si="561">EA38+EB38</f>
        <v>0</v>
      </c>
      <c r="ED38" s="6"/>
      <c r="EE38" s="7"/>
      <c r="EF38" s="6">
        <f t="shared" ref="EF38:EF39" si="562">ED38+EE38</f>
        <v>0</v>
      </c>
      <c r="EG38" s="6"/>
      <c r="EH38" s="7"/>
      <c r="EI38" s="6">
        <f t="shared" ref="EI38:EI39" si="563">EG38+EH38</f>
        <v>0</v>
      </c>
      <c r="EJ38" s="6"/>
      <c r="EK38" s="7"/>
      <c r="EL38" s="6">
        <f t="shared" ref="EL38:EL39" si="564">EJ38+EK38</f>
        <v>0</v>
      </c>
      <c r="EM38" s="6"/>
      <c r="EN38" s="7"/>
      <c r="EO38" s="6">
        <f t="shared" ref="EO38:EO39" si="565">EM38+EN38</f>
        <v>0</v>
      </c>
      <c r="EP38" s="6"/>
      <c r="EQ38" s="7"/>
      <c r="ER38" s="6">
        <f t="shared" ref="ER38:ER39" si="566">EP38+EQ38</f>
        <v>0</v>
      </c>
      <c r="ES38" s="6"/>
      <c r="ET38" s="7"/>
      <c r="EU38" s="6">
        <f t="shared" ref="EU38:EU39" si="567">ES38+ET38</f>
        <v>0</v>
      </c>
      <c r="EV38" s="105">
        <f t="shared" ref="EV38:EX39" si="568">DU38+DX38+EA38+ED38+EG38+EJ38+EM38+EP38+ES38</f>
        <v>0</v>
      </c>
      <c r="EW38" s="105">
        <f t="shared" si="568"/>
        <v>0</v>
      </c>
      <c r="EX38" s="105">
        <f t="shared" si="568"/>
        <v>0</v>
      </c>
      <c r="EY38" s="7"/>
      <c r="EZ38" s="7"/>
      <c r="FA38" s="6">
        <f t="shared" ref="FA38:FA39" si="569">EY38+EZ38</f>
        <v>0</v>
      </c>
      <c r="FB38" s="7"/>
      <c r="FC38" s="7"/>
      <c r="FD38" s="6">
        <f t="shared" ref="FD38:FD39" si="570">FB38+FC38</f>
        <v>0</v>
      </c>
      <c r="FE38" s="7"/>
      <c r="FF38" s="7"/>
      <c r="FG38" s="6">
        <f t="shared" ref="FG38:FG39" si="571">FE38+FF38</f>
        <v>0</v>
      </c>
      <c r="FH38" s="7"/>
      <c r="FI38" s="7"/>
      <c r="FJ38" s="6">
        <f t="shared" ref="FJ38:FJ39" si="572">FH38+FI38</f>
        <v>0</v>
      </c>
      <c r="FK38" s="7"/>
      <c r="FL38" s="7"/>
      <c r="FM38" s="6">
        <f t="shared" ref="FM38:FM39" si="573">FK38+FL38</f>
        <v>0</v>
      </c>
      <c r="FN38" s="7"/>
      <c r="FO38" s="7"/>
      <c r="FP38" s="6">
        <f t="shared" ref="FP38:FP39" si="574">FN38+FO38</f>
        <v>0</v>
      </c>
      <c r="FQ38" s="7"/>
      <c r="FR38" s="7"/>
      <c r="FS38" s="6">
        <f t="shared" ref="FS38:FS39" si="575">FQ38+FR38</f>
        <v>0</v>
      </c>
      <c r="FT38" s="7"/>
      <c r="FU38" s="7"/>
      <c r="FV38" s="6">
        <f t="shared" ref="FV38:FV39" si="576">FT38+FU38</f>
        <v>0</v>
      </c>
      <c r="FW38" s="7"/>
      <c r="FX38" s="7"/>
      <c r="FY38" s="6">
        <f t="shared" ref="FY38:FY39" si="577">FW38+FX38</f>
        <v>0</v>
      </c>
      <c r="FZ38" s="7"/>
      <c r="GA38" s="7"/>
      <c r="GB38" s="6">
        <f t="shared" ref="GB38:GB39" si="578">FZ38+GA38</f>
        <v>0</v>
      </c>
      <c r="GC38" s="7"/>
      <c r="GD38" s="7"/>
      <c r="GE38" s="6">
        <f t="shared" ref="GE38:GE39" si="579">GC38+GD38</f>
        <v>0</v>
      </c>
      <c r="GF38" s="7"/>
      <c r="GG38" s="7"/>
      <c r="GH38" s="6">
        <f t="shared" ref="GH38:GH39" si="580">GF38+GG38</f>
        <v>0</v>
      </c>
      <c r="GI38" s="7"/>
      <c r="GJ38" s="7"/>
      <c r="GK38" s="6">
        <f t="shared" ref="GK38:GK39" si="581">GI38+GJ38</f>
        <v>0</v>
      </c>
      <c r="GL38" s="7">
        <f t="shared" ref="GL38:GL39" si="582">EY38+FB38+FE38+FH38+FK38+FN38+FQ38+FT38+FW38+FZ38+GC38+GF38+GI38</f>
        <v>0</v>
      </c>
      <c r="GM38" s="7">
        <f t="shared" si="445"/>
        <v>0</v>
      </c>
      <c r="GN38" s="7">
        <f t="shared" si="445"/>
        <v>0</v>
      </c>
      <c r="GO38" s="7"/>
      <c r="GP38" s="7"/>
      <c r="GQ38" s="6">
        <f t="shared" ref="GQ38:GQ39" si="583">GO38+GP38</f>
        <v>0</v>
      </c>
      <c r="GR38" s="7"/>
      <c r="GS38" s="7"/>
      <c r="GT38" s="6">
        <f t="shared" ref="GT38:GT39" si="584">GR38+GS38</f>
        <v>0</v>
      </c>
      <c r="GU38" s="7"/>
      <c r="GV38" s="7"/>
      <c r="GW38" s="6">
        <f t="shared" ref="GW38:GW39" si="585">GU38+GV38</f>
        <v>0</v>
      </c>
      <c r="GX38" s="7">
        <f>GL38+GO38+GR38+GU38</f>
        <v>0</v>
      </c>
      <c r="GY38" s="7">
        <f t="shared" ref="GY38:GZ39" si="586">GM38+GP38+GS38+GV38</f>
        <v>0</v>
      </c>
      <c r="GZ38" s="7">
        <f t="shared" si="586"/>
        <v>0</v>
      </c>
      <c r="HA38" s="586">
        <f t="shared" si="107"/>
        <v>0</v>
      </c>
      <c r="HB38" s="586">
        <f t="shared" si="108"/>
        <v>0</v>
      </c>
      <c r="HC38" s="580">
        <f t="shared" si="109"/>
        <v>0</v>
      </c>
    </row>
    <row r="39" spans="1:211" x14ac:dyDescent="0.2">
      <c r="A39" s="123" t="s">
        <v>430</v>
      </c>
      <c r="B39" s="6">
        <v>0</v>
      </c>
      <c r="C39" s="7"/>
      <c r="D39" s="6">
        <f t="shared" si="518"/>
        <v>0</v>
      </c>
      <c r="E39" s="6"/>
      <c r="F39" s="7"/>
      <c r="G39" s="6">
        <f t="shared" si="519"/>
        <v>0</v>
      </c>
      <c r="H39" s="6"/>
      <c r="I39" s="7"/>
      <c r="J39" s="6">
        <f t="shared" si="520"/>
        <v>0</v>
      </c>
      <c r="K39" s="6"/>
      <c r="L39" s="7"/>
      <c r="M39" s="6">
        <f t="shared" si="521"/>
        <v>0</v>
      </c>
      <c r="N39" s="6"/>
      <c r="O39" s="7"/>
      <c r="P39" s="6">
        <f t="shared" si="522"/>
        <v>0</v>
      </c>
      <c r="Q39" s="6"/>
      <c r="R39" s="7"/>
      <c r="S39" s="6">
        <f t="shared" si="523"/>
        <v>0</v>
      </c>
      <c r="T39" s="6">
        <v>0</v>
      </c>
      <c r="U39" s="7"/>
      <c r="V39" s="6">
        <f t="shared" si="524"/>
        <v>0</v>
      </c>
      <c r="W39" s="6">
        <v>0</v>
      </c>
      <c r="X39" s="7"/>
      <c r="Y39" s="6">
        <f t="shared" si="525"/>
        <v>0</v>
      </c>
      <c r="Z39" s="6">
        <v>0</v>
      </c>
      <c r="AA39" s="7"/>
      <c r="AB39" s="6">
        <f t="shared" si="526"/>
        <v>0</v>
      </c>
      <c r="AC39" s="6">
        <v>0</v>
      </c>
      <c r="AD39" s="7"/>
      <c r="AE39" s="6">
        <f t="shared" si="527"/>
        <v>0</v>
      </c>
      <c r="AF39" s="6">
        <v>0</v>
      </c>
      <c r="AG39" s="7"/>
      <c r="AH39" s="6">
        <f t="shared" si="528"/>
        <v>0</v>
      </c>
      <c r="AI39" s="6">
        <v>0</v>
      </c>
      <c r="AJ39" s="7"/>
      <c r="AK39" s="6">
        <f t="shared" si="529"/>
        <v>0</v>
      </c>
      <c r="AL39" s="6">
        <v>0</v>
      </c>
      <c r="AM39" s="7"/>
      <c r="AN39" s="6">
        <f t="shared" si="530"/>
        <v>0</v>
      </c>
      <c r="AO39" s="6">
        <v>0</v>
      </c>
      <c r="AP39" s="7"/>
      <c r="AQ39" s="6">
        <f t="shared" si="531"/>
        <v>0</v>
      </c>
      <c r="AR39" s="6"/>
      <c r="AS39" s="7"/>
      <c r="AT39" s="6">
        <f t="shared" si="532"/>
        <v>0</v>
      </c>
      <c r="AU39" s="6">
        <v>0</v>
      </c>
      <c r="AV39" s="7"/>
      <c r="AW39" s="6">
        <f t="shared" si="533"/>
        <v>0</v>
      </c>
      <c r="AX39" s="6">
        <v>0</v>
      </c>
      <c r="AY39" s="7"/>
      <c r="AZ39" s="6">
        <f t="shared" si="534"/>
        <v>0</v>
      </c>
      <c r="BA39" s="6"/>
      <c r="BB39" s="7"/>
      <c r="BC39" s="6">
        <f t="shared" si="535"/>
        <v>0</v>
      </c>
      <c r="BD39" s="6">
        <v>0</v>
      </c>
      <c r="BE39" s="7"/>
      <c r="BF39" s="6">
        <f t="shared" si="536"/>
        <v>0</v>
      </c>
      <c r="BG39" s="6">
        <v>0</v>
      </c>
      <c r="BH39" s="7"/>
      <c r="BI39" s="6">
        <f t="shared" si="537"/>
        <v>0</v>
      </c>
      <c r="BJ39" s="6"/>
      <c r="BK39" s="7"/>
      <c r="BL39" s="6">
        <f t="shared" si="538"/>
        <v>0</v>
      </c>
      <c r="BM39" s="6">
        <v>0</v>
      </c>
      <c r="BN39" s="7"/>
      <c r="BO39" s="6">
        <f t="shared" si="539"/>
        <v>0</v>
      </c>
      <c r="BP39" s="6"/>
      <c r="BQ39" s="7"/>
      <c r="BR39" s="6">
        <f t="shared" si="540"/>
        <v>0</v>
      </c>
      <c r="BS39" s="6">
        <v>0</v>
      </c>
      <c r="BT39" s="7"/>
      <c r="BU39" s="6">
        <f t="shared" si="541"/>
        <v>0</v>
      </c>
      <c r="BV39" s="6"/>
      <c r="BW39" s="7"/>
      <c r="BX39" s="6">
        <f t="shared" si="542"/>
        <v>0</v>
      </c>
      <c r="BY39" s="6">
        <v>10000</v>
      </c>
      <c r="BZ39" s="7"/>
      <c r="CA39" s="6">
        <f t="shared" si="543"/>
        <v>10000</v>
      </c>
      <c r="CB39" s="6"/>
      <c r="CC39" s="7"/>
      <c r="CD39" s="6">
        <f t="shared" si="544"/>
        <v>0</v>
      </c>
      <c r="CE39" s="6"/>
      <c r="CF39" s="7"/>
      <c r="CG39" s="6">
        <f t="shared" si="545"/>
        <v>0</v>
      </c>
      <c r="CH39" s="6"/>
      <c r="CI39" s="7"/>
      <c r="CJ39" s="6">
        <f t="shared" si="546"/>
        <v>0</v>
      </c>
      <c r="CK39" s="6"/>
      <c r="CL39" s="7"/>
      <c r="CM39" s="6">
        <f t="shared" si="547"/>
        <v>0</v>
      </c>
      <c r="CN39" s="6"/>
      <c r="CO39" s="7"/>
      <c r="CP39" s="6">
        <f t="shared" si="548"/>
        <v>0</v>
      </c>
      <c r="CQ39" s="6"/>
      <c r="CR39" s="7"/>
      <c r="CS39" s="6">
        <f t="shared" si="549"/>
        <v>0</v>
      </c>
      <c r="CT39" s="6"/>
      <c r="CU39" s="7"/>
      <c r="CV39" s="6">
        <f t="shared" si="550"/>
        <v>0</v>
      </c>
      <c r="CW39" s="6">
        <v>0</v>
      </c>
      <c r="CX39" s="7"/>
      <c r="CY39" s="6">
        <f t="shared" si="551"/>
        <v>0</v>
      </c>
      <c r="CZ39" s="6">
        <v>0</v>
      </c>
      <c r="DA39" s="7"/>
      <c r="DB39" s="6">
        <f t="shared" si="552"/>
        <v>0</v>
      </c>
      <c r="DC39" s="6"/>
      <c r="DD39" s="7"/>
      <c r="DE39" s="6">
        <f t="shared" si="553"/>
        <v>0</v>
      </c>
      <c r="DF39" s="6">
        <v>0</v>
      </c>
      <c r="DG39" s="7"/>
      <c r="DH39" s="6">
        <f t="shared" si="554"/>
        <v>0</v>
      </c>
      <c r="DI39" s="6">
        <v>0</v>
      </c>
      <c r="DJ39" s="7"/>
      <c r="DK39" s="6">
        <f t="shared" si="555"/>
        <v>0</v>
      </c>
      <c r="DL39" s="6"/>
      <c r="DM39" s="7"/>
      <c r="DN39" s="6">
        <f t="shared" si="556"/>
        <v>0</v>
      </c>
      <c r="DO39" s="6"/>
      <c r="DP39" s="7"/>
      <c r="DQ39" s="6">
        <f t="shared" si="557"/>
        <v>0</v>
      </c>
      <c r="DR39" s="105">
        <f t="shared" si="558"/>
        <v>10000</v>
      </c>
      <c r="DS39" s="105">
        <f>C39+F39+I39+L39+O39+R39+U39+X39+AA39+AD39+AG39+AJ39+AM39+AP39+AS39+AV39+AY39+BB39+BE39+BH39+BK39+BN39+BQ39+BT39+BW39+BZ39+CC39+CF39+CI39+CL39+CO39+CR39+CU39+CX39+DA39+DD39+DG39+DJ39+DM39+DP39</f>
        <v>0</v>
      </c>
      <c r="DT39" s="105">
        <f>D39+G39+J39+M39+P39+S39+V39+Y39+AB39+AE39+AH39+AK39+AN39+AQ39+AT39+AW39+AZ39+BC39+BF39+BI39+BL39+BO39+BR39+BU39+BX39+CA39+CD39+CG39+CJ39+CM39+CP39+CS39+CV39+CY39+DB39+DE39+DH39+DK39+DN39+DQ39</f>
        <v>10000</v>
      </c>
      <c r="DU39" s="7"/>
      <c r="DV39" s="7"/>
      <c r="DW39" s="6">
        <f t="shared" si="559"/>
        <v>0</v>
      </c>
      <c r="DX39" s="6"/>
      <c r="DY39" s="7"/>
      <c r="DZ39" s="6">
        <f t="shared" si="560"/>
        <v>0</v>
      </c>
      <c r="EA39" s="6"/>
      <c r="EB39" s="7"/>
      <c r="EC39" s="6">
        <f t="shared" si="561"/>
        <v>0</v>
      </c>
      <c r="ED39" s="6">
        <v>0</v>
      </c>
      <c r="EE39" s="7"/>
      <c r="EF39" s="6">
        <f t="shared" si="562"/>
        <v>0</v>
      </c>
      <c r="EG39" s="6">
        <v>0</v>
      </c>
      <c r="EH39" s="7"/>
      <c r="EI39" s="6">
        <f t="shared" si="563"/>
        <v>0</v>
      </c>
      <c r="EJ39" s="6">
        <v>0</v>
      </c>
      <c r="EK39" s="7"/>
      <c r="EL39" s="6">
        <f t="shared" si="564"/>
        <v>0</v>
      </c>
      <c r="EM39" s="6">
        <v>0</v>
      </c>
      <c r="EN39" s="7"/>
      <c r="EO39" s="6">
        <f t="shared" si="565"/>
        <v>0</v>
      </c>
      <c r="EP39" s="6">
        <v>0</v>
      </c>
      <c r="EQ39" s="7"/>
      <c r="ER39" s="6">
        <f t="shared" si="566"/>
        <v>0</v>
      </c>
      <c r="ES39" s="6">
        <v>0</v>
      </c>
      <c r="ET39" s="7"/>
      <c r="EU39" s="6">
        <f t="shared" si="567"/>
        <v>0</v>
      </c>
      <c r="EV39" s="105">
        <f t="shared" si="568"/>
        <v>0</v>
      </c>
      <c r="EW39" s="105">
        <f t="shared" si="568"/>
        <v>0</v>
      </c>
      <c r="EX39" s="105">
        <f t="shared" si="568"/>
        <v>0</v>
      </c>
      <c r="EY39" s="7"/>
      <c r="EZ39" s="7"/>
      <c r="FA39" s="6">
        <f t="shared" si="569"/>
        <v>0</v>
      </c>
      <c r="FB39" s="7"/>
      <c r="FC39" s="7"/>
      <c r="FD39" s="6">
        <f t="shared" si="570"/>
        <v>0</v>
      </c>
      <c r="FE39" s="7"/>
      <c r="FF39" s="7"/>
      <c r="FG39" s="6">
        <f t="shared" si="571"/>
        <v>0</v>
      </c>
      <c r="FH39" s="7"/>
      <c r="FI39" s="7"/>
      <c r="FJ39" s="6">
        <f t="shared" si="572"/>
        <v>0</v>
      </c>
      <c r="FK39" s="7"/>
      <c r="FL39" s="7"/>
      <c r="FM39" s="6">
        <f t="shared" si="573"/>
        <v>0</v>
      </c>
      <c r="FN39" s="7"/>
      <c r="FO39" s="7"/>
      <c r="FP39" s="6">
        <f t="shared" si="574"/>
        <v>0</v>
      </c>
      <c r="FQ39" s="7"/>
      <c r="FR39" s="7"/>
      <c r="FS39" s="6">
        <f t="shared" si="575"/>
        <v>0</v>
      </c>
      <c r="FT39" s="7"/>
      <c r="FU39" s="7"/>
      <c r="FV39" s="6">
        <f t="shared" si="576"/>
        <v>0</v>
      </c>
      <c r="FW39" s="7"/>
      <c r="FX39" s="7"/>
      <c r="FY39" s="6">
        <f t="shared" si="577"/>
        <v>0</v>
      </c>
      <c r="FZ39" s="7"/>
      <c r="GA39" s="7"/>
      <c r="GB39" s="6">
        <f t="shared" si="578"/>
        <v>0</v>
      </c>
      <c r="GC39" s="7"/>
      <c r="GD39" s="7"/>
      <c r="GE39" s="6">
        <f t="shared" si="579"/>
        <v>0</v>
      </c>
      <c r="GF39" s="7"/>
      <c r="GG39" s="7"/>
      <c r="GH39" s="6">
        <f t="shared" si="580"/>
        <v>0</v>
      </c>
      <c r="GI39" s="7"/>
      <c r="GJ39" s="7"/>
      <c r="GK39" s="6">
        <f t="shared" si="581"/>
        <v>0</v>
      </c>
      <c r="GL39" s="7">
        <f t="shared" si="582"/>
        <v>0</v>
      </c>
      <c r="GM39" s="7">
        <f t="shared" si="445"/>
        <v>0</v>
      </c>
      <c r="GN39" s="7">
        <f t="shared" si="445"/>
        <v>0</v>
      </c>
      <c r="GO39" s="7"/>
      <c r="GP39" s="7"/>
      <c r="GQ39" s="6">
        <f t="shared" si="583"/>
        <v>0</v>
      </c>
      <c r="GR39" s="7"/>
      <c r="GS39" s="7"/>
      <c r="GT39" s="6">
        <f t="shared" si="584"/>
        <v>0</v>
      </c>
      <c r="GU39" s="7"/>
      <c r="GV39" s="7"/>
      <c r="GW39" s="6">
        <f t="shared" si="585"/>
        <v>0</v>
      </c>
      <c r="GX39" s="7">
        <f>GL39+GO39+GR39+GU39</f>
        <v>0</v>
      </c>
      <c r="GY39" s="7">
        <f t="shared" si="586"/>
        <v>0</v>
      </c>
      <c r="GZ39" s="7">
        <f t="shared" si="586"/>
        <v>0</v>
      </c>
      <c r="HA39" s="586">
        <f t="shared" si="107"/>
        <v>10000</v>
      </c>
      <c r="HB39" s="586">
        <f t="shared" si="108"/>
        <v>0</v>
      </c>
      <c r="HC39" s="580">
        <f t="shared" si="109"/>
        <v>10000</v>
      </c>
    </row>
    <row r="40" spans="1:211" s="12" customFormat="1" x14ac:dyDescent="0.2">
      <c r="A40" s="124" t="s">
        <v>431</v>
      </c>
      <c r="B40" s="5">
        <f>B41+B46+B47+B48+B49</f>
        <v>0</v>
      </c>
      <c r="C40" s="10">
        <f t="shared" ref="C40" si="587">C41+C46+C47+C48+C49</f>
        <v>0</v>
      </c>
      <c r="D40" s="5">
        <f>D41+D46+D47+D48+D49</f>
        <v>0</v>
      </c>
      <c r="E40" s="5">
        <f t="shared" ref="E40:GV40" si="588">E41+E46+E47+E48+E49</f>
        <v>0</v>
      </c>
      <c r="F40" s="10">
        <f t="shared" ref="F40" si="589">F41+F46+F47+F48+F49</f>
        <v>0</v>
      </c>
      <c r="G40" s="5">
        <f>G41+G46+G47+G48+G49</f>
        <v>0</v>
      </c>
      <c r="H40" s="5">
        <f t="shared" si="588"/>
        <v>0</v>
      </c>
      <c r="I40" s="10">
        <f t="shared" ref="I40" si="590">I41+I46+I47+I48+I49</f>
        <v>0</v>
      </c>
      <c r="J40" s="5">
        <f>J41+J46+J47+J48+J49</f>
        <v>0</v>
      </c>
      <c r="K40" s="5">
        <f t="shared" si="588"/>
        <v>0</v>
      </c>
      <c r="L40" s="10">
        <f t="shared" ref="L40" si="591">L41+L46+L47+L48+L49</f>
        <v>0</v>
      </c>
      <c r="M40" s="5">
        <f>M41+M46+M47+M48+M49</f>
        <v>0</v>
      </c>
      <c r="N40" s="5">
        <f t="shared" si="588"/>
        <v>0</v>
      </c>
      <c r="O40" s="10">
        <f t="shared" ref="O40" si="592">O41+O46+O47+O48+O49</f>
        <v>0</v>
      </c>
      <c r="P40" s="5">
        <f>P41+P46+P47+P48+P49</f>
        <v>0</v>
      </c>
      <c r="Q40" s="5">
        <f t="shared" si="588"/>
        <v>0</v>
      </c>
      <c r="R40" s="10">
        <f t="shared" ref="R40" si="593">R41+R46+R47+R48+R49</f>
        <v>0</v>
      </c>
      <c r="S40" s="5">
        <f>S41+S46+S47+S48+S49</f>
        <v>0</v>
      </c>
      <c r="T40" s="5">
        <f t="shared" si="588"/>
        <v>0</v>
      </c>
      <c r="U40" s="10">
        <f t="shared" ref="U40" si="594">U41+U46+U47+U48+U49</f>
        <v>0</v>
      </c>
      <c r="V40" s="5">
        <f>V41+V46+V47+V48+V49</f>
        <v>0</v>
      </c>
      <c r="W40" s="5">
        <f t="shared" si="588"/>
        <v>0</v>
      </c>
      <c r="X40" s="10">
        <f t="shared" ref="X40" si="595">X41+X46+X47+X48+X49</f>
        <v>0</v>
      </c>
      <c r="Y40" s="5">
        <f>Y41+Y46+Y47+Y48+Y49</f>
        <v>0</v>
      </c>
      <c r="Z40" s="5">
        <f t="shared" si="588"/>
        <v>0</v>
      </c>
      <c r="AA40" s="10">
        <f t="shared" ref="AA40" si="596">AA41+AA46+AA47+AA48+AA49</f>
        <v>0</v>
      </c>
      <c r="AB40" s="5">
        <f>AB41+AB46+AB47+AB48+AB49</f>
        <v>0</v>
      </c>
      <c r="AC40" s="5">
        <f t="shared" si="588"/>
        <v>0</v>
      </c>
      <c r="AD40" s="10">
        <f t="shared" ref="AD40" si="597">AD41+AD46+AD47+AD48+AD49</f>
        <v>0</v>
      </c>
      <c r="AE40" s="5">
        <f>AE41+AE46+AE47+AE48+AE49</f>
        <v>0</v>
      </c>
      <c r="AF40" s="5">
        <f t="shared" si="588"/>
        <v>0</v>
      </c>
      <c r="AG40" s="10">
        <f t="shared" ref="AG40" si="598">AG41+AG46+AG47+AG48+AG49</f>
        <v>0</v>
      </c>
      <c r="AH40" s="5">
        <f>AH41+AH46+AH47+AH48+AH49</f>
        <v>0</v>
      </c>
      <c r="AI40" s="5">
        <f t="shared" si="588"/>
        <v>0</v>
      </c>
      <c r="AJ40" s="10">
        <f t="shared" ref="AJ40" si="599">AJ41+AJ46+AJ47+AJ48+AJ49</f>
        <v>0</v>
      </c>
      <c r="AK40" s="5">
        <f>AK41+AK46+AK47+AK48+AK49</f>
        <v>0</v>
      </c>
      <c r="AL40" s="5">
        <f t="shared" si="588"/>
        <v>0</v>
      </c>
      <c r="AM40" s="10">
        <f t="shared" ref="AM40" si="600">AM41+AM46+AM47+AM48+AM49</f>
        <v>0</v>
      </c>
      <c r="AN40" s="5">
        <f>AN41+AN46+AN47+AN48+AN49</f>
        <v>0</v>
      </c>
      <c r="AO40" s="5">
        <f t="shared" si="588"/>
        <v>0</v>
      </c>
      <c r="AP40" s="10">
        <f t="shared" ref="AP40" si="601">AP41+AP46+AP47+AP48+AP49</f>
        <v>0</v>
      </c>
      <c r="AQ40" s="5">
        <f>AQ41+AQ46+AQ47+AQ48+AQ49</f>
        <v>0</v>
      </c>
      <c r="AR40" s="5">
        <f>AR41+AR46+AR47+AR48+AR49</f>
        <v>0</v>
      </c>
      <c r="AS40" s="10">
        <f t="shared" ref="AS40" si="602">AS41+AS46+AS47+AS48+AS49</f>
        <v>0</v>
      </c>
      <c r="AT40" s="5">
        <f>AT41+AT46+AT47+AT48+AT49</f>
        <v>0</v>
      </c>
      <c r="AU40" s="5">
        <f t="shared" si="588"/>
        <v>0</v>
      </c>
      <c r="AV40" s="10">
        <f t="shared" ref="AV40" si="603">AV41+AV46+AV47+AV48+AV49</f>
        <v>0</v>
      </c>
      <c r="AW40" s="5">
        <f>AW41+AW46+AW47+AW48+AW49</f>
        <v>0</v>
      </c>
      <c r="AX40" s="5">
        <f t="shared" si="588"/>
        <v>0</v>
      </c>
      <c r="AY40" s="10">
        <f t="shared" ref="AY40" si="604">AY41+AY46+AY47+AY48+AY49</f>
        <v>0</v>
      </c>
      <c r="AZ40" s="5">
        <f>AZ41+AZ46+AZ47+AZ48+AZ49</f>
        <v>0</v>
      </c>
      <c r="BA40" s="5">
        <f t="shared" si="588"/>
        <v>0</v>
      </c>
      <c r="BB40" s="10">
        <f t="shared" ref="BB40" si="605">BB41+BB46+BB47+BB48+BB49</f>
        <v>0</v>
      </c>
      <c r="BC40" s="5">
        <f>BC41+BC46+BC47+BC48+BC49</f>
        <v>0</v>
      </c>
      <c r="BD40" s="5">
        <f t="shared" si="588"/>
        <v>0</v>
      </c>
      <c r="BE40" s="10">
        <f t="shared" ref="BE40" si="606">BE41+BE46+BE47+BE48+BE49</f>
        <v>0</v>
      </c>
      <c r="BF40" s="5">
        <f>BF41+BF46+BF47+BF48+BF49</f>
        <v>0</v>
      </c>
      <c r="BG40" s="5">
        <f t="shared" si="588"/>
        <v>0</v>
      </c>
      <c r="BH40" s="10">
        <f t="shared" ref="BH40" si="607">BH41+BH46+BH47+BH48+BH49</f>
        <v>0</v>
      </c>
      <c r="BI40" s="5">
        <f>BI41+BI46+BI47+BI48+BI49</f>
        <v>0</v>
      </c>
      <c r="BJ40" s="5">
        <f t="shared" si="588"/>
        <v>0</v>
      </c>
      <c r="BK40" s="10">
        <f t="shared" ref="BK40" si="608">BK41+BK46+BK47+BK48+BK49</f>
        <v>0</v>
      </c>
      <c r="BL40" s="5">
        <f>BL41+BL46+BL47+BL48+BL49</f>
        <v>0</v>
      </c>
      <c r="BM40" s="5">
        <f t="shared" si="588"/>
        <v>0</v>
      </c>
      <c r="BN40" s="10">
        <f t="shared" ref="BN40" si="609">BN41+BN46+BN47+BN48+BN49</f>
        <v>0</v>
      </c>
      <c r="BO40" s="5">
        <f>BO41+BO46+BO47+BO48+BO49</f>
        <v>0</v>
      </c>
      <c r="BP40" s="5">
        <f t="shared" si="588"/>
        <v>0</v>
      </c>
      <c r="BQ40" s="10">
        <f t="shared" ref="BQ40" si="610">BQ41+BQ46+BQ47+BQ48+BQ49</f>
        <v>0</v>
      </c>
      <c r="BR40" s="5">
        <f>BR41+BR46+BR47+BR48+BR49</f>
        <v>0</v>
      </c>
      <c r="BS40" s="5">
        <f t="shared" si="588"/>
        <v>0</v>
      </c>
      <c r="BT40" s="10">
        <f t="shared" ref="BT40" si="611">BT41+BT46+BT47+BT48+BT49</f>
        <v>0</v>
      </c>
      <c r="BU40" s="5">
        <f>BU41+BU46+BU47+BU48+BU49</f>
        <v>0</v>
      </c>
      <c r="BV40" s="5">
        <f t="shared" si="588"/>
        <v>0</v>
      </c>
      <c r="BW40" s="10">
        <f t="shared" ref="BW40" si="612">BW41+BW46+BW47+BW48+BW49</f>
        <v>0</v>
      </c>
      <c r="BX40" s="5">
        <f>BX41+BX46+BX47+BX48+BX49</f>
        <v>0</v>
      </c>
      <c r="BY40" s="5">
        <f t="shared" si="588"/>
        <v>0</v>
      </c>
      <c r="BZ40" s="10">
        <f t="shared" ref="BZ40" si="613">BZ41+BZ46+BZ47+BZ48+BZ49</f>
        <v>0</v>
      </c>
      <c r="CA40" s="5">
        <f>CA41+CA46+CA47+CA48+CA49</f>
        <v>0</v>
      </c>
      <c r="CB40" s="5">
        <f t="shared" si="588"/>
        <v>0</v>
      </c>
      <c r="CC40" s="10">
        <f t="shared" ref="CC40" si="614">CC41+CC46+CC47+CC48+CC49</f>
        <v>0</v>
      </c>
      <c r="CD40" s="5">
        <f>CD41+CD46+CD47+CD48+CD49</f>
        <v>0</v>
      </c>
      <c r="CE40" s="5">
        <f t="shared" si="588"/>
        <v>0</v>
      </c>
      <c r="CF40" s="10">
        <f t="shared" ref="CF40" si="615">CF41+CF46+CF47+CF48+CF49</f>
        <v>0</v>
      </c>
      <c r="CG40" s="5">
        <f>CG41+CG46+CG47+CG48+CG49</f>
        <v>0</v>
      </c>
      <c r="CH40" s="5">
        <f t="shared" si="588"/>
        <v>0</v>
      </c>
      <c r="CI40" s="10">
        <f t="shared" ref="CI40" si="616">CI41+CI46+CI47+CI48+CI49</f>
        <v>0</v>
      </c>
      <c r="CJ40" s="5">
        <f>CJ41+CJ46+CJ47+CJ48+CJ49</f>
        <v>0</v>
      </c>
      <c r="CK40" s="5">
        <f t="shared" si="588"/>
        <v>0</v>
      </c>
      <c r="CL40" s="10">
        <f t="shared" ref="CL40" si="617">CL41+CL46+CL47+CL48+CL49</f>
        <v>0</v>
      </c>
      <c r="CM40" s="5">
        <f>CM41+CM46+CM47+CM48+CM49</f>
        <v>0</v>
      </c>
      <c r="CN40" s="5">
        <f t="shared" si="588"/>
        <v>0</v>
      </c>
      <c r="CO40" s="10">
        <f t="shared" ref="CO40" si="618">CO41+CO46+CO47+CO48+CO49</f>
        <v>0</v>
      </c>
      <c r="CP40" s="5">
        <f>CP41+CP46+CP47+CP48+CP49</f>
        <v>0</v>
      </c>
      <c r="CQ40" s="5">
        <f t="shared" si="588"/>
        <v>0</v>
      </c>
      <c r="CR40" s="10">
        <f t="shared" ref="CR40" si="619">CR41+CR46+CR47+CR48+CR49</f>
        <v>0</v>
      </c>
      <c r="CS40" s="5">
        <f>CS41+CS46+CS47+CS48+CS49</f>
        <v>0</v>
      </c>
      <c r="CT40" s="5">
        <f t="shared" si="588"/>
        <v>0</v>
      </c>
      <c r="CU40" s="10">
        <f t="shared" ref="CU40" si="620">CU41+CU46+CU47+CU48+CU49</f>
        <v>0</v>
      </c>
      <c r="CV40" s="5">
        <f>CV41+CV46+CV47+CV48+CV49</f>
        <v>0</v>
      </c>
      <c r="CW40" s="5">
        <f t="shared" si="588"/>
        <v>0</v>
      </c>
      <c r="CX40" s="10">
        <f t="shared" ref="CX40" si="621">CX41+CX46+CX47+CX48+CX49</f>
        <v>0</v>
      </c>
      <c r="CY40" s="5">
        <f>CY41+CY46+CY47+CY48+CY49</f>
        <v>0</v>
      </c>
      <c r="CZ40" s="5">
        <f t="shared" si="588"/>
        <v>0</v>
      </c>
      <c r="DA40" s="10">
        <f t="shared" ref="DA40" si="622">DA41+DA46+DA47+DA48+DA49</f>
        <v>0</v>
      </c>
      <c r="DB40" s="5">
        <f>DB41+DB46+DB47+DB48+DB49</f>
        <v>0</v>
      </c>
      <c r="DC40" s="5">
        <f t="shared" si="588"/>
        <v>0</v>
      </c>
      <c r="DD40" s="10">
        <f t="shared" ref="DD40" si="623">DD41+DD46+DD47+DD48+DD49</f>
        <v>0</v>
      </c>
      <c r="DE40" s="5">
        <f>DE41+DE46+DE47+DE48+DE49</f>
        <v>0</v>
      </c>
      <c r="DF40" s="5">
        <f t="shared" si="588"/>
        <v>0</v>
      </c>
      <c r="DG40" s="10">
        <f t="shared" ref="DG40" si="624">DG41+DG46+DG47+DG48+DG49</f>
        <v>0</v>
      </c>
      <c r="DH40" s="5">
        <f>DH41+DH46+DH47+DH48+DH49</f>
        <v>0</v>
      </c>
      <c r="DI40" s="5">
        <f t="shared" si="588"/>
        <v>0</v>
      </c>
      <c r="DJ40" s="10">
        <f t="shared" ref="DJ40" si="625">DJ41+DJ46+DJ47+DJ48+DJ49</f>
        <v>0</v>
      </c>
      <c r="DK40" s="5">
        <f>DK41+DK46+DK47+DK48+DK49</f>
        <v>0</v>
      </c>
      <c r="DL40" s="5">
        <f t="shared" si="588"/>
        <v>0</v>
      </c>
      <c r="DM40" s="10">
        <f t="shared" ref="DM40" si="626">DM41+DM46+DM47+DM48+DM49</f>
        <v>0</v>
      </c>
      <c r="DN40" s="5">
        <f>DN41+DN46+DN47+DN48+DN49</f>
        <v>0</v>
      </c>
      <c r="DO40" s="5">
        <f>DO41+DO46+DO47+DO48+DO49</f>
        <v>0</v>
      </c>
      <c r="DP40" s="10">
        <f t="shared" ref="DP40" si="627">DP41+DP46+DP47+DP48+DP49</f>
        <v>0</v>
      </c>
      <c r="DQ40" s="5">
        <f>DQ41+DQ46+DQ47+DQ48+DQ49</f>
        <v>0</v>
      </c>
      <c r="DR40" s="106">
        <f t="shared" si="588"/>
        <v>0</v>
      </c>
      <c r="DS40" s="106">
        <f t="shared" ref="DS40:DT40" si="628">DS41+DS46+DS47+DS48+DS49</f>
        <v>0</v>
      </c>
      <c r="DT40" s="106">
        <f t="shared" si="628"/>
        <v>0</v>
      </c>
      <c r="DU40" s="5">
        <f t="shared" si="588"/>
        <v>0</v>
      </c>
      <c r="DV40" s="10">
        <f t="shared" ref="DV40" si="629">DV41+DV46+DV47+DV48+DV49</f>
        <v>0</v>
      </c>
      <c r="DW40" s="5">
        <f>DW41+DW46+DW47+DW48+DW49</f>
        <v>0</v>
      </c>
      <c r="DX40" s="5">
        <f t="shared" si="588"/>
        <v>0</v>
      </c>
      <c r="DY40" s="10">
        <f t="shared" ref="DY40" si="630">DY41+DY46+DY47+DY48+DY49</f>
        <v>0</v>
      </c>
      <c r="DZ40" s="5">
        <f>DZ41+DZ46+DZ47+DZ48+DZ49</f>
        <v>0</v>
      </c>
      <c r="EA40" s="5">
        <f t="shared" si="588"/>
        <v>0</v>
      </c>
      <c r="EB40" s="10">
        <f t="shared" ref="EB40" si="631">EB41+EB46+EB47+EB48+EB49</f>
        <v>0</v>
      </c>
      <c r="EC40" s="5">
        <f>EC41+EC46+EC47+EC48+EC49</f>
        <v>0</v>
      </c>
      <c r="ED40" s="5">
        <f t="shared" si="588"/>
        <v>0</v>
      </c>
      <c r="EE40" s="10">
        <f t="shared" ref="EE40" si="632">EE41+EE46+EE47+EE48+EE49</f>
        <v>0</v>
      </c>
      <c r="EF40" s="5">
        <f>EF41+EF46+EF47+EF48+EF49</f>
        <v>0</v>
      </c>
      <c r="EG40" s="5">
        <f t="shared" ref="EG40:EN40" si="633">EG41+EG46+EG47+EG48+EG49</f>
        <v>0</v>
      </c>
      <c r="EH40" s="10">
        <f t="shared" si="633"/>
        <v>0</v>
      </c>
      <c r="EI40" s="5">
        <f>EI41+EI46+EI47+EI48+EI49</f>
        <v>0</v>
      </c>
      <c r="EJ40" s="5">
        <f t="shared" ref="EJ40:EK40" si="634">EJ41+EJ46+EJ47+EJ48+EJ49</f>
        <v>0</v>
      </c>
      <c r="EK40" s="10">
        <f t="shared" si="634"/>
        <v>0</v>
      </c>
      <c r="EL40" s="5">
        <f>EL41+EL46+EL47+EL48+EL49</f>
        <v>0</v>
      </c>
      <c r="EM40" s="5">
        <f t="shared" si="633"/>
        <v>0</v>
      </c>
      <c r="EN40" s="10">
        <f t="shared" si="633"/>
        <v>0</v>
      </c>
      <c r="EO40" s="5">
        <f>EO41+EO46+EO47+EO48+EO49</f>
        <v>0</v>
      </c>
      <c r="EP40" s="5">
        <f t="shared" ref="EP40:ET40" si="635">EP41+EP46+EP47+EP48+EP49</f>
        <v>0</v>
      </c>
      <c r="EQ40" s="10">
        <f t="shared" si="635"/>
        <v>0</v>
      </c>
      <c r="ER40" s="5">
        <f>ER41+ER46+ER47+ER48+ER49</f>
        <v>0</v>
      </c>
      <c r="ES40" s="5">
        <f t="shared" si="635"/>
        <v>0</v>
      </c>
      <c r="ET40" s="10">
        <f t="shared" si="635"/>
        <v>0</v>
      </c>
      <c r="EU40" s="5">
        <f>EU41+EU46+EU47+EU48+EU49</f>
        <v>0</v>
      </c>
      <c r="EV40" s="106">
        <f t="shared" si="588"/>
        <v>0</v>
      </c>
      <c r="EW40" s="106">
        <f t="shared" ref="EW40:EX40" si="636">EW41+EW46+EW47+EW48+EW49</f>
        <v>0</v>
      </c>
      <c r="EX40" s="106">
        <f t="shared" si="636"/>
        <v>0</v>
      </c>
      <c r="EY40" s="10">
        <f>EY41+EY46+EY47+EY48+EY49</f>
        <v>0</v>
      </c>
      <c r="EZ40" s="10">
        <f t="shared" ref="EZ40" si="637">EZ41+EZ46+EZ47+EZ48+EZ49</f>
        <v>0</v>
      </c>
      <c r="FA40" s="5">
        <f>FA41+FA46+FA47+FA48+FA49</f>
        <v>0</v>
      </c>
      <c r="FB40" s="10">
        <f t="shared" si="588"/>
        <v>0</v>
      </c>
      <c r="FC40" s="10">
        <f t="shared" ref="FC40" si="638">FC41+FC46+FC47+FC48+FC49</f>
        <v>0</v>
      </c>
      <c r="FD40" s="5">
        <f>FD41+FD46+FD47+FD48+FD49</f>
        <v>0</v>
      </c>
      <c r="FE40" s="10">
        <f t="shared" si="588"/>
        <v>0</v>
      </c>
      <c r="FF40" s="10">
        <f t="shared" ref="FF40" si="639">FF41+FF46+FF47+FF48+FF49</f>
        <v>0</v>
      </c>
      <c r="FG40" s="5">
        <f>FG41+FG46+FG47+FG48+FG49</f>
        <v>0</v>
      </c>
      <c r="FH40" s="10">
        <f t="shared" si="588"/>
        <v>0</v>
      </c>
      <c r="FI40" s="10">
        <f t="shared" ref="FI40" si="640">FI41+FI46+FI47+FI48+FI49</f>
        <v>0</v>
      </c>
      <c r="FJ40" s="5">
        <f>FJ41+FJ46+FJ47+FJ48+FJ49</f>
        <v>0</v>
      </c>
      <c r="FK40" s="10">
        <f t="shared" si="588"/>
        <v>0</v>
      </c>
      <c r="FL40" s="10">
        <f t="shared" ref="FL40" si="641">FL41+FL46+FL47+FL48+FL49</f>
        <v>0</v>
      </c>
      <c r="FM40" s="5">
        <f>FM41+FM46+FM47+FM48+FM49</f>
        <v>0</v>
      </c>
      <c r="FN40" s="10">
        <f t="shared" si="588"/>
        <v>0</v>
      </c>
      <c r="FO40" s="10">
        <f t="shared" ref="FO40" si="642">FO41+FO46+FO47+FO48+FO49</f>
        <v>0</v>
      </c>
      <c r="FP40" s="5">
        <f>FP41+FP46+FP47+FP48+FP49</f>
        <v>0</v>
      </c>
      <c r="FQ40" s="10">
        <f t="shared" si="588"/>
        <v>0</v>
      </c>
      <c r="FR40" s="10">
        <f t="shared" ref="FR40" si="643">FR41+FR46+FR47+FR48+FR49</f>
        <v>0</v>
      </c>
      <c r="FS40" s="5">
        <f>FS41+FS46+FS47+FS48+FS49</f>
        <v>0</v>
      </c>
      <c r="FT40" s="10">
        <f t="shared" si="588"/>
        <v>0</v>
      </c>
      <c r="FU40" s="10">
        <f t="shared" ref="FU40" si="644">FU41+FU46+FU47+FU48+FU49</f>
        <v>0</v>
      </c>
      <c r="FV40" s="5">
        <f>FV41+FV46+FV47+FV48+FV49</f>
        <v>0</v>
      </c>
      <c r="FW40" s="10">
        <f t="shared" si="588"/>
        <v>0</v>
      </c>
      <c r="FX40" s="10">
        <f t="shared" ref="FX40" si="645">FX41+FX46+FX47+FX48+FX49</f>
        <v>0</v>
      </c>
      <c r="FY40" s="5">
        <f>FY41+FY46+FY47+FY48+FY49</f>
        <v>0</v>
      </c>
      <c r="FZ40" s="10">
        <f t="shared" si="588"/>
        <v>0</v>
      </c>
      <c r="GA40" s="10">
        <f t="shared" ref="GA40" si="646">GA41+GA46+GA47+GA48+GA49</f>
        <v>0</v>
      </c>
      <c r="GB40" s="5">
        <f>GB41+GB46+GB47+GB48+GB49</f>
        <v>0</v>
      </c>
      <c r="GC40" s="10">
        <f t="shared" si="588"/>
        <v>0</v>
      </c>
      <c r="GD40" s="10">
        <f t="shared" ref="GD40" si="647">GD41+GD46+GD47+GD48+GD49</f>
        <v>0</v>
      </c>
      <c r="GE40" s="5">
        <f>GE41+GE46+GE47+GE48+GE49</f>
        <v>0</v>
      </c>
      <c r="GF40" s="10">
        <f t="shared" si="588"/>
        <v>0</v>
      </c>
      <c r="GG40" s="10">
        <f t="shared" ref="GG40" si="648">GG41+GG46+GG47+GG48+GG49</f>
        <v>0</v>
      </c>
      <c r="GH40" s="5">
        <f>GH41+GH46+GH47+GH48+GH49</f>
        <v>0</v>
      </c>
      <c r="GI40" s="10">
        <f>GI41+GI46+GI47+GI48+GI49</f>
        <v>0</v>
      </c>
      <c r="GJ40" s="10">
        <f t="shared" ref="GJ40" si="649">GJ41+GJ46+GJ47+GJ48+GJ49</f>
        <v>0</v>
      </c>
      <c r="GK40" s="5">
        <f>GK41+GK46+GK47+GK48+GK49</f>
        <v>0</v>
      </c>
      <c r="GL40" s="10">
        <f>GL41+GL46+GL47+GL48+GL49</f>
        <v>0</v>
      </c>
      <c r="GM40" s="10">
        <f t="shared" ref="GM40:GN40" si="650">GM41+GM46+GM47+GM48+GM49</f>
        <v>0</v>
      </c>
      <c r="GN40" s="10">
        <f t="shared" si="650"/>
        <v>0</v>
      </c>
      <c r="GO40" s="10">
        <f>GO41+GO46+GO47+GO48+GO49</f>
        <v>0</v>
      </c>
      <c r="GP40" s="10">
        <f t="shared" ref="GP40" si="651">GP41+GP46+GP47+GP48+GP49</f>
        <v>0</v>
      </c>
      <c r="GQ40" s="5">
        <f>GQ41+GQ46+GQ47+GQ48+GQ49</f>
        <v>0</v>
      </c>
      <c r="GR40" s="10">
        <f t="shared" si="588"/>
        <v>0</v>
      </c>
      <c r="GS40" s="10">
        <f t="shared" ref="GS40" si="652">GS41+GS46+GS47+GS48+GS49</f>
        <v>0</v>
      </c>
      <c r="GT40" s="5">
        <f>GT41+GT46+GT47+GT48+GT49</f>
        <v>0</v>
      </c>
      <c r="GU40" s="10">
        <f t="shared" si="588"/>
        <v>0</v>
      </c>
      <c r="GV40" s="10">
        <f t="shared" si="588"/>
        <v>0</v>
      </c>
      <c r="GW40" s="5">
        <f>GW41+GW46+GW47+GW48+GW49</f>
        <v>0</v>
      </c>
      <c r="GX40" s="10">
        <f>GX41+GX46+GX47+GX48+GX49</f>
        <v>0</v>
      </c>
      <c r="GY40" s="10">
        <f t="shared" ref="GY40:GZ40" si="653">GY41+GY46+GY47+GY48+GY49</f>
        <v>0</v>
      </c>
      <c r="GZ40" s="10">
        <f t="shared" si="653"/>
        <v>0</v>
      </c>
      <c r="HA40" s="10">
        <f>HA41+HA46+HA47+HA48+HA49</f>
        <v>0</v>
      </c>
      <c r="HB40" s="10">
        <f t="shared" ref="HB40:HC40" si="654">HB41+HB46+HB47+HB48+HB49</f>
        <v>0</v>
      </c>
      <c r="HC40" s="116">
        <f t="shared" si="654"/>
        <v>0</v>
      </c>
    </row>
    <row r="41" spans="1:211" s="12" customFormat="1" x14ac:dyDescent="0.2">
      <c r="A41" s="124" t="s">
        <v>432</v>
      </c>
      <c r="B41" s="5">
        <f>B42+B43+B44+B45</f>
        <v>0</v>
      </c>
      <c r="C41" s="10">
        <f t="shared" ref="C41" si="655">C42+C43+C44+C45</f>
        <v>0</v>
      </c>
      <c r="D41" s="5">
        <f>D42+D43+D44+D45</f>
        <v>0</v>
      </c>
      <c r="E41" s="5">
        <f t="shared" ref="E41:GV41" si="656">E42+E43+E44+E45</f>
        <v>0</v>
      </c>
      <c r="F41" s="10">
        <f t="shared" ref="F41" si="657">F42+F43+F44+F45</f>
        <v>0</v>
      </c>
      <c r="G41" s="5">
        <f>G42+G43+G44+G45</f>
        <v>0</v>
      </c>
      <c r="H41" s="5">
        <f t="shared" si="656"/>
        <v>0</v>
      </c>
      <c r="I41" s="10">
        <f t="shared" ref="I41" si="658">I42+I43+I44+I45</f>
        <v>0</v>
      </c>
      <c r="J41" s="5">
        <f>J42+J43+J44+J45</f>
        <v>0</v>
      </c>
      <c r="K41" s="5">
        <f t="shared" si="656"/>
        <v>0</v>
      </c>
      <c r="L41" s="10">
        <f t="shared" ref="L41" si="659">L42+L43+L44+L45</f>
        <v>0</v>
      </c>
      <c r="M41" s="5">
        <f>M42+M43+M44+M45</f>
        <v>0</v>
      </c>
      <c r="N41" s="5">
        <f t="shared" si="656"/>
        <v>0</v>
      </c>
      <c r="O41" s="10">
        <f t="shared" ref="O41" si="660">O42+O43+O44+O45</f>
        <v>0</v>
      </c>
      <c r="P41" s="5">
        <f>P42+P43+P44+P45</f>
        <v>0</v>
      </c>
      <c r="Q41" s="5">
        <f t="shared" si="656"/>
        <v>0</v>
      </c>
      <c r="R41" s="10">
        <f t="shared" ref="R41" si="661">R42+R43+R44+R45</f>
        <v>0</v>
      </c>
      <c r="S41" s="5">
        <f>S42+S43+S44+S45</f>
        <v>0</v>
      </c>
      <c r="T41" s="5">
        <f t="shared" si="656"/>
        <v>0</v>
      </c>
      <c r="U41" s="10">
        <f t="shared" ref="U41" si="662">U42+U43+U44+U45</f>
        <v>0</v>
      </c>
      <c r="V41" s="5">
        <f>V42+V43+V44+V45</f>
        <v>0</v>
      </c>
      <c r="W41" s="5">
        <f t="shared" si="656"/>
        <v>0</v>
      </c>
      <c r="X41" s="10">
        <f t="shared" ref="X41" si="663">X42+X43+X44+X45</f>
        <v>0</v>
      </c>
      <c r="Y41" s="5">
        <f>Y42+Y43+Y44+Y45</f>
        <v>0</v>
      </c>
      <c r="Z41" s="5">
        <f t="shared" si="656"/>
        <v>0</v>
      </c>
      <c r="AA41" s="10">
        <f t="shared" ref="AA41" si="664">AA42+AA43+AA44+AA45</f>
        <v>0</v>
      </c>
      <c r="AB41" s="5">
        <f>AB42+AB43+AB44+AB45</f>
        <v>0</v>
      </c>
      <c r="AC41" s="5">
        <f t="shared" si="656"/>
        <v>0</v>
      </c>
      <c r="AD41" s="10">
        <f t="shared" ref="AD41" si="665">AD42+AD43+AD44+AD45</f>
        <v>0</v>
      </c>
      <c r="AE41" s="5">
        <f>AE42+AE43+AE44+AE45</f>
        <v>0</v>
      </c>
      <c r="AF41" s="5">
        <f t="shared" si="656"/>
        <v>0</v>
      </c>
      <c r="AG41" s="10">
        <f t="shared" ref="AG41" si="666">AG42+AG43+AG44+AG45</f>
        <v>0</v>
      </c>
      <c r="AH41" s="5">
        <f>AH42+AH43+AH44+AH45</f>
        <v>0</v>
      </c>
      <c r="AI41" s="5">
        <f t="shared" si="656"/>
        <v>0</v>
      </c>
      <c r="AJ41" s="10">
        <f t="shared" ref="AJ41" si="667">AJ42+AJ43+AJ44+AJ45</f>
        <v>0</v>
      </c>
      <c r="AK41" s="5">
        <f>AK42+AK43+AK44+AK45</f>
        <v>0</v>
      </c>
      <c r="AL41" s="5">
        <f t="shared" si="656"/>
        <v>0</v>
      </c>
      <c r="AM41" s="10">
        <f t="shared" ref="AM41" si="668">AM42+AM43+AM44+AM45</f>
        <v>0</v>
      </c>
      <c r="AN41" s="5">
        <f>AN42+AN43+AN44+AN45</f>
        <v>0</v>
      </c>
      <c r="AO41" s="5">
        <f t="shared" si="656"/>
        <v>0</v>
      </c>
      <c r="AP41" s="10">
        <f t="shared" ref="AP41" si="669">AP42+AP43+AP44+AP45</f>
        <v>0</v>
      </c>
      <c r="AQ41" s="5">
        <f>AQ42+AQ43+AQ44+AQ45</f>
        <v>0</v>
      </c>
      <c r="AR41" s="5">
        <f>AR42+AR43+AR44+AR45</f>
        <v>0</v>
      </c>
      <c r="AS41" s="10">
        <f t="shared" ref="AS41" si="670">AS42+AS43+AS44+AS45</f>
        <v>0</v>
      </c>
      <c r="AT41" s="5">
        <f>AT42+AT43+AT44+AT45</f>
        <v>0</v>
      </c>
      <c r="AU41" s="5">
        <f t="shared" si="656"/>
        <v>0</v>
      </c>
      <c r="AV41" s="10">
        <f t="shared" ref="AV41" si="671">AV42+AV43+AV44+AV45</f>
        <v>0</v>
      </c>
      <c r="AW41" s="5">
        <f>AW42+AW43+AW44+AW45</f>
        <v>0</v>
      </c>
      <c r="AX41" s="5">
        <f t="shared" si="656"/>
        <v>0</v>
      </c>
      <c r="AY41" s="10">
        <f t="shared" ref="AY41" si="672">AY42+AY43+AY44+AY45</f>
        <v>0</v>
      </c>
      <c r="AZ41" s="5">
        <f>AZ42+AZ43+AZ44+AZ45</f>
        <v>0</v>
      </c>
      <c r="BA41" s="5">
        <f t="shared" si="656"/>
        <v>0</v>
      </c>
      <c r="BB41" s="10">
        <f t="shared" ref="BB41" si="673">BB42+BB43+BB44+BB45</f>
        <v>0</v>
      </c>
      <c r="BC41" s="5">
        <f>BC42+BC43+BC44+BC45</f>
        <v>0</v>
      </c>
      <c r="BD41" s="5">
        <f t="shared" si="656"/>
        <v>0</v>
      </c>
      <c r="BE41" s="10">
        <f t="shared" ref="BE41" si="674">BE42+BE43+BE44+BE45</f>
        <v>0</v>
      </c>
      <c r="BF41" s="5">
        <f>BF42+BF43+BF44+BF45</f>
        <v>0</v>
      </c>
      <c r="BG41" s="5">
        <f t="shared" si="656"/>
        <v>0</v>
      </c>
      <c r="BH41" s="10">
        <f t="shared" ref="BH41" si="675">BH42+BH43+BH44+BH45</f>
        <v>0</v>
      </c>
      <c r="BI41" s="5">
        <f>BI42+BI43+BI44+BI45</f>
        <v>0</v>
      </c>
      <c r="BJ41" s="5">
        <f t="shared" si="656"/>
        <v>0</v>
      </c>
      <c r="BK41" s="10">
        <f t="shared" ref="BK41" si="676">BK42+BK43+BK44+BK45</f>
        <v>0</v>
      </c>
      <c r="BL41" s="5">
        <f>BL42+BL43+BL44+BL45</f>
        <v>0</v>
      </c>
      <c r="BM41" s="5">
        <f t="shared" si="656"/>
        <v>0</v>
      </c>
      <c r="BN41" s="10">
        <f t="shared" ref="BN41" si="677">BN42+BN43+BN44+BN45</f>
        <v>0</v>
      </c>
      <c r="BO41" s="5">
        <f>BO42+BO43+BO44+BO45</f>
        <v>0</v>
      </c>
      <c r="BP41" s="5">
        <f t="shared" si="656"/>
        <v>0</v>
      </c>
      <c r="BQ41" s="10">
        <f t="shared" ref="BQ41" si="678">BQ42+BQ43+BQ44+BQ45</f>
        <v>0</v>
      </c>
      <c r="BR41" s="5">
        <f>BR42+BR43+BR44+BR45</f>
        <v>0</v>
      </c>
      <c r="BS41" s="5">
        <f t="shared" si="656"/>
        <v>0</v>
      </c>
      <c r="BT41" s="10">
        <f t="shared" ref="BT41" si="679">BT42+BT43+BT44+BT45</f>
        <v>0</v>
      </c>
      <c r="BU41" s="5">
        <f>BU42+BU43+BU44+BU45</f>
        <v>0</v>
      </c>
      <c r="BV41" s="5">
        <f t="shared" si="656"/>
        <v>0</v>
      </c>
      <c r="BW41" s="10">
        <f t="shared" ref="BW41" si="680">BW42+BW43+BW44+BW45</f>
        <v>0</v>
      </c>
      <c r="BX41" s="5">
        <f>BX42+BX43+BX44+BX45</f>
        <v>0</v>
      </c>
      <c r="BY41" s="5">
        <f t="shared" si="656"/>
        <v>0</v>
      </c>
      <c r="BZ41" s="10">
        <f t="shared" ref="BZ41" si="681">BZ42+BZ43+BZ44+BZ45</f>
        <v>0</v>
      </c>
      <c r="CA41" s="5">
        <f>CA42+CA43+CA44+CA45</f>
        <v>0</v>
      </c>
      <c r="CB41" s="5">
        <f t="shared" si="656"/>
        <v>0</v>
      </c>
      <c r="CC41" s="10">
        <f t="shared" ref="CC41" si="682">CC42+CC43+CC44+CC45</f>
        <v>0</v>
      </c>
      <c r="CD41" s="5">
        <f>CD42+CD43+CD44+CD45</f>
        <v>0</v>
      </c>
      <c r="CE41" s="5">
        <f t="shared" si="656"/>
        <v>0</v>
      </c>
      <c r="CF41" s="10">
        <f t="shared" ref="CF41" si="683">CF42+CF43+CF44+CF45</f>
        <v>0</v>
      </c>
      <c r="CG41" s="5">
        <f>CG42+CG43+CG44+CG45</f>
        <v>0</v>
      </c>
      <c r="CH41" s="5">
        <f t="shared" si="656"/>
        <v>0</v>
      </c>
      <c r="CI41" s="10">
        <f t="shared" ref="CI41" si="684">CI42+CI43+CI44+CI45</f>
        <v>0</v>
      </c>
      <c r="CJ41" s="5">
        <f>CJ42+CJ43+CJ44+CJ45</f>
        <v>0</v>
      </c>
      <c r="CK41" s="5">
        <f t="shared" si="656"/>
        <v>0</v>
      </c>
      <c r="CL41" s="10">
        <f t="shared" ref="CL41" si="685">CL42+CL43+CL44+CL45</f>
        <v>0</v>
      </c>
      <c r="CM41" s="5">
        <f>CM42+CM43+CM44+CM45</f>
        <v>0</v>
      </c>
      <c r="CN41" s="5">
        <f t="shared" si="656"/>
        <v>0</v>
      </c>
      <c r="CO41" s="10">
        <f t="shared" ref="CO41" si="686">CO42+CO43+CO44+CO45</f>
        <v>0</v>
      </c>
      <c r="CP41" s="5">
        <f>CP42+CP43+CP44+CP45</f>
        <v>0</v>
      </c>
      <c r="CQ41" s="5">
        <f t="shared" si="656"/>
        <v>0</v>
      </c>
      <c r="CR41" s="10">
        <f t="shared" ref="CR41" si="687">CR42+CR43+CR44+CR45</f>
        <v>0</v>
      </c>
      <c r="CS41" s="5">
        <f>CS42+CS43+CS44+CS45</f>
        <v>0</v>
      </c>
      <c r="CT41" s="5">
        <f t="shared" si="656"/>
        <v>0</v>
      </c>
      <c r="CU41" s="10">
        <f t="shared" ref="CU41" si="688">CU42+CU43+CU44+CU45</f>
        <v>0</v>
      </c>
      <c r="CV41" s="5">
        <f>CV42+CV43+CV44+CV45</f>
        <v>0</v>
      </c>
      <c r="CW41" s="5">
        <f t="shared" si="656"/>
        <v>0</v>
      </c>
      <c r="CX41" s="10">
        <f t="shared" ref="CX41" si="689">CX42+CX43+CX44+CX45</f>
        <v>0</v>
      </c>
      <c r="CY41" s="5">
        <f>CY42+CY43+CY44+CY45</f>
        <v>0</v>
      </c>
      <c r="CZ41" s="5">
        <f t="shared" si="656"/>
        <v>0</v>
      </c>
      <c r="DA41" s="10">
        <f t="shared" ref="DA41" si="690">DA42+DA43+DA44+DA45</f>
        <v>0</v>
      </c>
      <c r="DB41" s="5">
        <f>DB42+DB43+DB44+DB45</f>
        <v>0</v>
      </c>
      <c r="DC41" s="5">
        <f t="shared" si="656"/>
        <v>0</v>
      </c>
      <c r="DD41" s="10">
        <f t="shared" ref="DD41" si="691">DD42+DD43+DD44+DD45</f>
        <v>0</v>
      </c>
      <c r="DE41" s="5">
        <f>DE42+DE43+DE44+DE45</f>
        <v>0</v>
      </c>
      <c r="DF41" s="5">
        <f t="shared" si="656"/>
        <v>0</v>
      </c>
      <c r="DG41" s="10">
        <f t="shared" ref="DG41" si="692">DG42+DG43+DG44+DG45</f>
        <v>0</v>
      </c>
      <c r="DH41" s="5">
        <f>DH42+DH43+DH44+DH45</f>
        <v>0</v>
      </c>
      <c r="DI41" s="5">
        <f t="shared" si="656"/>
        <v>0</v>
      </c>
      <c r="DJ41" s="10">
        <f t="shared" ref="DJ41" si="693">DJ42+DJ43+DJ44+DJ45</f>
        <v>0</v>
      </c>
      <c r="DK41" s="5">
        <f>DK42+DK43+DK44+DK45</f>
        <v>0</v>
      </c>
      <c r="DL41" s="5">
        <f t="shared" si="656"/>
        <v>0</v>
      </c>
      <c r="DM41" s="10">
        <f t="shared" ref="DM41" si="694">DM42+DM43+DM44+DM45</f>
        <v>0</v>
      </c>
      <c r="DN41" s="5">
        <f>DN42+DN43+DN44+DN45</f>
        <v>0</v>
      </c>
      <c r="DO41" s="5">
        <f>DO42+DO43+DO44+DO45</f>
        <v>0</v>
      </c>
      <c r="DP41" s="10">
        <f t="shared" ref="DP41" si="695">DP42+DP43+DP44+DP45</f>
        <v>0</v>
      </c>
      <c r="DQ41" s="5">
        <f>DQ42+DQ43+DQ44+DQ45</f>
        <v>0</v>
      </c>
      <c r="DR41" s="106">
        <f t="shared" si="656"/>
        <v>0</v>
      </c>
      <c r="DS41" s="106">
        <f t="shared" ref="DS41:DT41" si="696">DS42+DS43+DS44+DS45</f>
        <v>0</v>
      </c>
      <c r="DT41" s="106">
        <f t="shared" si="696"/>
        <v>0</v>
      </c>
      <c r="DU41" s="5">
        <f t="shared" si="656"/>
        <v>0</v>
      </c>
      <c r="DV41" s="10">
        <f t="shared" ref="DV41" si="697">DV42+DV43+DV44+DV45</f>
        <v>0</v>
      </c>
      <c r="DW41" s="5">
        <f>DW42+DW43+DW44+DW45</f>
        <v>0</v>
      </c>
      <c r="DX41" s="5">
        <f t="shared" si="656"/>
        <v>0</v>
      </c>
      <c r="DY41" s="10">
        <f t="shared" ref="DY41" si="698">DY42+DY43+DY44+DY45</f>
        <v>0</v>
      </c>
      <c r="DZ41" s="5">
        <f>DZ42+DZ43+DZ44+DZ45</f>
        <v>0</v>
      </c>
      <c r="EA41" s="5">
        <f t="shared" si="656"/>
        <v>0</v>
      </c>
      <c r="EB41" s="10">
        <f t="shared" ref="EB41" si="699">EB42+EB43+EB44+EB45</f>
        <v>0</v>
      </c>
      <c r="EC41" s="5">
        <f>EC42+EC43+EC44+EC45</f>
        <v>0</v>
      </c>
      <c r="ED41" s="5">
        <f t="shared" si="656"/>
        <v>0</v>
      </c>
      <c r="EE41" s="10">
        <f t="shared" ref="EE41" si="700">EE42+EE43+EE44+EE45</f>
        <v>0</v>
      </c>
      <c r="EF41" s="5">
        <f>EF42+EF43+EF44+EF45</f>
        <v>0</v>
      </c>
      <c r="EG41" s="5">
        <f t="shared" ref="EG41:EN41" si="701">EG42+EG43+EG44+EG45</f>
        <v>0</v>
      </c>
      <c r="EH41" s="10">
        <f t="shared" si="701"/>
        <v>0</v>
      </c>
      <c r="EI41" s="5">
        <f>EI42+EI43+EI44+EI45</f>
        <v>0</v>
      </c>
      <c r="EJ41" s="5">
        <f t="shared" ref="EJ41:EK41" si="702">EJ42+EJ43+EJ44+EJ45</f>
        <v>0</v>
      </c>
      <c r="EK41" s="10">
        <f t="shared" si="702"/>
        <v>0</v>
      </c>
      <c r="EL41" s="5">
        <f>EL42+EL43+EL44+EL45</f>
        <v>0</v>
      </c>
      <c r="EM41" s="5">
        <f t="shared" si="701"/>
        <v>0</v>
      </c>
      <c r="EN41" s="10">
        <f t="shared" si="701"/>
        <v>0</v>
      </c>
      <c r="EO41" s="5">
        <f>EO42+EO43+EO44+EO45</f>
        <v>0</v>
      </c>
      <c r="EP41" s="5">
        <f t="shared" ref="EP41:ET41" si="703">EP42+EP43+EP44+EP45</f>
        <v>0</v>
      </c>
      <c r="EQ41" s="10">
        <f t="shared" si="703"/>
        <v>0</v>
      </c>
      <c r="ER41" s="5">
        <f>ER42+ER43+ER44+ER45</f>
        <v>0</v>
      </c>
      <c r="ES41" s="5">
        <f t="shared" si="703"/>
        <v>0</v>
      </c>
      <c r="ET41" s="10">
        <f t="shared" si="703"/>
        <v>0</v>
      </c>
      <c r="EU41" s="5">
        <f>EU42+EU43+EU44+EU45</f>
        <v>0</v>
      </c>
      <c r="EV41" s="106">
        <f t="shared" si="656"/>
        <v>0</v>
      </c>
      <c r="EW41" s="106">
        <f t="shared" ref="EW41:EX41" si="704">EW42+EW43+EW44+EW45</f>
        <v>0</v>
      </c>
      <c r="EX41" s="106">
        <f t="shared" si="704"/>
        <v>0</v>
      </c>
      <c r="EY41" s="10">
        <f>EY42+EY43+EY44+EY45</f>
        <v>0</v>
      </c>
      <c r="EZ41" s="10">
        <f t="shared" ref="EZ41" si="705">EZ42+EZ43+EZ44+EZ45</f>
        <v>0</v>
      </c>
      <c r="FA41" s="5">
        <f>FA42+FA43+FA44+FA45</f>
        <v>0</v>
      </c>
      <c r="FB41" s="10">
        <f t="shared" si="656"/>
        <v>0</v>
      </c>
      <c r="FC41" s="10">
        <f t="shared" ref="FC41" si="706">FC42+FC43+FC44+FC45</f>
        <v>0</v>
      </c>
      <c r="FD41" s="5">
        <f>FD42+FD43+FD44+FD45</f>
        <v>0</v>
      </c>
      <c r="FE41" s="10">
        <f t="shared" si="656"/>
        <v>0</v>
      </c>
      <c r="FF41" s="10">
        <f t="shared" ref="FF41" si="707">FF42+FF43+FF44+FF45</f>
        <v>0</v>
      </c>
      <c r="FG41" s="5">
        <f>FG42+FG43+FG44+FG45</f>
        <v>0</v>
      </c>
      <c r="FH41" s="10">
        <f t="shared" si="656"/>
        <v>0</v>
      </c>
      <c r="FI41" s="10">
        <f t="shared" ref="FI41" si="708">FI42+FI43+FI44+FI45</f>
        <v>0</v>
      </c>
      <c r="FJ41" s="5">
        <f>FJ42+FJ43+FJ44+FJ45</f>
        <v>0</v>
      </c>
      <c r="FK41" s="10">
        <f t="shared" si="656"/>
        <v>0</v>
      </c>
      <c r="FL41" s="10">
        <f t="shared" ref="FL41" si="709">FL42+FL43+FL44+FL45</f>
        <v>0</v>
      </c>
      <c r="FM41" s="5">
        <f>FM42+FM43+FM44+FM45</f>
        <v>0</v>
      </c>
      <c r="FN41" s="10">
        <f t="shared" si="656"/>
        <v>0</v>
      </c>
      <c r="FO41" s="10">
        <f t="shared" ref="FO41" si="710">FO42+FO43+FO44+FO45</f>
        <v>0</v>
      </c>
      <c r="FP41" s="5">
        <f>FP42+FP43+FP44+FP45</f>
        <v>0</v>
      </c>
      <c r="FQ41" s="10">
        <f t="shared" si="656"/>
        <v>0</v>
      </c>
      <c r="FR41" s="10">
        <f t="shared" ref="FR41" si="711">FR42+FR43+FR44+FR45</f>
        <v>0</v>
      </c>
      <c r="FS41" s="5">
        <f>FS42+FS43+FS44+FS45</f>
        <v>0</v>
      </c>
      <c r="FT41" s="10">
        <f t="shared" si="656"/>
        <v>0</v>
      </c>
      <c r="FU41" s="10">
        <f t="shared" ref="FU41" si="712">FU42+FU43+FU44+FU45</f>
        <v>0</v>
      </c>
      <c r="FV41" s="5">
        <f>FV42+FV43+FV44+FV45</f>
        <v>0</v>
      </c>
      <c r="FW41" s="10">
        <f t="shared" si="656"/>
        <v>0</v>
      </c>
      <c r="FX41" s="10">
        <f t="shared" ref="FX41" si="713">FX42+FX43+FX44+FX45</f>
        <v>0</v>
      </c>
      <c r="FY41" s="5">
        <f>FY42+FY43+FY44+FY45</f>
        <v>0</v>
      </c>
      <c r="FZ41" s="10">
        <f t="shared" si="656"/>
        <v>0</v>
      </c>
      <c r="GA41" s="10">
        <f t="shared" ref="GA41" si="714">GA42+GA43+GA44+GA45</f>
        <v>0</v>
      </c>
      <c r="GB41" s="5">
        <f>GB42+GB43+GB44+GB45</f>
        <v>0</v>
      </c>
      <c r="GC41" s="10">
        <f t="shared" si="656"/>
        <v>0</v>
      </c>
      <c r="GD41" s="10">
        <f t="shared" ref="GD41" si="715">GD42+GD43+GD44+GD45</f>
        <v>0</v>
      </c>
      <c r="GE41" s="5">
        <f>GE42+GE43+GE44+GE45</f>
        <v>0</v>
      </c>
      <c r="GF41" s="10">
        <f t="shared" si="656"/>
        <v>0</v>
      </c>
      <c r="GG41" s="10">
        <f t="shared" ref="GG41" si="716">GG42+GG43+GG44+GG45</f>
        <v>0</v>
      </c>
      <c r="GH41" s="5">
        <f>GH42+GH43+GH44+GH45</f>
        <v>0</v>
      </c>
      <c r="GI41" s="10">
        <f>GI42+GI43+GI44+GI45</f>
        <v>0</v>
      </c>
      <c r="GJ41" s="10">
        <f t="shared" ref="GJ41" si="717">GJ42+GJ43+GJ44+GJ45</f>
        <v>0</v>
      </c>
      <c r="GK41" s="5">
        <f>GK42+GK43+GK44+GK45</f>
        <v>0</v>
      </c>
      <c r="GL41" s="10">
        <f>GL42+GL43+GL44+GL45</f>
        <v>0</v>
      </c>
      <c r="GM41" s="10">
        <f t="shared" ref="GM41:GN41" si="718">GM42+GM43+GM44+GM45</f>
        <v>0</v>
      </c>
      <c r="GN41" s="10">
        <f t="shared" si="718"/>
        <v>0</v>
      </c>
      <c r="GO41" s="10">
        <f>GO42+GO43+GO44+GO45</f>
        <v>0</v>
      </c>
      <c r="GP41" s="10">
        <f t="shared" ref="GP41" si="719">GP42+GP43+GP44+GP45</f>
        <v>0</v>
      </c>
      <c r="GQ41" s="5">
        <f>GQ42+GQ43+GQ44+GQ45</f>
        <v>0</v>
      </c>
      <c r="GR41" s="10">
        <f t="shared" si="656"/>
        <v>0</v>
      </c>
      <c r="GS41" s="10">
        <f t="shared" ref="GS41" si="720">GS42+GS43+GS44+GS45</f>
        <v>0</v>
      </c>
      <c r="GT41" s="5">
        <f>GT42+GT43+GT44+GT45</f>
        <v>0</v>
      </c>
      <c r="GU41" s="10">
        <f t="shared" si="656"/>
        <v>0</v>
      </c>
      <c r="GV41" s="10">
        <f t="shared" si="656"/>
        <v>0</v>
      </c>
      <c r="GW41" s="5">
        <f>GW42+GW43+GW44+GW45</f>
        <v>0</v>
      </c>
      <c r="GX41" s="10">
        <f>GX42+GX43+GX44+GX45</f>
        <v>0</v>
      </c>
      <c r="GY41" s="10">
        <f t="shared" ref="GY41:GZ41" si="721">GY42+GY43+GY44+GY45</f>
        <v>0</v>
      </c>
      <c r="GZ41" s="10">
        <f t="shared" si="721"/>
        <v>0</v>
      </c>
      <c r="HA41" s="10">
        <f>HA42+HA43+HA44+HA45</f>
        <v>0</v>
      </c>
      <c r="HB41" s="10">
        <f t="shared" ref="HB41:HC41" si="722">HB42+HB43+HB44+HB45</f>
        <v>0</v>
      </c>
      <c r="HC41" s="116">
        <f t="shared" si="722"/>
        <v>0</v>
      </c>
    </row>
    <row r="42" spans="1:211" x14ac:dyDescent="0.2">
      <c r="A42" s="123" t="s">
        <v>433</v>
      </c>
      <c r="B42" s="6">
        <v>0</v>
      </c>
      <c r="C42" s="7"/>
      <c r="D42" s="6">
        <f t="shared" ref="D42:D48" si="723">B42+C42</f>
        <v>0</v>
      </c>
      <c r="E42" s="6"/>
      <c r="F42" s="7"/>
      <c r="G42" s="6">
        <f t="shared" ref="G42:G48" si="724">E42+F42</f>
        <v>0</v>
      </c>
      <c r="H42" s="6"/>
      <c r="I42" s="7"/>
      <c r="J42" s="6">
        <f t="shared" ref="J42:J48" si="725">H42+I42</f>
        <v>0</v>
      </c>
      <c r="K42" s="6"/>
      <c r="L42" s="7"/>
      <c r="M42" s="6">
        <f t="shared" ref="M42:M48" si="726">K42+L42</f>
        <v>0</v>
      </c>
      <c r="N42" s="6"/>
      <c r="O42" s="7"/>
      <c r="P42" s="6">
        <f t="shared" ref="P42:P48" si="727">N42+O42</f>
        <v>0</v>
      </c>
      <c r="Q42" s="6"/>
      <c r="R42" s="7"/>
      <c r="S42" s="6">
        <f t="shared" ref="S42:S48" si="728">Q42+R42</f>
        <v>0</v>
      </c>
      <c r="T42" s="6">
        <v>0</v>
      </c>
      <c r="U42" s="7"/>
      <c r="V42" s="6">
        <f t="shared" ref="V42:V48" si="729">T42+U42</f>
        <v>0</v>
      </c>
      <c r="W42" s="6">
        <v>0</v>
      </c>
      <c r="X42" s="7"/>
      <c r="Y42" s="6">
        <f t="shared" ref="Y42:Y48" si="730">W42+X42</f>
        <v>0</v>
      </c>
      <c r="Z42" s="6">
        <v>0</v>
      </c>
      <c r="AA42" s="7"/>
      <c r="AB42" s="6">
        <f t="shared" ref="AB42:AB48" si="731">Z42+AA42</f>
        <v>0</v>
      </c>
      <c r="AC42" s="6">
        <v>0</v>
      </c>
      <c r="AD42" s="7"/>
      <c r="AE42" s="6">
        <f t="shared" ref="AE42:AE48" si="732">AC42+AD42</f>
        <v>0</v>
      </c>
      <c r="AF42" s="6">
        <v>0</v>
      </c>
      <c r="AG42" s="7"/>
      <c r="AH42" s="6">
        <f t="shared" ref="AH42:AH48" si="733">AF42+AG42</f>
        <v>0</v>
      </c>
      <c r="AI42" s="6">
        <v>0</v>
      </c>
      <c r="AJ42" s="7"/>
      <c r="AK42" s="6">
        <f t="shared" ref="AK42:AK48" si="734">AI42+AJ42</f>
        <v>0</v>
      </c>
      <c r="AL42" s="6">
        <v>0</v>
      </c>
      <c r="AM42" s="7"/>
      <c r="AN42" s="6">
        <f t="shared" ref="AN42:AN48" si="735">AL42+AM42</f>
        <v>0</v>
      </c>
      <c r="AO42" s="6">
        <v>0</v>
      </c>
      <c r="AP42" s="7"/>
      <c r="AQ42" s="6">
        <f t="shared" ref="AQ42:AQ48" si="736">AO42+AP42</f>
        <v>0</v>
      </c>
      <c r="AR42" s="6"/>
      <c r="AS42" s="7"/>
      <c r="AT42" s="6">
        <f t="shared" ref="AT42:AT48" si="737">AR42+AS42</f>
        <v>0</v>
      </c>
      <c r="AU42" s="6">
        <v>0</v>
      </c>
      <c r="AV42" s="7"/>
      <c r="AW42" s="6">
        <f t="shared" ref="AW42:AW48" si="738">AU42+AV42</f>
        <v>0</v>
      </c>
      <c r="AX42" s="6">
        <v>0</v>
      </c>
      <c r="AY42" s="7"/>
      <c r="AZ42" s="6">
        <f t="shared" ref="AZ42:AZ48" si="739">AX42+AY42</f>
        <v>0</v>
      </c>
      <c r="BA42" s="6"/>
      <c r="BB42" s="7"/>
      <c r="BC42" s="6">
        <f t="shared" ref="BC42:BC48" si="740">BA42+BB42</f>
        <v>0</v>
      </c>
      <c r="BD42" s="6">
        <v>0</v>
      </c>
      <c r="BE42" s="7"/>
      <c r="BF42" s="6">
        <f t="shared" ref="BF42:BF48" si="741">BD42+BE42</f>
        <v>0</v>
      </c>
      <c r="BG42" s="6">
        <v>0</v>
      </c>
      <c r="BH42" s="7"/>
      <c r="BI42" s="6">
        <f t="shared" ref="BI42:BI48" si="742">BG42+BH42</f>
        <v>0</v>
      </c>
      <c r="BJ42" s="6"/>
      <c r="BK42" s="7"/>
      <c r="BL42" s="6">
        <f t="shared" ref="BL42:BL48" si="743">BJ42+BK42</f>
        <v>0</v>
      </c>
      <c r="BM42" s="6">
        <v>0</v>
      </c>
      <c r="BN42" s="7"/>
      <c r="BO42" s="6">
        <f t="shared" ref="BO42:BO48" si="744">BM42+BN42</f>
        <v>0</v>
      </c>
      <c r="BP42" s="6"/>
      <c r="BQ42" s="7"/>
      <c r="BR42" s="6">
        <f t="shared" ref="BR42:BR48" si="745">BP42+BQ42</f>
        <v>0</v>
      </c>
      <c r="BS42" s="6">
        <v>0</v>
      </c>
      <c r="BT42" s="7"/>
      <c r="BU42" s="6">
        <f t="shared" ref="BU42:BU48" si="746">BS42+BT42</f>
        <v>0</v>
      </c>
      <c r="BV42" s="6"/>
      <c r="BW42" s="7"/>
      <c r="BX42" s="6">
        <f t="shared" ref="BX42:BX48" si="747">BV42+BW42</f>
        <v>0</v>
      </c>
      <c r="BY42" s="6">
        <v>0</v>
      </c>
      <c r="BZ42" s="7"/>
      <c r="CA42" s="6">
        <f t="shared" ref="CA42:CA48" si="748">BY42+BZ42</f>
        <v>0</v>
      </c>
      <c r="CB42" s="6"/>
      <c r="CC42" s="7"/>
      <c r="CD42" s="6">
        <f t="shared" ref="CD42:CD48" si="749">CB42+CC42</f>
        <v>0</v>
      </c>
      <c r="CE42" s="6"/>
      <c r="CF42" s="7"/>
      <c r="CG42" s="6">
        <f t="shared" ref="CG42:CG48" si="750">CE42+CF42</f>
        <v>0</v>
      </c>
      <c r="CH42" s="6"/>
      <c r="CI42" s="7"/>
      <c r="CJ42" s="6">
        <f t="shared" ref="CJ42:CJ48" si="751">CH42+CI42</f>
        <v>0</v>
      </c>
      <c r="CK42" s="6"/>
      <c r="CL42" s="7"/>
      <c r="CM42" s="6">
        <f t="shared" ref="CM42:CM48" si="752">CK42+CL42</f>
        <v>0</v>
      </c>
      <c r="CN42" s="6"/>
      <c r="CO42" s="7"/>
      <c r="CP42" s="6">
        <f t="shared" ref="CP42:CP48" si="753">CN42+CO42</f>
        <v>0</v>
      </c>
      <c r="CQ42" s="6"/>
      <c r="CR42" s="7"/>
      <c r="CS42" s="6">
        <f t="shared" ref="CS42:CS48" si="754">CQ42+CR42</f>
        <v>0</v>
      </c>
      <c r="CT42" s="6"/>
      <c r="CU42" s="7"/>
      <c r="CV42" s="6">
        <f t="shared" ref="CV42:CV48" si="755">CT42+CU42</f>
        <v>0</v>
      </c>
      <c r="CW42" s="6">
        <v>0</v>
      </c>
      <c r="CX42" s="7"/>
      <c r="CY42" s="6">
        <f t="shared" ref="CY42:CY48" si="756">CW42+CX42</f>
        <v>0</v>
      </c>
      <c r="CZ42" s="6">
        <v>0</v>
      </c>
      <c r="DA42" s="7"/>
      <c r="DB42" s="6">
        <f t="shared" ref="DB42:DB48" si="757">CZ42+DA42</f>
        <v>0</v>
      </c>
      <c r="DC42" s="6"/>
      <c r="DD42" s="7"/>
      <c r="DE42" s="6">
        <f t="shared" ref="DE42:DE48" si="758">DC42+DD42</f>
        <v>0</v>
      </c>
      <c r="DF42" s="6">
        <v>0</v>
      </c>
      <c r="DG42" s="7"/>
      <c r="DH42" s="6">
        <f t="shared" ref="DH42:DH48" si="759">DF42+DG42</f>
        <v>0</v>
      </c>
      <c r="DI42" s="6">
        <v>0</v>
      </c>
      <c r="DJ42" s="7"/>
      <c r="DK42" s="6">
        <f t="shared" ref="DK42:DK48" si="760">DI42+DJ42</f>
        <v>0</v>
      </c>
      <c r="DL42" s="6"/>
      <c r="DM42" s="7"/>
      <c r="DN42" s="6">
        <f t="shared" ref="DN42:DN48" si="761">DL42+DM42</f>
        <v>0</v>
      </c>
      <c r="DO42" s="6"/>
      <c r="DP42" s="7"/>
      <c r="DQ42" s="6">
        <f t="shared" ref="DQ42:DQ48" si="762">DO42+DP42</f>
        <v>0</v>
      </c>
      <c r="DR42" s="105">
        <f t="shared" ref="DR42:DR48" si="763">B42+E42+H42+K42+N42+Q42+T42+W42+Z42+AC42+AF42+AI42+AL42+AO42+AR42+AU42+AX42+BA42+BD42+BG42+BJ42+BM42+BP42+BS42+BV42+BY42+CB42+CE42+CH42+CK42+CN42+CQ42+CT42+CW42+CZ42+DC42+DF42+DI42+DL42+DO42</f>
        <v>0</v>
      </c>
      <c r="DS42" s="105">
        <f t="shared" ref="DS42:DT48" si="764">C42+F42+I42+L42+O42+R42+U42+X42+AA42+AD42+AG42+AJ42+AM42+AP42+AS42+AV42+AY42+BB42+BE42+BH42+BK42+BN42+BQ42+BT42+BW42+BZ42+CC42+CF42+CI42+CL42+CO42+CR42+CU42+CX42+DA42+DD42+DG42+DJ42+DM42+DP42</f>
        <v>0</v>
      </c>
      <c r="DT42" s="105">
        <f t="shared" si="764"/>
        <v>0</v>
      </c>
      <c r="DU42" s="7"/>
      <c r="DV42" s="7"/>
      <c r="DW42" s="6">
        <f t="shared" ref="DW42:DW48" si="765">DU42+DV42</f>
        <v>0</v>
      </c>
      <c r="DX42" s="6"/>
      <c r="DY42" s="7"/>
      <c r="DZ42" s="6">
        <f t="shared" ref="DZ42:DZ48" si="766">DX42+DY42</f>
        <v>0</v>
      </c>
      <c r="EA42" s="6"/>
      <c r="EB42" s="7"/>
      <c r="EC42" s="6">
        <f t="shared" ref="EC42:EC48" si="767">EA42+EB42</f>
        <v>0</v>
      </c>
      <c r="ED42" s="6">
        <v>0</v>
      </c>
      <c r="EE42" s="7"/>
      <c r="EF42" s="6">
        <f t="shared" ref="EF42:EF48" si="768">ED42+EE42</f>
        <v>0</v>
      </c>
      <c r="EG42" s="6">
        <v>0</v>
      </c>
      <c r="EH42" s="7"/>
      <c r="EI42" s="6">
        <f t="shared" ref="EI42:EI48" si="769">EG42+EH42</f>
        <v>0</v>
      </c>
      <c r="EJ42" s="6">
        <v>0</v>
      </c>
      <c r="EK42" s="7"/>
      <c r="EL42" s="6">
        <f t="shared" ref="EL42:EL48" si="770">EJ42+EK42</f>
        <v>0</v>
      </c>
      <c r="EM42" s="6">
        <v>0</v>
      </c>
      <c r="EN42" s="7"/>
      <c r="EO42" s="6">
        <f t="shared" ref="EO42:EO48" si="771">EM42+EN42</f>
        <v>0</v>
      </c>
      <c r="EP42" s="6">
        <v>0</v>
      </c>
      <c r="EQ42" s="7"/>
      <c r="ER42" s="6">
        <f t="shared" ref="ER42:ER48" si="772">EP42+EQ42</f>
        <v>0</v>
      </c>
      <c r="ES42" s="6">
        <v>0</v>
      </c>
      <c r="ET42" s="7"/>
      <c r="EU42" s="6">
        <f t="shared" ref="EU42:EU48" si="773">ES42+ET42</f>
        <v>0</v>
      </c>
      <c r="EV42" s="105">
        <f t="shared" ref="EV42:EX48" si="774">DU42+DX42+EA42+ED42+EG42+EJ42+EM42+EP42+ES42</f>
        <v>0</v>
      </c>
      <c r="EW42" s="105">
        <f t="shared" si="774"/>
        <v>0</v>
      </c>
      <c r="EX42" s="105">
        <f t="shared" si="774"/>
        <v>0</v>
      </c>
      <c r="EY42" s="7"/>
      <c r="EZ42" s="7"/>
      <c r="FA42" s="6">
        <f t="shared" ref="FA42:FA48" si="775">EY42+EZ42</f>
        <v>0</v>
      </c>
      <c r="FB42" s="7"/>
      <c r="FC42" s="7"/>
      <c r="FD42" s="6">
        <f t="shared" ref="FD42:FD48" si="776">FB42+FC42</f>
        <v>0</v>
      </c>
      <c r="FE42" s="7"/>
      <c r="FF42" s="7"/>
      <c r="FG42" s="6">
        <f t="shared" ref="FG42:FG48" si="777">FE42+FF42</f>
        <v>0</v>
      </c>
      <c r="FH42" s="7"/>
      <c r="FI42" s="7"/>
      <c r="FJ42" s="6">
        <f t="shared" ref="FJ42:FJ48" si="778">FH42+FI42</f>
        <v>0</v>
      </c>
      <c r="FK42" s="7"/>
      <c r="FL42" s="7"/>
      <c r="FM42" s="6">
        <f t="shared" ref="FM42:FM48" si="779">FK42+FL42</f>
        <v>0</v>
      </c>
      <c r="FN42" s="7"/>
      <c r="FO42" s="7"/>
      <c r="FP42" s="6">
        <f t="shared" ref="FP42:FP48" si="780">FN42+FO42</f>
        <v>0</v>
      </c>
      <c r="FQ42" s="7"/>
      <c r="FR42" s="7"/>
      <c r="FS42" s="6">
        <f t="shared" ref="FS42:FS48" si="781">FQ42+FR42</f>
        <v>0</v>
      </c>
      <c r="FT42" s="7"/>
      <c r="FU42" s="7"/>
      <c r="FV42" s="6">
        <f t="shared" ref="FV42:FV48" si="782">FT42+FU42</f>
        <v>0</v>
      </c>
      <c r="FW42" s="7"/>
      <c r="FX42" s="7"/>
      <c r="FY42" s="6">
        <f t="shared" ref="FY42:FY48" si="783">FW42+FX42</f>
        <v>0</v>
      </c>
      <c r="FZ42" s="7"/>
      <c r="GA42" s="7"/>
      <c r="GB42" s="6">
        <f t="shared" ref="GB42:GB48" si="784">FZ42+GA42</f>
        <v>0</v>
      </c>
      <c r="GC42" s="7"/>
      <c r="GD42" s="7"/>
      <c r="GE42" s="6">
        <f t="shared" ref="GE42:GE48" si="785">GC42+GD42</f>
        <v>0</v>
      </c>
      <c r="GF42" s="7"/>
      <c r="GG42" s="7"/>
      <c r="GH42" s="6">
        <f t="shared" ref="GH42:GH48" si="786">GF42+GG42</f>
        <v>0</v>
      </c>
      <c r="GI42" s="7"/>
      <c r="GJ42" s="7"/>
      <c r="GK42" s="6">
        <f t="shared" ref="GK42:GK48" si="787">GI42+GJ42</f>
        <v>0</v>
      </c>
      <c r="GL42" s="7">
        <f t="shared" ref="GL42:GN48" si="788">EY42+FB42+FE42+FH42+FK42+FN42+FQ42+FT42+FW42+FZ42+GC42+GF42+GI42</f>
        <v>0</v>
      </c>
      <c r="GM42" s="7">
        <f t="shared" si="788"/>
        <v>0</v>
      </c>
      <c r="GN42" s="7">
        <f t="shared" si="788"/>
        <v>0</v>
      </c>
      <c r="GO42" s="7"/>
      <c r="GP42" s="7"/>
      <c r="GQ42" s="6">
        <f t="shared" ref="GQ42:GQ48" si="789">GO42+GP42</f>
        <v>0</v>
      </c>
      <c r="GR42" s="7"/>
      <c r="GS42" s="7"/>
      <c r="GT42" s="6">
        <f t="shared" ref="GT42:GT48" si="790">GR42+GS42</f>
        <v>0</v>
      </c>
      <c r="GU42" s="7"/>
      <c r="GV42" s="7"/>
      <c r="GW42" s="6">
        <f t="shared" ref="GW42:GW48" si="791">GU42+GV42</f>
        <v>0</v>
      </c>
      <c r="GX42" s="7">
        <f t="shared" ref="GX42:GX48" si="792">GL42+GO42+GR42+GU42</f>
        <v>0</v>
      </c>
      <c r="GY42" s="7">
        <f t="shared" ref="GY42:GY48" si="793">GM42+GP42+GS42+GV42</f>
        <v>0</v>
      </c>
      <c r="GZ42" s="7">
        <f t="shared" ref="GZ42:GZ48" si="794">GN42+GQ42+GT42+GW42</f>
        <v>0</v>
      </c>
      <c r="HA42" s="586">
        <f t="shared" ref="HA42:HA69" si="795">DR42+EV42+GX42</f>
        <v>0</v>
      </c>
      <c r="HB42" s="586">
        <f t="shared" si="108"/>
        <v>0</v>
      </c>
      <c r="HC42" s="580">
        <f t="shared" si="109"/>
        <v>0</v>
      </c>
    </row>
    <row r="43" spans="1:211" ht="25.5" x14ac:dyDescent="0.2">
      <c r="A43" s="123" t="s">
        <v>434</v>
      </c>
      <c r="B43" s="6"/>
      <c r="C43" s="7"/>
      <c r="D43" s="6">
        <f t="shared" si="723"/>
        <v>0</v>
      </c>
      <c r="E43" s="6"/>
      <c r="F43" s="7"/>
      <c r="G43" s="6">
        <f t="shared" si="724"/>
        <v>0</v>
      </c>
      <c r="H43" s="6"/>
      <c r="I43" s="7"/>
      <c r="J43" s="6">
        <f t="shared" si="725"/>
        <v>0</v>
      </c>
      <c r="K43" s="6"/>
      <c r="L43" s="7"/>
      <c r="M43" s="6">
        <f t="shared" si="726"/>
        <v>0</v>
      </c>
      <c r="N43" s="6"/>
      <c r="O43" s="7"/>
      <c r="P43" s="6">
        <f t="shared" si="727"/>
        <v>0</v>
      </c>
      <c r="Q43" s="6"/>
      <c r="R43" s="7"/>
      <c r="S43" s="6">
        <f t="shared" si="728"/>
        <v>0</v>
      </c>
      <c r="T43" s="6">
        <v>0</v>
      </c>
      <c r="U43" s="7"/>
      <c r="V43" s="6">
        <f t="shared" si="729"/>
        <v>0</v>
      </c>
      <c r="W43" s="6">
        <v>0</v>
      </c>
      <c r="X43" s="7"/>
      <c r="Y43" s="6">
        <f t="shared" si="730"/>
        <v>0</v>
      </c>
      <c r="Z43" s="6">
        <v>0</v>
      </c>
      <c r="AA43" s="7"/>
      <c r="AB43" s="6">
        <f t="shared" si="731"/>
        <v>0</v>
      </c>
      <c r="AC43" s="6">
        <v>0</v>
      </c>
      <c r="AD43" s="7"/>
      <c r="AE43" s="6">
        <f t="shared" si="732"/>
        <v>0</v>
      </c>
      <c r="AF43" s="6">
        <v>0</v>
      </c>
      <c r="AG43" s="7"/>
      <c r="AH43" s="6">
        <f t="shared" si="733"/>
        <v>0</v>
      </c>
      <c r="AI43" s="6">
        <v>0</v>
      </c>
      <c r="AJ43" s="7"/>
      <c r="AK43" s="6">
        <f t="shared" si="734"/>
        <v>0</v>
      </c>
      <c r="AL43" s="6">
        <v>0</v>
      </c>
      <c r="AM43" s="7"/>
      <c r="AN43" s="6">
        <f t="shared" si="735"/>
        <v>0</v>
      </c>
      <c r="AO43" s="6">
        <v>0</v>
      </c>
      <c r="AP43" s="7"/>
      <c r="AQ43" s="6">
        <f t="shared" si="736"/>
        <v>0</v>
      </c>
      <c r="AR43" s="6"/>
      <c r="AS43" s="7"/>
      <c r="AT43" s="6">
        <f t="shared" si="737"/>
        <v>0</v>
      </c>
      <c r="AU43" s="6">
        <v>0</v>
      </c>
      <c r="AV43" s="7"/>
      <c r="AW43" s="6">
        <f t="shared" si="738"/>
        <v>0</v>
      </c>
      <c r="AX43" s="6">
        <v>0</v>
      </c>
      <c r="AY43" s="7"/>
      <c r="AZ43" s="6">
        <f t="shared" si="739"/>
        <v>0</v>
      </c>
      <c r="BA43" s="6"/>
      <c r="BB43" s="7"/>
      <c r="BC43" s="6">
        <f t="shared" si="740"/>
        <v>0</v>
      </c>
      <c r="BD43" s="6"/>
      <c r="BE43" s="7"/>
      <c r="BF43" s="6">
        <f t="shared" si="741"/>
        <v>0</v>
      </c>
      <c r="BG43" s="6"/>
      <c r="BH43" s="7"/>
      <c r="BI43" s="6">
        <f t="shared" si="742"/>
        <v>0</v>
      </c>
      <c r="BJ43" s="6"/>
      <c r="BK43" s="7"/>
      <c r="BL43" s="6">
        <f t="shared" si="743"/>
        <v>0</v>
      </c>
      <c r="BM43" s="6"/>
      <c r="BN43" s="7"/>
      <c r="BO43" s="6">
        <f t="shared" si="744"/>
        <v>0</v>
      </c>
      <c r="BP43" s="6"/>
      <c r="BQ43" s="7"/>
      <c r="BR43" s="6">
        <f t="shared" si="745"/>
        <v>0</v>
      </c>
      <c r="BS43" s="6"/>
      <c r="BT43" s="7"/>
      <c r="BU43" s="6">
        <f t="shared" si="746"/>
        <v>0</v>
      </c>
      <c r="BV43" s="6"/>
      <c r="BW43" s="7"/>
      <c r="BX43" s="6">
        <f t="shared" si="747"/>
        <v>0</v>
      </c>
      <c r="BY43" s="6">
        <v>0</v>
      </c>
      <c r="BZ43" s="7"/>
      <c r="CA43" s="6">
        <f t="shared" si="748"/>
        <v>0</v>
      </c>
      <c r="CB43" s="6"/>
      <c r="CC43" s="7"/>
      <c r="CD43" s="6">
        <f t="shared" si="749"/>
        <v>0</v>
      </c>
      <c r="CE43" s="6"/>
      <c r="CF43" s="7"/>
      <c r="CG43" s="6">
        <f t="shared" si="750"/>
        <v>0</v>
      </c>
      <c r="CH43" s="6"/>
      <c r="CI43" s="7"/>
      <c r="CJ43" s="6">
        <f t="shared" si="751"/>
        <v>0</v>
      </c>
      <c r="CK43" s="6"/>
      <c r="CL43" s="7"/>
      <c r="CM43" s="6">
        <f t="shared" si="752"/>
        <v>0</v>
      </c>
      <c r="CN43" s="6"/>
      <c r="CO43" s="7"/>
      <c r="CP43" s="6">
        <f t="shared" si="753"/>
        <v>0</v>
      </c>
      <c r="CQ43" s="6"/>
      <c r="CR43" s="7"/>
      <c r="CS43" s="6">
        <f t="shared" si="754"/>
        <v>0</v>
      </c>
      <c r="CT43" s="6"/>
      <c r="CU43" s="7"/>
      <c r="CV43" s="6">
        <f t="shared" si="755"/>
        <v>0</v>
      </c>
      <c r="CW43" s="6"/>
      <c r="CX43" s="7"/>
      <c r="CY43" s="6">
        <f t="shared" si="756"/>
        <v>0</v>
      </c>
      <c r="CZ43" s="6"/>
      <c r="DA43" s="7"/>
      <c r="DB43" s="6">
        <f t="shared" si="757"/>
        <v>0</v>
      </c>
      <c r="DC43" s="6"/>
      <c r="DD43" s="7"/>
      <c r="DE43" s="6">
        <f t="shared" si="758"/>
        <v>0</v>
      </c>
      <c r="DF43" s="6"/>
      <c r="DG43" s="7"/>
      <c r="DH43" s="6">
        <f t="shared" si="759"/>
        <v>0</v>
      </c>
      <c r="DI43" s="6"/>
      <c r="DJ43" s="7"/>
      <c r="DK43" s="6">
        <f t="shared" si="760"/>
        <v>0</v>
      </c>
      <c r="DL43" s="6"/>
      <c r="DM43" s="7"/>
      <c r="DN43" s="6">
        <f t="shared" si="761"/>
        <v>0</v>
      </c>
      <c r="DO43" s="6"/>
      <c r="DP43" s="7"/>
      <c r="DQ43" s="6">
        <f t="shared" si="762"/>
        <v>0</v>
      </c>
      <c r="DR43" s="105">
        <f t="shared" si="763"/>
        <v>0</v>
      </c>
      <c r="DS43" s="105">
        <f t="shared" si="764"/>
        <v>0</v>
      </c>
      <c r="DT43" s="105">
        <f t="shared" si="764"/>
        <v>0</v>
      </c>
      <c r="DU43" s="7"/>
      <c r="DV43" s="7"/>
      <c r="DW43" s="6">
        <f t="shared" si="765"/>
        <v>0</v>
      </c>
      <c r="DX43" s="6"/>
      <c r="DY43" s="7"/>
      <c r="DZ43" s="6">
        <f t="shared" si="766"/>
        <v>0</v>
      </c>
      <c r="EA43" s="6"/>
      <c r="EB43" s="7"/>
      <c r="EC43" s="6">
        <f t="shared" si="767"/>
        <v>0</v>
      </c>
      <c r="ED43" s="6"/>
      <c r="EE43" s="7"/>
      <c r="EF43" s="6">
        <f t="shared" si="768"/>
        <v>0</v>
      </c>
      <c r="EG43" s="6"/>
      <c r="EH43" s="7"/>
      <c r="EI43" s="6">
        <f t="shared" si="769"/>
        <v>0</v>
      </c>
      <c r="EJ43" s="6"/>
      <c r="EK43" s="7"/>
      <c r="EL43" s="6">
        <f t="shared" si="770"/>
        <v>0</v>
      </c>
      <c r="EM43" s="6"/>
      <c r="EN43" s="7"/>
      <c r="EO43" s="6">
        <f t="shared" si="771"/>
        <v>0</v>
      </c>
      <c r="EP43" s="6"/>
      <c r="EQ43" s="7"/>
      <c r="ER43" s="6">
        <f t="shared" si="772"/>
        <v>0</v>
      </c>
      <c r="ES43" s="6"/>
      <c r="ET43" s="7"/>
      <c r="EU43" s="6">
        <f t="shared" si="773"/>
        <v>0</v>
      </c>
      <c r="EV43" s="105">
        <f t="shared" si="774"/>
        <v>0</v>
      </c>
      <c r="EW43" s="105">
        <f t="shared" si="774"/>
        <v>0</v>
      </c>
      <c r="EX43" s="105">
        <f t="shared" si="774"/>
        <v>0</v>
      </c>
      <c r="EY43" s="7"/>
      <c r="EZ43" s="7"/>
      <c r="FA43" s="6">
        <f t="shared" si="775"/>
        <v>0</v>
      </c>
      <c r="FB43" s="7"/>
      <c r="FC43" s="7"/>
      <c r="FD43" s="6">
        <f t="shared" si="776"/>
        <v>0</v>
      </c>
      <c r="FE43" s="7"/>
      <c r="FF43" s="7"/>
      <c r="FG43" s="6">
        <f t="shared" si="777"/>
        <v>0</v>
      </c>
      <c r="FH43" s="7"/>
      <c r="FI43" s="7"/>
      <c r="FJ43" s="6">
        <f t="shared" si="778"/>
        <v>0</v>
      </c>
      <c r="FK43" s="7"/>
      <c r="FL43" s="7"/>
      <c r="FM43" s="6">
        <f t="shared" si="779"/>
        <v>0</v>
      </c>
      <c r="FN43" s="7"/>
      <c r="FO43" s="7"/>
      <c r="FP43" s="6">
        <f t="shared" si="780"/>
        <v>0</v>
      </c>
      <c r="FQ43" s="7"/>
      <c r="FR43" s="7"/>
      <c r="FS43" s="6">
        <f t="shared" si="781"/>
        <v>0</v>
      </c>
      <c r="FT43" s="7"/>
      <c r="FU43" s="7"/>
      <c r="FV43" s="6">
        <f t="shared" si="782"/>
        <v>0</v>
      </c>
      <c r="FW43" s="7"/>
      <c r="FX43" s="7"/>
      <c r="FY43" s="6">
        <f t="shared" si="783"/>
        <v>0</v>
      </c>
      <c r="FZ43" s="7"/>
      <c r="GA43" s="7"/>
      <c r="GB43" s="6">
        <f t="shared" si="784"/>
        <v>0</v>
      </c>
      <c r="GC43" s="7"/>
      <c r="GD43" s="7"/>
      <c r="GE43" s="6">
        <f t="shared" si="785"/>
        <v>0</v>
      </c>
      <c r="GF43" s="7"/>
      <c r="GG43" s="7"/>
      <c r="GH43" s="6">
        <f t="shared" si="786"/>
        <v>0</v>
      </c>
      <c r="GI43" s="7"/>
      <c r="GJ43" s="7"/>
      <c r="GK43" s="6">
        <f t="shared" si="787"/>
        <v>0</v>
      </c>
      <c r="GL43" s="7">
        <f t="shared" si="788"/>
        <v>0</v>
      </c>
      <c r="GM43" s="7">
        <f t="shared" si="788"/>
        <v>0</v>
      </c>
      <c r="GN43" s="7">
        <f t="shared" si="788"/>
        <v>0</v>
      </c>
      <c r="GO43" s="7"/>
      <c r="GP43" s="7"/>
      <c r="GQ43" s="6">
        <f t="shared" si="789"/>
        <v>0</v>
      </c>
      <c r="GR43" s="7"/>
      <c r="GS43" s="7"/>
      <c r="GT43" s="6">
        <f t="shared" si="790"/>
        <v>0</v>
      </c>
      <c r="GU43" s="7"/>
      <c r="GV43" s="7"/>
      <c r="GW43" s="6">
        <f t="shared" si="791"/>
        <v>0</v>
      </c>
      <c r="GX43" s="7">
        <f t="shared" si="792"/>
        <v>0</v>
      </c>
      <c r="GY43" s="7">
        <f t="shared" si="793"/>
        <v>0</v>
      </c>
      <c r="GZ43" s="7">
        <f t="shared" si="794"/>
        <v>0</v>
      </c>
      <c r="HA43" s="586">
        <f t="shared" si="795"/>
        <v>0</v>
      </c>
      <c r="HB43" s="586">
        <f t="shared" si="108"/>
        <v>0</v>
      </c>
      <c r="HC43" s="580">
        <f t="shared" si="109"/>
        <v>0</v>
      </c>
    </row>
    <row r="44" spans="1:211" x14ac:dyDescent="0.2">
      <c r="A44" s="123" t="s">
        <v>435</v>
      </c>
      <c r="B44" s="6"/>
      <c r="C44" s="7"/>
      <c r="D44" s="6">
        <f t="shared" si="723"/>
        <v>0</v>
      </c>
      <c r="E44" s="6"/>
      <c r="F44" s="7"/>
      <c r="G44" s="6">
        <f t="shared" si="724"/>
        <v>0</v>
      </c>
      <c r="H44" s="6"/>
      <c r="I44" s="7"/>
      <c r="J44" s="6">
        <f t="shared" si="725"/>
        <v>0</v>
      </c>
      <c r="K44" s="6"/>
      <c r="L44" s="7"/>
      <c r="M44" s="6">
        <f t="shared" si="726"/>
        <v>0</v>
      </c>
      <c r="N44" s="6"/>
      <c r="O44" s="7"/>
      <c r="P44" s="6">
        <f t="shared" si="727"/>
        <v>0</v>
      </c>
      <c r="Q44" s="6"/>
      <c r="R44" s="7"/>
      <c r="S44" s="6">
        <f t="shared" si="728"/>
        <v>0</v>
      </c>
      <c r="T44" s="6">
        <v>0</v>
      </c>
      <c r="U44" s="7"/>
      <c r="V44" s="6">
        <f t="shared" si="729"/>
        <v>0</v>
      </c>
      <c r="W44" s="6">
        <v>0</v>
      </c>
      <c r="X44" s="7"/>
      <c r="Y44" s="6">
        <f t="shared" si="730"/>
        <v>0</v>
      </c>
      <c r="Z44" s="6">
        <v>0</v>
      </c>
      <c r="AA44" s="7"/>
      <c r="AB44" s="6">
        <f t="shared" si="731"/>
        <v>0</v>
      </c>
      <c r="AC44" s="6">
        <v>0</v>
      </c>
      <c r="AD44" s="7"/>
      <c r="AE44" s="6">
        <f t="shared" si="732"/>
        <v>0</v>
      </c>
      <c r="AF44" s="6">
        <v>0</v>
      </c>
      <c r="AG44" s="7"/>
      <c r="AH44" s="6">
        <f t="shared" si="733"/>
        <v>0</v>
      </c>
      <c r="AI44" s="6">
        <v>0</v>
      </c>
      <c r="AJ44" s="7"/>
      <c r="AK44" s="6">
        <f t="shared" si="734"/>
        <v>0</v>
      </c>
      <c r="AL44" s="6">
        <v>0</v>
      </c>
      <c r="AM44" s="7"/>
      <c r="AN44" s="6">
        <f t="shared" si="735"/>
        <v>0</v>
      </c>
      <c r="AO44" s="6">
        <v>0</v>
      </c>
      <c r="AP44" s="7"/>
      <c r="AQ44" s="6">
        <f t="shared" si="736"/>
        <v>0</v>
      </c>
      <c r="AR44" s="6"/>
      <c r="AS44" s="7"/>
      <c r="AT44" s="6">
        <f t="shared" si="737"/>
        <v>0</v>
      </c>
      <c r="AU44" s="6">
        <v>0</v>
      </c>
      <c r="AV44" s="7"/>
      <c r="AW44" s="6">
        <f t="shared" si="738"/>
        <v>0</v>
      </c>
      <c r="AX44" s="6">
        <v>0</v>
      </c>
      <c r="AY44" s="7"/>
      <c r="AZ44" s="6">
        <f t="shared" si="739"/>
        <v>0</v>
      </c>
      <c r="BA44" s="6"/>
      <c r="BB44" s="7"/>
      <c r="BC44" s="6">
        <f t="shared" si="740"/>
        <v>0</v>
      </c>
      <c r="BD44" s="6"/>
      <c r="BE44" s="7"/>
      <c r="BF44" s="6">
        <f t="shared" si="741"/>
        <v>0</v>
      </c>
      <c r="BG44" s="6"/>
      <c r="BH44" s="7"/>
      <c r="BI44" s="6">
        <f t="shared" si="742"/>
        <v>0</v>
      </c>
      <c r="BJ44" s="6"/>
      <c r="BK44" s="7"/>
      <c r="BL44" s="6">
        <f t="shared" si="743"/>
        <v>0</v>
      </c>
      <c r="BM44" s="6"/>
      <c r="BN44" s="7"/>
      <c r="BO44" s="6">
        <f t="shared" si="744"/>
        <v>0</v>
      </c>
      <c r="BP44" s="6"/>
      <c r="BQ44" s="7"/>
      <c r="BR44" s="6">
        <f t="shared" si="745"/>
        <v>0</v>
      </c>
      <c r="BS44" s="6"/>
      <c r="BT44" s="7"/>
      <c r="BU44" s="6">
        <f t="shared" si="746"/>
        <v>0</v>
      </c>
      <c r="BV44" s="6"/>
      <c r="BW44" s="7"/>
      <c r="BX44" s="6">
        <f t="shared" si="747"/>
        <v>0</v>
      </c>
      <c r="BY44" s="6">
        <v>0</v>
      </c>
      <c r="BZ44" s="7"/>
      <c r="CA44" s="6">
        <f t="shared" si="748"/>
        <v>0</v>
      </c>
      <c r="CB44" s="6"/>
      <c r="CC44" s="7"/>
      <c r="CD44" s="6">
        <f t="shared" si="749"/>
        <v>0</v>
      </c>
      <c r="CE44" s="6"/>
      <c r="CF44" s="7"/>
      <c r="CG44" s="6">
        <f t="shared" si="750"/>
        <v>0</v>
      </c>
      <c r="CH44" s="6"/>
      <c r="CI44" s="7"/>
      <c r="CJ44" s="6">
        <f t="shared" si="751"/>
        <v>0</v>
      </c>
      <c r="CK44" s="6"/>
      <c r="CL44" s="7"/>
      <c r="CM44" s="6">
        <f t="shared" si="752"/>
        <v>0</v>
      </c>
      <c r="CN44" s="6"/>
      <c r="CO44" s="7"/>
      <c r="CP44" s="6">
        <f t="shared" si="753"/>
        <v>0</v>
      </c>
      <c r="CQ44" s="6"/>
      <c r="CR44" s="7"/>
      <c r="CS44" s="6">
        <f t="shared" si="754"/>
        <v>0</v>
      </c>
      <c r="CT44" s="6"/>
      <c r="CU44" s="7"/>
      <c r="CV44" s="6">
        <f t="shared" si="755"/>
        <v>0</v>
      </c>
      <c r="CW44" s="6"/>
      <c r="CX44" s="7"/>
      <c r="CY44" s="6">
        <f t="shared" si="756"/>
        <v>0</v>
      </c>
      <c r="CZ44" s="6"/>
      <c r="DA44" s="7"/>
      <c r="DB44" s="6">
        <f t="shared" si="757"/>
        <v>0</v>
      </c>
      <c r="DC44" s="6"/>
      <c r="DD44" s="7"/>
      <c r="DE44" s="6">
        <f t="shared" si="758"/>
        <v>0</v>
      </c>
      <c r="DF44" s="6"/>
      <c r="DG44" s="7"/>
      <c r="DH44" s="6">
        <f t="shared" si="759"/>
        <v>0</v>
      </c>
      <c r="DI44" s="6"/>
      <c r="DJ44" s="7"/>
      <c r="DK44" s="6">
        <f t="shared" si="760"/>
        <v>0</v>
      </c>
      <c r="DL44" s="6"/>
      <c r="DM44" s="7"/>
      <c r="DN44" s="6">
        <f t="shared" si="761"/>
        <v>0</v>
      </c>
      <c r="DO44" s="6"/>
      <c r="DP44" s="7"/>
      <c r="DQ44" s="6">
        <f t="shared" si="762"/>
        <v>0</v>
      </c>
      <c r="DR44" s="105">
        <f t="shared" si="763"/>
        <v>0</v>
      </c>
      <c r="DS44" s="105">
        <f t="shared" si="764"/>
        <v>0</v>
      </c>
      <c r="DT44" s="105">
        <f t="shared" si="764"/>
        <v>0</v>
      </c>
      <c r="DU44" s="7"/>
      <c r="DV44" s="7"/>
      <c r="DW44" s="6">
        <f t="shared" si="765"/>
        <v>0</v>
      </c>
      <c r="DX44" s="6"/>
      <c r="DY44" s="7"/>
      <c r="DZ44" s="6">
        <f t="shared" si="766"/>
        <v>0</v>
      </c>
      <c r="EA44" s="6"/>
      <c r="EB44" s="7"/>
      <c r="EC44" s="6">
        <f t="shared" si="767"/>
        <v>0</v>
      </c>
      <c r="ED44" s="6"/>
      <c r="EE44" s="7"/>
      <c r="EF44" s="6">
        <f t="shared" si="768"/>
        <v>0</v>
      </c>
      <c r="EG44" s="6"/>
      <c r="EH44" s="7"/>
      <c r="EI44" s="6">
        <f t="shared" si="769"/>
        <v>0</v>
      </c>
      <c r="EJ44" s="6"/>
      <c r="EK44" s="7"/>
      <c r="EL44" s="6">
        <f t="shared" si="770"/>
        <v>0</v>
      </c>
      <c r="EM44" s="6"/>
      <c r="EN44" s="7"/>
      <c r="EO44" s="6">
        <f t="shared" si="771"/>
        <v>0</v>
      </c>
      <c r="EP44" s="6"/>
      <c r="EQ44" s="7"/>
      <c r="ER44" s="6">
        <f t="shared" si="772"/>
        <v>0</v>
      </c>
      <c r="ES44" s="6"/>
      <c r="ET44" s="7"/>
      <c r="EU44" s="6">
        <f t="shared" si="773"/>
        <v>0</v>
      </c>
      <c r="EV44" s="105">
        <f t="shared" si="774"/>
        <v>0</v>
      </c>
      <c r="EW44" s="105">
        <f t="shared" si="774"/>
        <v>0</v>
      </c>
      <c r="EX44" s="105">
        <f t="shared" si="774"/>
        <v>0</v>
      </c>
      <c r="EY44" s="7"/>
      <c r="EZ44" s="7"/>
      <c r="FA44" s="6">
        <f t="shared" si="775"/>
        <v>0</v>
      </c>
      <c r="FB44" s="7"/>
      <c r="FC44" s="7"/>
      <c r="FD44" s="6">
        <f t="shared" si="776"/>
        <v>0</v>
      </c>
      <c r="FE44" s="7"/>
      <c r="FF44" s="7"/>
      <c r="FG44" s="6">
        <f t="shared" si="777"/>
        <v>0</v>
      </c>
      <c r="FH44" s="7"/>
      <c r="FI44" s="7"/>
      <c r="FJ44" s="6">
        <f t="shared" si="778"/>
        <v>0</v>
      </c>
      <c r="FK44" s="7"/>
      <c r="FL44" s="7"/>
      <c r="FM44" s="6">
        <f t="shared" si="779"/>
        <v>0</v>
      </c>
      <c r="FN44" s="7"/>
      <c r="FO44" s="7"/>
      <c r="FP44" s="6">
        <f t="shared" si="780"/>
        <v>0</v>
      </c>
      <c r="FQ44" s="7"/>
      <c r="FR44" s="7"/>
      <c r="FS44" s="6">
        <f t="shared" si="781"/>
        <v>0</v>
      </c>
      <c r="FT44" s="7"/>
      <c r="FU44" s="7"/>
      <c r="FV44" s="6">
        <f t="shared" si="782"/>
        <v>0</v>
      </c>
      <c r="FW44" s="7"/>
      <c r="FX44" s="7"/>
      <c r="FY44" s="6">
        <f t="shared" si="783"/>
        <v>0</v>
      </c>
      <c r="FZ44" s="7"/>
      <c r="GA44" s="7"/>
      <c r="GB44" s="6">
        <f t="shared" si="784"/>
        <v>0</v>
      </c>
      <c r="GC44" s="7"/>
      <c r="GD44" s="7"/>
      <c r="GE44" s="6">
        <f t="shared" si="785"/>
        <v>0</v>
      </c>
      <c r="GF44" s="7"/>
      <c r="GG44" s="7"/>
      <c r="GH44" s="6">
        <f t="shared" si="786"/>
        <v>0</v>
      </c>
      <c r="GI44" s="7"/>
      <c r="GJ44" s="7"/>
      <c r="GK44" s="6">
        <f t="shared" si="787"/>
        <v>0</v>
      </c>
      <c r="GL44" s="7">
        <f t="shared" si="788"/>
        <v>0</v>
      </c>
      <c r="GM44" s="7">
        <f t="shared" si="788"/>
        <v>0</v>
      </c>
      <c r="GN44" s="7">
        <f t="shared" si="788"/>
        <v>0</v>
      </c>
      <c r="GO44" s="7"/>
      <c r="GP44" s="7"/>
      <c r="GQ44" s="6">
        <f t="shared" si="789"/>
        <v>0</v>
      </c>
      <c r="GR44" s="7"/>
      <c r="GS44" s="7"/>
      <c r="GT44" s="6">
        <f t="shared" si="790"/>
        <v>0</v>
      </c>
      <c r="GU44" s="7"/>
      <c r="GV44" s="7"/>
      <c r="GW44" s="6">
        <f t="shared" si="791"/>
        <v>0</v>
      </c>
      <c r="GX44" s="7">
        <f t="shared" si="792"/>
        <v>0</v>
      </c>
      <c r="GY44" s="7">
        <f t="shared" si="793"/>
        <v>0</v>
      </c>
      <c r="GZ44" s="7">
        <f t="shared" si="794"/>
        <v>0</v>
      </c>
      <c r="HA44" s="586">
        <f t="shared" si="795"/>
        <v>0</v>
      </c>
      <c r="HB44" s="586">
        <f t="shared" si="108"/>
        <v>0</v>
      </c>
      <c r="HC44" s="580">
        <f t="shared" si="109"/>
        <v>0</v>
      </c>
    </row>
    <row r="45" spans="1:211" x14ac:dyDescent="0.2">
      <c r="A45" s="123" t="s">
        <v>436</v>
      </c>
      <c r="B45" s="6">
        <v>0</v>
      </c>
      <c r="C45" s="7"/>
      <c r="D45" s="6">
        <f t="shared" si="723"/>
        <v>0</v>
      </c>
      <c r="E45" s="6"/>
      <c r="F45" s="7"/>
      <c r="G45" s="6">
        <f t="shared" si="724"/>
        <v>0</v>
      </c>
      <c r="H45" s="6"/>
      <c r="I45" s="7"/>
      <c r="J45" s="6">
        <f t="shared" si="725"/>
        <v>0</v>
      </c>
      <c r="K45" s="6"/>
      <c r="L45" s="7"/>
      <c r="M45" s="6">
        <f t="shared" si="726"/>
        <v>0</v>
      </c>
      <c r="N45" s="6"/>
      <c r="O45" s="7"/>
      <c r="P45" s="6">
        <f t="shared" si="727"/>
        <v>0</v>
      </c>
      <c r="Q45" s="6"/>
      <c r="R45" s="7"/>
      <c r="S45" s="6">
        <f t="shared" si="728"/>
        <v>0</v>
      </c>
      <c r="T45" s="6">
        <v>0</v>
      </c>
      <c r="U45" s="7"/>
      <c r="V45" s="6">
        <f t="shared" si="729"/>
        <v>0</v>
      </c>
      <c r="W45" s="6">
        <v>0</v>
      </c>
      <c r="X45" s="7"/>
      <c r="Y45" s="6">
        <f t="shared" si="730"/>
        <v>0</v>
      </c>
      <c r="Z45" s="6">
        <v>0</v>
      </c>
      <c r="AA45" s="7"/>
      <c r="AB45" s="6">
        <f t="shared" si="731"/>
        <v>0</v>
      </c>
      <c r="AC45" s="6">
        <v>0</v>
      </c>
      <c r="AD45" s="7"/>
      <c r="AE45" s="6">
        <f t="shared" si="732"/>
        <v>0</v>
      </c>
      <c r="AF45" s="6">
        <v>0</v>
      </c>
      <c r="AG45" s="7"/>
      <c r="AH45" s="6">
        <f t="shared" si="733"/>
        <v>0</v>
      </c>
      <c r="AI45" s="6">
        <v>0</v>
      </c>
      <c r="AJ45" s="7"/>
      <c r="AK45" s="6">
        <f t="shared" si="734"/>
        <v>0</v>
      </c>
      <c r="AL45" s="6">
        <v>0</v>
      </c>
      <c r="AM45" s="7"/>
      <c r="AN45" s="6">
        <f t="shared" si="735"/>
        <v>0</v>
      </c>
      <c r="AO45" s="6">
        <v>0</v>
      </c>
      <c r="AP45" s="7"/>
      <c r="AQ45" s="6">
        <f t="shared" si="736"/>
        <v>0</v>
      </c>
      <c r="AR45" s="6"/>
      <c r="AS45" s="7"/>
      <c r="AT45" s="6">
        <f t="shared" si="737"/>
        <v>0</v>
      </c>
      <c r="AU45" s="6">
        <v>0</v>
      </c>
      <c r="AV45" s="7"/>
      <c r="AW45" s="6">
        <f t="shared" si="738"/>
        <v>0</v>
      </c>
      <c r="AX45" s="6">
        <v>0</v>
      </c>
      <c r="AY45" s="7"/>
      <c r="AZ45" s="6">
        <f t="shared" si="739"/>
        <v>0</v>
      </c>
      <c r="BA45" s="6"/>
      <c r="BB45" s="7"/>
      <c r="BC45" s="6">
        <f t="shared" si="740"/>
        <v>0</v>
      </c>
      <c r="BD45" s="6">
        <v>0</v>
      </c>
      <c r="BE45" s="7"/>
      <c r="BF45" s="6">
        <f t="shared" si="741"/>
        <v>0</v>
      </c>
      <c r="BG45" s="6">
        <v>0</v>
      </c>
      <c r="BH45" s="7"/>
      <c r="BI45" s="6">
        <f t="shared" si="742"/>
        <v>0</v>
      </c>
      <c r="BJ45" s="6"/>
      <c r="BK45" s="7"/>
      <c r="BL45" s="6">
        <f t="shared" si="743"/>
        <v>0</v>
      </c>
      <c r="BM45" s="6">
        <v>0</v>
      </c>
      <c r="BN45" s="7"/>
      <c r="BO45" s="6">
        <f t="shared" si="744"/>
        <v>0</v>
      </c>
      <c r="BP45" s="6"/>
      <c r="BQ45" s="7"/>
      <c r="BR45" s="6">
        <f t="shared" si="745"/>
        <v>0</v>
      </c>
      <c r="BS45" s="6">
        <v>0</v>
      </c>
      <c r="BT45" s="7"/>
      <c r="BU45" s="6">
        <f t="shared" si="746"/>
        <v>0</v>
      </c>
      <c r="BV45" s="6"/>
      <c r="BW45" s="7"/>
      <c r="BX45" s="6">
        <f t="shared" si="747"/>
        <v>0</v>
      </c>
      <c r="BY45" s="6">
        <v>0</v>
      </c>
      <c r="BZ45" s="7"/>
      <c r="CA45" s="6">
        <f t="shared" si="748"/>
        <v>0</v>
      </c>
      <c r="CB45" s="6"/>
      <c r="CC45" s="7"/>
      <c r="CD45" s="6">
        <f t="shared" si="749"/>
        <v>0</v>
      </c>
      <c r="CE45" s="6">
        <f>'bevétel 11602'!H23</f>
        <v>0</v>
      </c>
      <c r="CF45" s="7"/>
      <c r="CG45" s="6">
        <f t="shared" si="750"/>
        <v>0</v>
      </c>
      <c r="CH45" s="6"/>
      <c r="CI45" s="7"/>
      <c r="CJ45" s="6">
        <f t="shared" si="751"/>
        <v>0</v>
      </c>
      <c r="CK45" s="6"/>
      <c r="CL45" s="7"/>
      <c r="CM45" s="6">
        <f t="shared" si="752"/>
        <v>0</v>
      </c>
      <c r="CN45" s="6"/>
      <c r="CO45" s="7"/>
      <c r="CP45" s="6">
        <f t="shared" si="753"/>
        <v>0</v>
      </c>
      <c r="CQ45" s="6"/>
      <c r="CR45" s="7"/>
      <c r="CS45" s="6">
        <f t="shared" si="754"/>
        <v>0</v>
      </c>
      <c r="CT45" s="6"/>
      <c r="CU45" s="7"/>
      <c r="CV45" s="6">
        <f t="shared" si="755"/>
        <v>0</v>
      </c>
      <c r="CW45" s="6">
        <v>0</v>
      </c>
      <c r="CX45" s="7"/>
      <c r="CY45" s="6">
        <f t="shared" si="756"/>
        <v>0</v>
      </c>
      <c r="CZ45" s="6">
        <v>0</v>
      </c>
      <c r="DA45" s="7"/>
      <c r="DB45" s="6">
        <f t="shared" si="757"/>
        <v>0</v>
      </c>
      <c r="DC45" s="6"/>
      <c r="DD45" s="7"/>
      <c r="DE45" s="6">
        <f t="shared" si="758"/>
        <v>0</v>
      </c>
      <c r="DF45" s="6">
        <v>0</v>
      </c>
      <c r="DG45" s="7"/>
      <c r="DH45" s="6">
        <f t="shared" si="759"/>
        <v>0</v>
      </c>
      <c r="DI45" s="6">
        <v>0</v>
      </c>
      <c r="DJ45" s="7"/>
      <c r="DK45" s="6">
        <f t="shared" si="760"/>
        <v>0</v>
      </c>
      <c r="DL45" s="6"/>
      <c r="DM45" s="7"/>
      <c r="DN45" s="6">
        <f t="shared" si="761"/>
        <v>0</v>
      </c>
      <c r="DO45" s="6"/>
      <c r="DP45" s="7"/>
      <c r="DQ45" s="6">
        <f t="shared" si="762"/>
        <v>0</v>
      </c>
      <c r="DR45" s="105">
        <f t="shared" si="763"/>
        <v>0</v>
      </c>
      <c r="DS45" s="105">
        <f t="shared" si="764"/>
        <v>0</v>
      </c>
      <c r="DT45" s="105">
        <f t="shared" si="764"/>
        <v>0</v>
      </c>
      <c r="DU45" s="7"/>
      <c r="DV45" s="7"/>
      <c r="DW45" s="6">
        <f t="shared" si="765"/>
        <v>0</v>
      </c>
      <c r="DX45" s="6"/>
      <c r="DY45" s="7"/>
      <c r="DZ45" s="6">
        <f t="shared" si="766"/>
        <v>0</v>
      </c>
      <c r="EA45" s="6"/>
      <c r="EB45" s="7"/>
      <c r="EC45" s="6">
        <f t="shared" si="767"/>
        <v>0</v>
      </c>
      <c r="ED45" s="6">
        <v>0</v>
      </c>
      <c r="EE45" s="7"/>
      <c r="EF45" s="6">
        <f t="shared" si="768"/>
        <v>0</v>
      </c>
      <c r="EG45" s="6">
        <v>0</v>
      </c>
      <c r="EH45" s="7"/>
      <c r="EI45" s="6">
        <f t="shared" si="769"/>
        <v>0</v>
      </c>
      <c r="EJ45" s="6">
        <v>0</v>
      </c>
      <c r="EK45" s="7"/>
      <c r="EL45" s="6">
        <f t="shared" si="770"/>
        <v>0</v>
      </c>
      <c r="EM45" s="6">
        <v>0</v>
      </c>
      <c r="EN45" s="7"/>
      <c r="EO45" s="6">
        <f t="shared" si="771"/>
        <v>0</v>
      </c>
      <c r="EP45" s="6">
        <v>0</v>
      </c>
      <c r="EQ45" s="7"/>
      <c r="ER45" s="6">
        <f t="shared" si="772"/>
        <v>0</v>
      </c>
      <c r="ES45" s="6">
        <v>0</v>
      </c>
      <c r="ET45" s="7"/>
      <c r="EU45" s="6">
        <f t="shared" si="773"/>
        <v>0</v>
      </c>
      <c r="EV45" s="105">
        <f t="shared" si="774"/>
        <v>0</v>
      </c>
      <c r="EW45" s="105">
        <f t="shared" si="774"/>
        <v>0</v>
      </c>
      <c r="EX45" s="105">
        <f t="shared" si="774"/>
        <v>0</v>
      </c>
      <c r="EY45" s="7"/>
      <c r="EZ45" s="7"/>
      <c r="FA45" s="6">
        <f t="shared" si="775"/>
        <v>0</v>
      </c>
      <c r="FB45" s="7"/>
      <c r="FC45" s="7"/>
      <c r="FD45" s="6">
        <f t="shared" si="776"/>
        <v>0</v>
      </c>
      <c r="FE45" s="7"/>
      <c r="FF45" s="7"/>
      <c r="FG45" s="6">
        <f t="shared" si="777"/>
        <v>0</v>
      </c>
      <c r="FH45" s="7"/>
      <c r="FI45" s="7"/>
      <c r="FJ45" s="6">
        <f t="shared" si="778"/>
        <v>0</v>
      </c>
      <c r="FK45" s="7"/>
      <c r="FL45" s="7"/>
      <c r="FM45" s="6">
        <f t="shared" si="779"/>
        <v>0</v>
      </c>
      <c r="FN45" s="7"/>
      <c r="FO45" s="7"/>
      <c r="FP45" s="6">
        <f t="shared" si="780"/>
        <v>0</v>
      </c>
      <c r="FQ45" s="7"/>
      <c r="FR45" s="7"/>
      <c r="FS45" s="6">
        <f t="shared" si="781"/>
        <v>0</v>
      </c>
      <c r="FT45" s="7"/>
      <c r="FU45" s="7"/>
      <c r="FV45" s="6">
        <f t="shared" si="782"/>
        <v>0</v>
      </c>
      <c r="FW45" s="7"/>
      <c r="FX45" s="7"/>
      <c r="FY45" s="6">
        <f t="shared" si="783"/>
        <v>0</v>
      </c>
      <c r="FZ45" s="7"/>
      <c r="GA45" s="7"/>
      <c r="GB45" s="6">
        <f t="shared" si="784"/>
        <v>0</v>
      </c>
      <c r="GC45" s="7"/>
      <c r="GD45" s="7"/>
      <c r="GE45" s="6">
        <f t="shared" si="785"/>
        <v>0</v>
      </c>
      <c r="GF45" s="7"/>
      <c r="GG45" s="7"/>
      <c r="GH45" s="6">
        <f t="shared" si="786"/>
        <v>0</v>
      </c>
      <c r="GI45" s="7"/>
      <c r="GJ45" s="7"/>
      <c r="GK45" s="6">
        <f t="shared" si="787"/>
        <v>0</v>
      </c>
      <c r="GL45" s="7">
        <f t="shared" si="788"/>
        <v>0</v>
      </c>
      <c r="GM45" s="7">
        <f t="shared" si="788"/>
        <v>0</v>
      </c>
      <c r="GN45" s="7">
        <f t="shared" si="788"/>
        <v>0</v>
      </c>
      <c r="GO45" s="7"/>
      <c r="GP45" s="7"/>
      <c r="GQ45" s="6">
        <f t="shared" si="789"/>
        <v>0</v>
      </c>
      <c r="GR45" s="7"/>
      <c r="GS45" s="7"/>
      <c r="GT45" s="6">
        <f t="shared" si="790"/>
        <v>0</v>
      </c>
      <c r="GU45" s="7"/>
      <c r="GV45" s="7"/>
      <c r="GW45" s="6">
        <f t="shared" si="791"/>
        <v>0</v>
      </c>
      <c r="GX45" s="7">
        <f t="shared" si="792"/>
        <v>0</v>
      </c>
      <c r="GY45" s="7">
        <f t="shared" si="793"/>
        <v>0</v>
      </c>
      <c r="GZ45" s="7">
        <f t="shared" si="794"/>
        <v>0</v>
      </c>
      <c r="HA45" s="586">
        <f t="shared" si="795"/>
        <v>0</v>
      </c>
      <c r="HB45" s="586">
        <f t="shared" si="108"/>
        <v>0</v>
      </c>
      <c r="HC45" s="580">
        <f t="shared" si="109"/>
        <v>0</v>
      </c>
    </row>
    <row r="46" spans="1:211" x14ac:dyDescent="0.2">
      <c r="A46" s="123" t="s">
        <v>437</v>
      </c>
      <c r="B46" s="6">
        <v>0</v>
      </c>
      <c r="C46" s="7"/>
      <c r="D46" s="6">
        <f t="shared" si="723"/>
        <v>0</v>
      </c>
      <c r="E46" s="6"/>
      <c r="F46" s="7"/>
      <c r="G46" s="6">
        <f t="shared" si="724"/>
        <v>0</v>
      </c>
      <c r="H46" s="6"/>
      <c r="I46" s="7"/>
      <c r="J46" s="6">
        <f t="shared" si="725"/>
        <v>0</v>
      </c>
      <c r="K46" s="6"/>
      <c r="L46" s="7"/>
      <c r="M46" s="6">
        <f t="shared" si="726"/>
        <v>0</v>
      </c>
      <c r="N46" s="6"/>
      <c r="O46" s="7"/>
      <c r="P46" s="6">
        <f t="shared" si="727"/>
        <v>0</v>
      </c>
      <c r="Q46" s="6"/>
      <c r="R46" s="7"/>
      <c r="S46" s="6">
        <f t="shared" si="728"/>
        <v>0</v>
      </c>
      <c r="T46" s="6">
        <v>0</v>
      </c>
      <c r="U46" s="7"/>
      <c r="V46" s="6">
        <f t="shared" si="729"/>
        <v>0</v>
      </c>
      <c r="W46" s="6">
        <v>0</v>
      </c>
      <c r="X46" s="7"/>
      <c r="Y46" s="6">
        <f t="shared" si="730"/>
        <v>0</v>
      </c>
      <c r="Z46" s="6">
        <v>0</v>
      </c>
      <c r="AA46" s="7"/>
      <c r="AB46" s="6">
        <f t="shared" si="731"/>
        <v>0</v>
      </c>
      <c r="AC46" s="6">
        <v>0</v>
      </c>
      <c r="AD46" s="7"/>
      <c r="AE46" s="6">
        <f t="shared" si="732"/>
        <v>0</v>
      </c>
      <c r="AF46" s="6">
        <v>0</v>
      </c>
      <c r="AG46" s="7"/>
      <c r="AH46" s="6">
        <f t="shared" si="733"/>
        <v>0</v>
      </c>
      <c r="AI46" s="6">
        <v>0</v>
      </c>
      <c r="AJ46" s="7"/>
      <c r="AK46" s="6">
        <f t="shared" si="734"/>
        <v>0</v>
      </c>
      <c r="AL46" s="6">
        <v>0</v>
      </c>
      <c r="AM46" s="7"/>
      <c r="AN46" s="6">
        <f t="shared" si="735"/>
        <v>0</v>
      </c>
      <c r="AO46" s="6">
        <v>0</v>
      </c>
      <c r="AP46" s="7"/>
      <c r="AQ46" s="6">
        <f t="shared" si="736"/>
        <v>0</v>
      </c>
      <c r="AR46" s="6"/>
      <c r="AS46" s="7"/>
      <c r="AT46" s="6">
        <f t="shared" si="737"/>
        <v>0</v>
      </c>
      <c r="AU46" s="6">
        <v>0</v>
      </c>
      <c r="AV46" s="7"/>
      <c r="AW46" s="6">
        <f t="shared" si="738"/>
        <v>0</v>
      </c>
      <c r="AX46" s="6">
        <v>0</v>
      </c>
      <c r="AY46" s="7"/>
      <c r="AZ46" s="6">
        <f t="shared" si="739"/>
        <v>0</v>
      </c>
      <c r="BA46" s="6"/>
      <c r="BB46" s="7"/>
      <c r="BC46" s="6">
        <f t="shared" si="740"/>
        <v>0</v>
      </c>
      <c r="BD46" s="6">
        <v>0</v>
      </c>
      <c r="BE46" s="7"/>
      <c r="BF46" s="6">
        <f t="shared" si="741"/>
        <v>0</v>
      </c>
      <c r="BG46" s="6">
        <v>0</v>
      </c>
      <c r="BH46" s="7"/>
      <c r="BI46" s="6">
        <f t="shared" si="742"/>
        <v>0</v>
      </c>
      <c r="BJ46" s="6"/>
      <c r="BK46" s="7"/>
      <c r="BL46" s="6">
        <f t="shared" si="743"/>
        <v>0</v>
      </c>
      <c r="BM46" s="6">
        <v>0</v>
      </c>
      <c r="BN46" s="7"/>
      <c r="BO46" s="6">
        <f t="shared" si="744"/>
        <v>0</v>
      </c>
      <c r="BP46" s="6"/>
      <c r="BQ46" s="7"/>
      <c r="BR46" s="6">
        <f t="shared" si="745"/>
        <v>0</v>
      </c>
      <c r="BS46" s="6">
        <v>0</v>
      </c>
      <c r="BT46" s="7"/>
      <c r="BU46" s="6">
        <f t="shared" si="746"/>
        <v>0</v>
      </c>
      <c r="BV46" s="6"/>
      <c r="BW46" s="7"/>
      <c r="BX46" s="6">
        <f t="shared" si="747"/>
        <v>0</v>
      </c>
      <c r="BY46" s="6">
        <v>0</v>
      </c>
      <c r="BZ46" s="7"/>
      <c r="CA46" s="6">
        <f t="shared" si="748"/>
        <v>0</v>
      </c>
      <c r="CB46" s="6"/>
      <c r="CC46" s="7"/>
      <c r="CD46" s="6">
        <f t="shared" si="749"/>
        <v>0</v>
      </c>
      <c r="CE46" s="6">
        <f>'bevétel 11602'!K23</f>
        <v>0</v>
      </c>
      <c r="CF46" s="7"/>
      <c r="CG46" s="6">
        <f t="shared" si="750"/>
        <v>0</v>
      </c>
      <c r="CH46" s="6"/>
      <c r="CI46" s="7"/>
      <c r="CJ46" s="6">
        <f t="shared" si="751"/>
        <v>0</v>
      </c>
      <c r="CK46" s="6"/>
      <c r="CL46" s="7"/>
      <c r="CM46" s="6">
        <f t="shared" si="752"/>
        <v>0</v>
      </c>
      <c r="CN46" s="6"/>
      <c r="CO46" s="7"/>
      <c r="CP46" s="6">
        <f t="shared" si="753"/>
        <v>0</v>
      </c>
      <c r="CQ46" s="6"/>
      <c r="CR46" s="7"/>
      <c r="CS46" s="6">
        <f t="shared" si="754"/>
        <v>0</v>
      </c>
      <c r="CT46" s="6"/>
      <c r="CU46" s="7"/>
      <c r="CV46" s="6">
        <f t="shared" si="755"/>
        <v>0</v>
      </c>
      <c r="CW46" s="6">
        <v>0</v>
      </c>
      <c r="CX46" s="7"/>
      <c r="CY46" s="6">
        <f t="shared" si="756"/>
        <v>0</v>
      </c>
      <c r="CZ46" s="6">
        <v>0</v>
      </c>
      <c r="DA46" s="7"/>
      <c r="DB46" s="6">
        <f t="shared" si="757"/>
        <v>0</v>
      </c>
      <c r="DC46" s="6"/>
      <c r="DD46" s="7"/>
      <c r="DE46" s="6">
        <f t="shared" si="758"/>
        <v>0</v>
      </c>
      <c r="DF46" s="6">
        <v>0</v>
      </c>
      <c r="DG46" s="7"/>
      <c r="DH46" s="6">
        <f t="shared" si="759"/>
        <v>0</v>
      </c>
      <c r="DI46" s="6">
        <v>0</v>
      </c>
      <c r="DJ46" s="7"/>
      <c r="DK46" s="6">
        <f t="shared" si="760"/>
        <v>0</v>
      </c>
      <c r="DL46" s="6"/>
      <c r="DM46" s="7"/>
      <c r="DN46" s="6">
        <f t="shared" si="761"/>
        <v>0</v>
      </c>
      <c r="DO46" s="6"/>
      <c r="DP46" s="7"/>
      <c r="DQ46" s="6">
        <f t="shared" si="762"/>
        <v>0</v>
      </c>
      <c r="DR46" s="105">
        <f t="shared" si="763"/>
        <v>0</v>
      </c>
      <c r="DS46" s="105">
        <f t="shared" si="764"/>
        <v>0</v>
      </c>
      <c r="DT46" s="105">
        <f t="shared" si="764"/>
        <v>0</v>
      </c>
      <c r="DU46" s="7"/>
      <c r="DV46" s="7"/>
      <c r="DW46" s="6">
        <f t="shared" si="765"/>
        <v>0</v>
      </c>
      <c r="DX46" s="6"/>
      <c r="DY46" s="7"/>
      <c r="DZ46" s="6">
        <f t="shared" si="766"/>
        <v>0</v>
      </c>
      <c r="EA46" s="6"/>
      <c r="EB46" s="7"/>
      <c r="EC46" s="6">
        <f t="shared" si="767"/>
        <v>0</v>
      </c>
      <c r="ED46" s="6">
        <v>0</v>
      </c>
      <c r="EE46" s="7"/>
      <c r="EF46" s="6">
        <f t="shared" si="768"/>
        <v>0</v>
      </c>
      <c r="EG46" s="6">
        <v>0</v>
      </c>
      <c r="EH46" s="7"/>
      <c r="EI46" s="6">
        <f t="shared" si="769"/>
        <v>0</v>
      </c>
      <c r="EJ46" s="6">
        <v>0</v>
      </c>
      <c r="EK46" s="7"/>
      <c r="EL46" s="6">
        <f t="shared" si="770"/>
        <v>0</v>
      </c>
      <c r="EM46" s="6">
        <v>0</v>
      </c>
      <c r="EN46" s="7"/>
      <c r="EO46" s="6">
        <f t="shared" si="771"/>
        <v>0</v>
      </c>
      <c r="EP46" s="6">
        <v>0</v>
      </c>
      <c r="EQ46" s="7"/>
      <c r="ER46" s="6">
        <f t="shared" si="772"/>
        <v>0</v>
      </c>
      <c r="ES46" s="6">
        <v>0</v>
      </c>
      <c r="ET46" s="7"/>
      <c r="EU46" s="6">
        <f t="shared" si="773"/>
        <v>0</v>
      </c>
      <c r="EV46" s="105">
        <f t="shared" si="774"/>
        <v>0</v>
      </c>
      <c r="EW46" s="105">
        <f t="shared" si="774"/>
        <v>0</v>
      </c>
      <c r="EX46" s="105">
        <f t="shared" si="774"/>
        <v>0</v>
      </c>
      <c r="EY46" s="7"/>
      <c r="EZ46" s="7"/>
      <c r="FA46" s="6">
        <f t="shared" si="775"/>
        <v>0</v>
      </c>
      <c r="FB46" s="7"/>
      <c r="FC46" s="7"/>
      <c r="FD46" s="6">
        <f t="shared" si="776"/>
        <v>0</v>
      </c>
      <c r="FE46" s="7"/>
      <c r="FF46" s="7"/>
      <c r="FG46" s="6">
        <f t="shared" si="777"/>
        <v>0</v>
      </c>
      <c r="FH46" s="7"/>
      <c r="FI46" s="7"/>
      <c r="FJ46" s="6">
        <f t="shared" si="778"/>
        <v>0</v>
      </c>
      <c r="FK46" s="7"/>
      <c r="FL46" s="7"/>
      <c r="FM46" s="6">
        <f t="shared" si="779"/>
        <v>0</v>
      </c>
      <c r="FN46" s="7"/>
      <c r="FO46" s="7"/>
      <c r="FP46" s="6">
        <f t="shared" si="780"/>
        <v>0</v>
      </c>
      <c r="FQ46" s="7"/>
      <c r="FR46" s="7"/>
      <c r="FS46" s="6">
        <f t="shared" si="781"/>
        <v>0</v>
      </c>
      <c r="FT46" s="7"/>
      <c r="FU46" s="7"/>
      <c r="FV46" s="6">
        <f t="shared" si="782"/>
        <v>0</v>
      </c>
      <c r="FW46" s="7"/>
      <c r="FX46" s="7"/>
      <c r="FY46" s="6">
        <f t="shared" si="783"/>
        <v>0</v>
      </c>
      <c r="FZ46" s="7"/>
      <c r="GA46" s="7"/>
      <c r="GB46" s="6">
        <f t="shared" si="784"/>
        <v>0</v>
      </c>
      <c r="GC46" s="7"/>
      <c r="GD46" s="7"/>
      <c r="GE46" s="6">
        <f t="shared" si="785"/>
        <v>0</v>
      </c>
      <c r="GF46" s="7"/>
      <c r="GG46" s="7"/>
      <c r="GH46" s="6">
        <f t="shared" si="786"/>
        <v>0</v>
      </c>
      <c r="GI46" s="7"/>
      <c r="GJ46" s="7"/>
      <c r="GK46" s="6">
        <f t="shared" si="787"/>
        <v>0</v>
      </c>
      <c r="GL46" s="7">
        <f t="shared" si="788"/>
        <v>0</v>
      </c>
      <c r="GM46" s="7">
        <f t="shared" si="788"/>
        <v>0</v>
      </c>
      <c r="GN46" s="7">
        <f t="shared" si="788"/>
        <v>0</v>
      </c>
      <c r="GO46" s="7"/>
      <c r="GP46" s="7"/>
      <c r="GQ46" s="6">
        <f t="shared" si="789"/>
        <v>0</v>
      </c>
      <c r="GR46" s="7"/>
      <c r="GS46" s="7"/>
      <c r="GT46" s="6">
        <f t="shared" si="790"/>
        <v>0</v>
      </c>
      <c r="GU46" s="7"/>
      <c r="GV46" s="7"/>
      <c r="GW46" s="6">
        <f t="shared" si="791"/>
        <v>0</v>
      </c>
      <c r="GX46" s="7">
        <f t="shared" si="792"/>
        <v>0</v>
      </c>
      <c r="GY46" s="7">
        <f t="shared" si="793"/>
        <v>0</v>
      </c>
      <c r="GZ46" s="7">
        <f t="shared" si="794"/>
        <v>0</v>
      </c>
      <c r="HA46" s="586">
        <f t="shared" si="795"/>
        <v>0</v>
      </c>
      <c r="HB46" s="586">
        <f t="shared" si="108"/>
        <v>0</v>
      </c>
      <c r="HC46" s="580">
        <f t="shared" si="109"/>
        <v>0</v>
      </c>
    </row>
    <row r="47" spans="1:211" x14ac:dyDescent="0.2">
      <c r="A47" s="123" t="s">
        <v>438</v>
      </c>
      <c r="B47" s="6">
        <v>0</v>
      </c>
      <c r="C47" s="7"/>
      <c r="D47" s="6">
        <f t="shared" si="723"/>
        <v>0</v>
      </c>
      <c r="E47" s="6"/>
      <c r="F47" s="7"/>
      <c r="G47" s="6">
        <f t="shared" si="724"/>
        <v>0</v>
      </c>
      <c r="H47" s="6"/>
      <c r="I47" s="7"/>
      <c r="J47" s="6">
        <f t="shared" si="725"/>
        <v>0</v>
      </c>
      <c r="K47" s="6"/>
      <c r="L47" s="7"/>
      <c r="M47" s="6">
        <f t="shared" si="726"/>
        <v>0</v>
      </c>
      <c r="N47" s="6"/>
      <c r="O47" s="7"/>
      <c r="P47" s="6">
        <f t="shared" si="727"/>
        <v>0</v>
      </c>
      <c r="Q47" s="6"/>
      <c r="R47" s="7"/>
      <c r="S47" s="6">
        <f t="shared" si="728"/>
        <v>0</v>
      </c>
      <c r="T47" s="6">
        <v>0</v>
      </c>
      <c r="U47" s="7"/>
      <c r="V47" s="6">
        <f t="shared" si="729"/>
        <v>0</v>
      </c>
      <c r="W47" s="6">
        <v>0</v>
      </c>
      <c r="X47" s="7"/>
      <c r="Y47" s="6">
        <f t="shared" si="730"/>
        <v>0</v>
      </c>
      <c r="Z47" s="6">
        <v>0</v>
      </c>
      <c r="AA47" s="7"/>
      <c r="AB47" s="6">
        <f t="shared" si="731"/>
        <v>0</v>
      </c>
      <c r="AC47" s="6">
        <v>0</v>
      </c>
      <c r="AD47" s="7"/>
      <c r="AE47" s="6">
        <f t="shared" si="732"/>
        <v>0</v>
      </c>
      <c r="AF47" s="6">
        <v>0</v>
      </c>
      <c r="AG47" s="7"/>
      <c r="AH47" s="6">
        <f t="shared" si="733"/>
        <v>0</v>
      </c>
      <c r="AI47" s="6">
        <v>0</v>
      </c>
      <c r="AJ47" s="7"/>
      <c r="AK47" s="6">
        <f t="shared" si="734"/>
        <v>0</v>
      </c>
      <c r="AL47" s="6">
        <v>0</v>
      </c>
      <c r="AM47" s="7"/>
      <c r="AN47" s="6">
        <f t="shared" si="735"/>
        <v>0</v>
      </c>
      <c r="AO47" s="6">
        <v>0</v>
      </c>
      <c r="AP47" s="7"/>
      <c r="AQ47" s="6">
        <f t="shared" si="736"/>
        <v>0</v>
      </c>
      <c r="AR47" s="6"/>
      <c r="AS47" s="7"/>
      <c r="AT47" s="6">
        <f t="shared" si="737"/>
        <v>0</v>
      </c>
      <c r="AU47" s="6">
        <v>0</v>
      </c>
      <c r="AV47" s="7"/>
      <c r="AW47" s="6">
        <f t="shared" si="738"/>
        <v>0</v>
      </c>
      <c r="AX47" s="6">
        <v>0</v>
      </c>
      <c r="AY47" s="7"/>
      <c r="AZ47" s="6">
        <f t="shared" si="739"/>
        <v>0</v>
      </c>
      <c r="BA47" s="6"/>
      <c r="BB47" s="7"/>
      <c r="BC47" s="6">
        <f t="shared" si="740"/>
        <v>0</v>
      </c>
      <c r="BD47" s="6">
        <v>0</v>
      </c>
      <c r="BE47" s="7"/>
      <c r="BF47" s="6">
        <f t="shared" si="741"/>
        <v>0</v>
      </c>
      <c r="BG47" s="6">
        <v>0</v>
      </c>
      <c r="BH47" s="7"/>
      <c r="BI47" s="6">
        <f t="shared" si="742"/>
        <v>0</v>
      </c>
      <c r="BJ47" s="6"/>
      <c r="BK47" s="7"/>
      <c r="BL47" s="6">
        <f t="shared" si="743"/>
        <v>0</v>
      </c>
      <c r="BM47" s="6">
        <v>0</v>
      </c>
      <c r="BN47" s="7"/>
      <c r="BO47" s="6">
        <f t="shared" si="744"/>
        <v>0</v>
      </c>
      <c r="BP47" s="6"/>
      <c r="BQ47" s="7"/>
      <c r="BR47" s="6">
        <f t="shared" si="745"/>
        <v>0</v>
      </c>
      <c r="BS47" s="6">
        <v>0</v>
      </c>
      <c r="BT47" s="7"/>
      <c r="BU47" s="6">
        <f t="shared" si="746"/>
        <v>0</v>
      </c>
      <c r="BV47" s="6"/>
      <c r="BW47" s="7"/>
      <c r="BX47" s="6">
        <f t="shared" si="747"/>
        <v>0</v>
      </c>
      <c r="BY47" s="6">
        <v>0</v>
      </c>
      <c r="BZ47" s="7"/>
      <c r="CA47" s="6">
        <f t="shared" si="748"/>
        <v>0</v>
      </c>
      <c r="CB47" s="6"/>
      <c r="CC47" s="7"/>
      <c r="CD47" s="6">
        <f t="shared" si="749"/>
        <v>0</v>
      </c>
      <c r="CE47" s="6"/>
      <c r="CF47" s="7"/>
      <c r="CG47" s="6">
        <f t="shared" si="750"/>
        <v>0</v>
      </c>
      <c r="CH47" s="6"/>
      <c r="CI47" s="7"/>
      <c r="CJ47" s="6">
        <f t="shared" si="751"/>
        <v>0</v>
      </c>
      <c r="CK47" s="6"/>
      <c r="CL47" s="7"/>
      <c r="CM47" s="6">
        <f t="shared" si="752"/>
        <v>0</v>
      </c>
      <c r="CN47" s="6"/>
      <c r="CO47" s="7"/>
      <c r="CP47" s="6">
        <f t="shared" si="753"/>
        <v>0</v>
      </c>
      <c r="CQ47" s="6"/>
      <c r="CR47" s="7"/>
      <c r="CS47" s="6">
        <f t="shared" si="754"/>
        <v>0</v>
      </c>
      <c r="CT47" s="6"/>
      <c r="CU47" s="7"/>
      <c r="CV47" s="6">
        <f t="shared" si="755"/>
        <v>0</v>
      </c>
      <c r="CW47" s="6">
        <v>0</v>
      </c>
      <c r="CX47" s="7"/>
      <c r="CY47" s="6">
        <f t="shared" si="756"/>
        <v>0</v>
      </c>
      <c r="CZ47" s="6">
        <v>0</v>
      </c>
      <c r="DA47" s="7"/>
      <c r="DB47" s="6">
        <f t="shared" si="757"/>
        <v>0</v>
      </c>
      <c r="DC47" s="6"/>
      <c r="DD47" s="7"/>
      <c r="DE47" s="6">
        <f t="shared" si="758"/>
        <v>0</v>
      </c>
      <c r="DF47" s="6">
        <v>0</v>
      </c>
      <c r="DG47" s="7"/>
      <c r="DH47" s="6">
        <f t="shared" si="759"/>
        <v>0</v>
      </c>
      <c r="DI47" s="6">
        <v>0</v>
      </c>
      <c r="DJ47" s="7"/>
      <c r="DK47" s="6">
        <f t="shared" si="760"/>
        <v>0</v>
      </c>
      <c r="DL47" s="6"/>
      <c r="DM47" s="7"/>
      <c r="DN47" s="6">
        <f t="shared" si="761"/>
        <v>0</v>
      </c>
      <c r="DO47" s="6"/>
      <c r="DP47" s="7"/>
      <c r="DQ47" s="6">
        <f t="shared" si="762"/>
        <v>0</v>
      </c>
      <c r="DR47" s="105">
        <f t="shared" si="763"/>
        <v>0</v>
      </c>
      <c r="DS47" s="105">
        <f t="shared" si="764"/>
        <v>0</v>
      </c>
      <c r="DT47" s="105">
        <f t="shared" si="764"/>
        <v>0</v>
      </c>
      <c r="DU47" s="7"/>
      <c r="DV47" s="7"/>
      <c r="DW47" s="6">
        <f t="shared" si="765"/>
        <v>0</v>
      </c>
      <c r="DX47" s="6"/>
      <c r="DY47" s="7"/>
      <c r="DZ47" s="6">
        <f t="shared" si="766"/>
        <v>0</v>
      </c>
      <c r="EA47" s="6"/>
      <c r="EB47" s="7"/>
      <c r="EC47" s="6">
        <f t="shared" si="767"/>
        <v>0</v>
      </c>
      <c r="ED47" s="6">
        <v>0</v>
      </c>
      <c r="EE47" s="7"/>
      <c r="EF47" s="6">
        <f t="shared" si="768"/>
        <v>0</v>
      </c>
      <c r="EG47" s="6">
        <v>0</v>
      </c>
      <c r="EH47" s="7"/>
      <c r="EI47" s="6">
        <f t="shared" si="769"/>
        <v>0</v>
      </c>
      <c r="EJ47" s="6">
        <v>0</v>
      </c>
      <c r="EK47" s="7"/>
      <c r="EL47" s="6">
        <f t="shared" si="770"/>
        <v>0</v>
      </c>
      <c r="EM47" s="6">
        <v>0</v>
      </c>
      <c r="EN47" s="7"/>
      <c r="EO47" s="6">
        <f t="shared" si="771"/>
        <v>0</v>
      </c>
      <c r="EP47" s="6">
        <v>0</v>
      </c>
      <c r="EQ47" s="7"/>
      <c r="ER47" s="6">
        <f t="shared" si="772"/>
        <v>0</v>
      </c>
      <c r="ES47" s="6">
        <v>0</v>
      </c>
      <c r="ET47" s="7"/>
      <c r="EU47" s="6">
        <f t="shared" si="773"/>
        <v>0</v>
      </c>
      <c r="EV47" s="105">
        <f t="shared" si="774"/>
        <v>0</v>
      </c>
      <c r="EW47" s="105">
        <f t="shared" si="774"/>
        <v>0</v>
      </c>
      <c r="EX47" s="105">
        <f t="shared" si="774"/>
        <v>0</v>
      </c>
      <c r="EY47" s="7"/>
      <c r="EZ47" s="7"/>
      <c r="FA47" s="6">
        <f t="shared" si="775"/>
        <v>0</v>
      </c>
      <c r="FB47" s="7"/>
      <c r="FC47" s="7"/>
      <c r="FD47" s="6">
        <f t="shared" si="776"/>
        <v>0</v>
      </c>
      <c r="FE47" s="7"/>
      <c r="FF47" s="7"/>
      <c r="FG47" s="6">
        <f t="shared" si="777"/>
        <v>0</v>
      </c>
      <c r="FH47" s="7"/>
      <c r="FI47" s="7"/>
      <c r="FJ47" s="6">
        <f t="shared" si="778"/>
        <v>0</v>
      </c>
      <c r="FK47" s="7"/>
      <c r="FL47" s="7"/>
      <c r="FM47" s="6">
        <f t="shared" si="779"/>
        <v>0</v>
      </c>
      <c r="FN47" s="7"/>
      <c r="FO47" s="7"/>
      <c r="FP47" s="6">
        <f t="shared" si="780"/>
        <v>0</v>
      </c>
      <c r="FQ47" s="7"/>
      <c r="FR47" s="7"/>
      <c r="FS47" s="6">
        <f t="shared" si="781"/>
        <v>0</v>
      </c>
      <c r="FT47" s="7"/>
      <c r="FU47" s="7"/>
      <c r="FV47" s="6">
        <f t="shared" si="782"/>
        <v>0</v>
      </c>
      <c r="FW47" s="7"/>
      <c r="FX47" s="7"/>
      <c r="FY47" s="6">
        <f t="shared" si="783"/>
        <v>0</v>
      </c>
      <c r="FZ47" s="7"/>
      <c r="GA47" s="7"/>
      <c r="GB47" s="6">
        <f t="shared" si="784"/>
        <v>0</v>
      </c>
      <c r="GC47" s="7"/>
      <c r="GD47" s="7"/>
      <c r="GE47" s="6">
        <f t="shared" si="785"/>
        <v>0</v>
      </c>
      <c r="GF47" s="7"/>
      <c r="GG47" s="7"/>
      <c r="GH47" s="6">
        <f t="shared" si="786"/>
        <v>0</v>
      </c>
      <c r="GI47" s="7"/>
      <c r="GJ47" s="7"/>
      <c r="GK47" s="6">
        <f t="shared" si="787"/>
        <v>0</v>
      </c>
      <c r="GL47" s="7">
        <f t="shared" si="788"/>
        <v>0</v>
      </c>
      <c r="GM47" s="7">
        <f t="shared" si="788"/>
        <v>0</v>
      </c>
      <c r="GN47" s="7">
        <f t="shared" si="788"/>
        <v>0</v>
      </c>
      <c r="GO47" s="7"/>
      <c r="GP47" s="7"/>
      <c r="GQ47" s="6">
        <f t="shared" si="789"/>
        <v>0</v>
      </c>
      <c r="GR47" s="7"/>
      <c r="GS47" s="7"/>
      <c r="GT47" s="6">
        <f t="shared" si="790"/>
        <v>0</v>
      </c>
      <c r="GU47" s="7"/>
      <c r="GV47" s="7"/>
      <c r="GW47" s="6">
        <f t="shared" si="791"/>
        <v>0</v>
      </c>
      <c r="GX47" s="7">
        <f t="shared" si="792"/>
        <v>0</v>
      </c>
      <c r="GY47" s="7">
        <f t="shared" si="793"/>
        <v>0</v>
      </c>
      <c r="GZ47" s="7">
        <f t="shared" si="794"/>
        <v>0</v>
      </c>
      <c r="HA47" s="586">
        <f t="shared" si="795"/>
        <v>0</v>
      </c>
      <c r="HB47" s="586">
        <f t="shared" si="108"/>
        <v>0</v>
      </c>
      <c r="HC47" s="580">
        <f t="shared" si="109"/>
        <v>0</v>
      </c>
    </row>
    <row r="48" spans="1:211" ht="25.5" x14ac:dyDescent="0.2">
      <c r="A48" s="123" t="s">
        <v>439</v>
      </c>
      <c r="B48" s="6">
        <v>0</v>
      </c>
      <c r="C48" s="7"/>
      <c r="D48" s="6">
        <f t="shared" si="723"/>
        <v>0</v>
      </c>
      <c r="E48" s="6"/>
      <c r="F48" s="7"/>
      <c r="G48" s="6">
        <f t="shared" si="724"/>
        <v>0</v>
      </c>
      <c r="H48" s="6"/>
      <c r="I48" s="7"/>
      <c r="J48" s="6">
        <f t="shared" si="725"/>
        <v>0</v>
      </c>
      <c r="K48" s="6"/>
      <c r="L48" s="7"/>
      <c r="M48" s="6">
        <f t="shared" si="726"/>
        <v>0</v>
      </c>
      <c r="N48" s="6"/>
      <c r="O48" s="7"/>
      <c r="P48" s="6">
        <f t="shared" si="727"/>
        <v>0</v>
      </c>
      <c r="Q48" s="6"/>
      <c r="R48" s="7"/>
      <c r="S48" s="6">
        <f t="shared" si="728"/>
        <v>0</v>
      </c>
      <c r="T48" s="6">
        <v>0</v>
      </c>
      <c r="U48" s="7"/>
      <c r="V48" s="6">
        <f t="shared" si="729"/>
        <v>0</v>
      </c>
      <c r="W48" s="6">
        <v>0</v>
      </c>
      <c r="X48" s="7"/>
      <c r="Y48" s="6">
        <f t="shared" si="730"/>
        <v>0</v>
      </c>
      <c r="Z48" s="6">
        <v>0</v>
      </c>
      <c r="AA48" s="7"/>
      <c r="AB48" s="6">
        <f t="shared" si="731"/>
        <v>0</v>
      </c>
      <c r="AC48" s="6">
        <v>0</v>
      </c>
      <c r="AD48" s="7"/>
      <c r="AE48" s="6">
        <f t="shared" si="732"/>
        <v>0</v>
      </c>
      <c r="AF48" s="6">
        <v>0</v>
      </c>
      <c r="AG48" s="7"/>
      <c r="AH48" s="6">
        <f t="shared" si="733"/>
        <v>0</v>
      </c>
      <c r="AI48" s="6">
        <v>0</v>
      </c>
      <c r="AJ48" s="7"/>
      <c r="AK48" s="6">
        <f t="shared" si="734"/>
        <v>0</v>
      </c>
      <c r="AL48" s="6">
        <v>0</v>
      </c>
      <c r="AM48" s="7"/>
      <c r="AN48" s="6">
        <f t="shared" si="735"/>
        <v>0</v>
      </c>
      <c r="AO48" s="6">
        <v>0</v>
      </c>
      <c r="AP48" s="7"/>
      <c r="AQ48" s="6">
        <f t="shared" si="736"/>
        <v>0</v>
      </c>
      <c r="AR48" s="6"/>
      <c r="AS48" s="7"/>
      <c r="AT48" s="6">
        <f t="shared" si="737"/>
        <v>0</v>
      </c>
      <c r="AU48" s="6">
        <v>0</v>
      </c>
      <c r="AV48" s="7"/>
      <c r="AW48" s="6">
        <f t="shared" si="738"/>
        <v>0</v>
      </c>
      <c r="AX48" s="6">
        <v>0</v>
      </c>
      <c r="AY48" s="7"/>
      <c r="AZ48" s="6">
        <f t="shared" si="739"/>
        <v>0</v>
      </c>
      <c r="BA48" s="6"/>
      <c r="BB48" s="7"/>
      <c r="BC48" s="6">
        <f t="shared" si="740"/>
        <v>0</v>
      </c>
      <c r="BD48" s="6">
        <v>0</v>
      </c>
      <c r="BE48" s="7"/>
      <c r="BF48" s="6">
        <f t="shared" si="741"/>
        <v>0</v>
      </c>
      <c r="BG48" s="6">
        <v>0</v>
      </c>
      <c r="BH48" s="7"/>
      <c r="BI48" s="6">
        <f t="shared" si="742"/>
        <v>0</v>
      </c>
      <c r="BJ48" s="6"/>
      <c r="BK48" s="7"/>
      <c r="BL48" s="6">
        <f t="shared" si="743"/>
        <v>0</v>
      </c>
      <c r="BM48" s="6"/>
      <c r="BN48" s="7"/>
      <c r="BO48" s="6">
        <f t="shared" si="744"/>
        <v>0</v>
      </c>
      <c r="BP48" s="6"/>
      <c r="BQ48" s="7"/>
      <c r="BR48" s="6">
        <f t="shared" si="745"/>
        <v>0</v>
      </c>
      <c r="BS48" s="6">
        <v>0</v>
      </c>
      <c r="BT48" s="7"/>
      <c r="BU48" s="6">
        <f t="shared" si="746"/>
        <v>0</v>
      </c>
      <c r="BV48" s="6"/>
      <c r="BW48" s="7"/>
      <c r="BX48" s="6">
        <f t="shared" si="747"/>
        <v>0</v>
      </c>
      <c r="BY48" s="6">
        <v>0</v>
      </c>
      <c r="BZ48" s="7"/>
      <c r="CA48" s="6">
        <f t="shared" si="748"/>
        <v>0</v>
      </c>
      <c r="CB48" s="6"/>
      <c r="CC48" s="7"/>
      <c r="CD48" s="6">
        <f t="shared" si="749"/>
        <v>0</v>
      </c>
      <c r="CE48" s="6"/>
      <c r="CF48" s="7"/>
      <c r="CG48" s="6">
        <f t="shared" si="750"/>
        <v>0</v>
      </c>
      <c r="CH48" s="6"/>
      <c r="CI48" s="7"/>
      <c r="CJ48" s="6">
        <f t="shared" si="751"/>
        <v>0</v>
      </c>
      <c r="CK48" s="6"/>
      <c r="CL48" s="7"/>
      <c r="CM48" s="6">
        <f t="shared" si="752"/>
        <v>0</v>
      </c>
      <c r="CN48" s="6"/>
      <c r="CO48" s="7"/>
      <c r="CP48" s="6">
        <f t="shared" si="753"/>
        <v>0</v>
      </c>
      <c r="CQ48" s="6"/>
      <c r="CR48" s="7"/>
      <c r="CS48" s="6">
        <f t="shared" si="754"/>
        <v>0</v>
      </c>
      <c r="CT48" s="6"/>
      <c r="CU48" s="7"/>
      <c r="CV48" s="6">
        <f t="shared" si="755"/>
        <v>0</v>
      </c>
      <c r="CW48" s="6">
        <v>0</v>
      </c>
      <c r="CX48" s="7"/>
      <c r="CY48" s="6">
        <f t="shared" si="756"/>
        <v>0</v>
      </c>
      <c r="CZ48" s="6">
        <v>0</v>
      </c>
      <c r="DA48" s="7"/>
      <c r="DB48" s="6">
        <f t="shared" si="757"/>
        <v>0</v>
      </c>
      <c r="DC48" s="6"/>
      <c r="DD48" s="7"/>
      <c r="DE48" s="6">
        <f t="shared" si="758"/>
        <v>0</v>
      </c>
      <c r="DF48" s="6">
        <v>0</v>
      </c>
      <c r="DG48" s="7"/>
      <c r="DH48" s="6">
        <f t="shared" si="759"/>
        <v>0</v>
      </c>
      <c r="DI48" s="6">
        <v>0</v>
      </c>
      <c r="DJ48" s="7"/>
      <c r="DK48" s="6">
        <f t="shared" si="760"/>
        <v>0</v>
      </c>
      <c r="DL48" s="6"/>
      <c r="DM48" s="7"/>
      <c r="DN48" s="6">
        <f t="shared" si="761"/>
        <v>0</v>
      </c>
      <c r="DO48" s="6"/>
      <c r="DP48" s="7"/>
      <c r="DQ48" s="6">
        <f t="shared" si="762"/>
        <v>0</v>
      </c>
      <c r="DR48" s="105">
        <f t="shared" si="763"/>
        <v>0</v>
      </c>
      <c r="DS48" s="105">
        <f t="shared" si="764"/>
        <v>0</v>
      </c>
      <c r="DT48" s="105">
        <f t="shared" si="764"/>
        <v>0</v>
      </c>
      <c r="DU48" s="7"/>
      <c r="DV48" s="7"/>
      <c r="DW48" s="6">
        <f t="shared" si="765"/>
        <v>0</v>
      </c>
      <c r="DX48" s="6"/>
      <c r="DY48" s="7"/>
      <c r="DZ48" s="6">
        <f t="shared" si="766"/>
        <v>0</v>
      </c>
      <c r="EA48" s="6"/>
      <c r="EB48" s="7"/>
      <c r="EC48" s="6">
        <f t="shared" si="767"/>
        <v>0</v>
      </c>
      <c r="ED48" s="6"/>
      <c r="EE48" s="7"/>
      <c r="EF48" s="6">
        <f t="shared" si="768"/>
        <v>0</v>
      </c>
      <c r="EG48" s="6"/>
      <c r="EH48" s="7"/>
      <c r="EI48" s="6">
        <f t="shared" si="769"/>
        <v>0</v>
      </c>
      <c r="EJ48" s="6"/>
      <c r="EK48" s="7"/>
      <c r="EL48" s="6">
        <f t="shared" si="770"/>
        <v>0</v>
      </c>
      <c r="EM48" s="6"/>
      <c r="EN48" s="7"/>
      <c r="EO48" s="6">
        <f t="shared" si="771"/>
        <v>0</v>
      </c>
      <c r="EP48" s="6"/>
      <c r="EQ48" s="7"/>
      <c r="ER48" s="6">
        <f t="shared" si="772"/>
        <v>0</v>
      </c>
      <c r="ES48" s="6"/>
      <c r="ET48" s="7"/>
      <c r="EU48" s="6">
        <f t="shared" si="773"/>
        <v>0</v>
      </c>
      <c r="EV48" s="105">
        <f t="shared" si="774"/>
        <v>0</v>
      </c>
      <c r="EW48" s="105">
        <f t="shared" si="774"/>
        <v>0</v>
      </c>
      <c r="EX48" s="105">
        <f t="shared" si="774"/>
        <v>0</v>
      </c>
      <c r="EY48" s="7"/>
      <c r="EZ48" s="7"/>
      <c r="FA48" s="6">
        <f t="shared" si="775"/>
        <v>0</v>
      </c>
      <c r="FB48" s="7"/>
      <c r="FC48" s="7"/>
      <c r="FD48" s="6">
        <f t="shared" si="776"/>
        <v>0</v>
      </c>
      <c r="FE48" s="7"/>
      <c r="FF48" s="7"/>
      <c r="FG48" s="6">
        <f t="shared" si="777"/>
        <v>0</v>
      </c>
      <c r="FH48" s="7"/>
      <c r="FI48" s="7"/>
      <c r="FJ48" s="6">
        <f t="shared" si="778"/>
        <v>0</v>
      </c>
      <c r="FK48" s="7"/>
      <c r="FL48" s="7"/>
      <c r="FM48" s="6">
        <f t="shared" si="779"/>
        <v>0</v>
      </c>
      <c r="FN48" s="7"/>
      <c r="FO48" s="7"/>
      <c r="FP48" s="6">
        <f t="shared" si="780"/>
        <v>0</v>
      </c>
      <c r="FQ48" s="7"/>
      <c r="FR48" s="7"/>
      <c r="FS48" s="6">
        <f t="shared" si="781"/>
        <v>0</v>
      </c>
      <c r="FT48" s="7"/>
      <c r="FU48" s="7"/>
      <c r="FV48" s="6">
        <f t="shared" si="782"/>
        <v>0</v>
      </c>
      <c r="FW48" s="7"/>
      <c r="FX48" s="7"/>
      <c r="FY48" s="6">
        <f t="shared" si="783"/>
        <v>0</v>
      </c>
      <c r="FZ48" s="7"/>
      <c r="GA48" s="7"/>
      <c r="GB48" s="6">
        <f t="shared" si="784"/>
        <v>0</v>
      </c>
      <c r="GC48" s="7"/>
      <c r="GD48" s="7"/>
      <c r="GE48" s="6">
        <f t="shared" si="785"/>
        <v>0</v>
      </c>
      <c r="GF48" s="7"/>
      <c r="GG48" s="7"/>
      <c r="GH48" s="6">
        <f t="shared" si="786"/>
        <v>0</v>
      </c>
      <c r="GI48" s="7"/>
      <c r="GJ48" s="7"/>
      <c r="GK48" s="6">
        <f t="shared" si="787"/>
        <v>0</v>
      </c>
      <c r="GL48" s="7">
        <f t="shared" si="788"/>
        <v>0</v>
      </c>
      <c r="GM48" s="7">
        <f t="shared" si="788"/>
        <v>0</v>
      </c>
      <c r="GN48" s="7">
        <f t="shared" si="788"/>
        <v>0</v>
      </c>
      <c r="GO48" s="7"/>
      <c r="GP48" s="7"/>
      <c r="GQ48" s="6">
        <f t="shared" si="789"/>
        <v>0</v>
      </c>
      <c r="GR48" s="7"/>
      <c r="GS48" s="7"/>
      <c r="GT48" s="6">
        <f t="shared" si="790"/>
        <v>0</v>
      </c>
      <c r="GU48" s="7"/>
      <c r="GV48" s="7"/>
      <c r="GW48" s="6">
        <f t="shared" si="791"/>
        <v>0</v>
      </c>
      <c r="GX48" s="7">
        <f t="shared" si="792"/>
        <v>0</v>
      </c>
      <c r="GY48" s="7">
        <f t="shared" si="793"/>
        <v>0</v>
      </c>
      <c r="GZ48" s="7">
        <f t="shared" si="794"/>
        <v>0</v>
      </c>
      <c r="HA48" s="586">
        <f t="shared" si="795"/>
        <v>0</v>
      </c>
      <c r="HB48" s="586">
        <f t="shared" si="108"/>
        <v>0</v>
      </c>
      <c r="HC48" s="580">
        <f t="shared" si="109"/>
        <v>0</v>
      </c>
    </row>
    <row r="49" spans="1:211" s="12" customFormat="1" x14ac:dyDescent="0.2">
      <c r="A49" s="124" t="s">
        <v>440</v>
      </c>
      <c r="B49" s="5">
        <f>B50+B51</f>
        <v>0</v>
      </c>
      <c r="C49" s="10">
        <f t="shared" ref="C49" si="796">C50+C51</f>
        <v>0</v>
      </c>
      <c r="D49" s="5">
        <f>D50+D51</f>
        <v>0</v>
      </c>
      <c r="E49" s="5">
        <f t="shared" ref="E49:GV49" si="797">E50+E51</f>
        <v>0</v>
      </c>
      <c r="F49" s="10">
        <f t="shared" ref="F49" si="798">F50+F51</f>
        <v>0</v>
      </c>
      <c r="G49" s="5">
        <f>G50+G51</f>
        <v>0</v>
      </c>
      <c r="H49" s="5">
        <f t="shared" si="797"/>
        <v>0</v>
      </c>
      <c r="I49" s="10">
        <f t="shared" ref="I49" si="799">I50+I51</f>
        <v>0</v>
      </c>
      <c r="J49" s="5">
        <f>J50+J51</f>
        <v>0</v>
      </c>
      <c r="K49" s="5">
        <f t="shared" si="797"/>
        <v>0</v>
      </c>
      <c r="L49" s="10">
        <f t="shared" ref="L49" si="800">L50+L51</f>
        <v>0</v>
      </c>
      <c r="M49" s="5">
        <f>M50+M51</f>
        <v>0</v>
      </c>
      <c r="N49" s="5">
        <f t="shared" si="797"/>
        <v>0</v>
      </c>
      <c r="O49" s="10">
        <f t="shared" ref="O49" si="801">O50+O51</f>
        <v>0</v>
      </c>
      <c r="P49" s="5">
        <f>P50+P51</f>
        <v>0</v>
      </c>
      <c r="Q49" s="5">
        <f t="shared" si="797"/>
        <v>0</v>
      </c>
      <c r="R49" s="10">
        <f t="shared" ref="R49" si="802">R50+R51</f>
        <v>0</v>
      </c>
      <c r="S49" s="5">
        <f>S50+S51</f>
        <v>0</v>
      </c>
      <c r="T49" s="5">
        <f t="shared" si="797"/>
        <v>0</v>
      </c>
      <c r="U49" s="10">
        <f t="shared" ref="U49" si="803">U50+U51</f>
        <v>0</v>
      </c>
      <c r="V49" s="5">
        <f>V50+V51</f>
        <v>0</v>
      </c>
      <c r="W49" s="5">
        <f t="shared" si="797"/>
        <v>0</v>
      </c>
      <c r="X49" s="10">
        <f t="shared" ref="X49" si="804">X50+X51</f>
        <v>0</v>
      </c>
      <c r="Y49" s="5">
        <f>Y50+Y51</f>
        <v>0</v>
      </c>
      <c r="Z49" s="5">
        <f t="shared" si="797"/>
        <v>0</v>
      </c>
      <c r="AA49" s="10">
        <f t="shared" ref="AA49" si="805">AA50+AA51</f>
        <v>0</v>
      </c>
      <c r="AB49" s="5">
        <f>AB50+AB51</f>
        <v>0</v>
      </c>
      <c r="AC49" s="5">
        <f t="shared" si="797"/>
        <v>0</v>
      </c>
      <c r="AD49" s="10">
        <f t="shared" ref="AD49" si="806">AD50+AD51</f>
        <v>0</v>
      </c>
      <c r="AE49" s="5">
        <f>AE50+AE51</f>
        <v>0</v>
      </c>
      <c r="AF49" s="5">
        <f t="shared" si="797"/>
        <v>0</v>
      </c>
      <c r="AG49" s="10">
        <f t="shared" ref="AG49" si="807">AG50+AG51</f>
        <v>0</v>
      </c>
      <c r="AH49" s="5">
        <f>AH50+AH51</f>
        <v>0</v>
      </c>
      <c r="AI49" s="5">
        <f t="shared" si="797"/>
        <v>0</v>
      </c>
      <c r="AJ49" s="10">
        <f t="shared" ref="AJ49" si="808">AJ50+AJ51</f>
        <v>0</v>
      </c>
      <c r="AK49" s="5">
        <f>AK50+AK51</f>
        <v>0</v>
      </c>
      <c r="AL49" s="5">
        <f t="shared" si="797"/>
        <v>0</v>
      </c>
      <c r="AM49" s="10">
        <f t="shared" ref="AM49" si="809">AM50+AM51</f>
        <v>0</v>
      </c>
      <c r="AN49" s="5">
        <f>AN50+AN51</f>
        <v>0</v>
      </c>
      <c r="AO49" s="5">
        <f t="shared" si="797"/>
        <v>0</v>
      </c>
      <c r="AP49" s="10">
        <f t="shared" ref="AP49" si="810">AP50+AP51</f>
        <v>0</v>
      </c>
      <c r="AQ49" s="5">
        <f>AQ50+AQ51</f>
        <v>0</v>
      </c>
      <c r="AR49" s="5">
        <f>AR50+AR51</f>
        <v>0</v>
      </c>
      <c r="AS49" s="10">
        <f t="shared" ref="AS49" si="811">AS50+AS51</f>
        <v>0</v>
      </c>
      <c r="AT49" s="5">
        <f>AT50+AT51</f>
        <v>0</v>
      </c>
      <c r="AU49" s="5">
        <f t="shared" si="797"/>
        <v>0</v>
      </c>
      <c r="AV49" s="10">
        <f t="shared" ref="AV49" si="812">AV50+AV51</f>
        <v>0</v>
      </c>
      <c r="AW49" s="5">
        <f>AW50+AW51</f>
        <v>0</v>
      </c>
      <c r="AX49" s="5">
        <f t="shared" si="797"/>
        <v>0</v>
      </c>
      <c r="AY49" s="10">
        <f t="shared" ref="AY49" si="813">AY50+AY51</f>
        <v>0</v>
      </c>
      <c r="AZ49" s="5">
        <f>AZ50+AZ51</f>
        <v>0</v>
      </c>
      <c r="BA49" s="5">
        <f t="shared" si="797"/>
        <v>0</v>
      </c>
      <c r="BB49" s="10">
        <f t="shared" ref="BB49" si="814">BB50+BB51</f>
        <v>0</v>
      </c>
      <c r="BC49" s="5">
        <f>BC50+BC51</f>
        <v>0</v>
      </c>
      <c r="BD49" s="5">
        <f t="shared" si="797"/>
        <v>0</v>
      </c>
      <c r="BE49" s="10">
        <f t="shared" ref="BE49" si="815">BE50+BE51</f>
        <v>0</v>
      </c>
      <c r="BF49" s="5">
        <f>BF50+BF51</f>
        <v>0</v>
      </c>
      <c r="BG49" s="5">
        <f t="shared" si="797"/>
        <v>0</v>
      </c>
      <c r="BH49" s="10">
        <f t="shared" ref="BH49" si="816">BH50+BH51</f>
        <v>0</v>
      </c>
      <c r="BI49" s="5">
        <f>BI50+BI51</f>
        <v>0</v>
      </c>
      <c r="BJ49" s="5">
        <f t="shared" si="797"/>
        <v>0</v>
      </c>
      <c r="BK49" s="10">
        <f t="shared" ref="BK49" si="817">BK50+BK51</f>
        <v>0</v>
      </c>
      <c r="BL49" s="5">
        <f>BL50+BL51</f>
        <v>0</v>
      </c>
      <c r="BM49" s="5">
        <f t="shared" si="797"/>
        <v>0</v>
      </c>
      <c r="BN49" s="10">
        <f t="shared" ref="BN49" si="818">BN50+BN51</f>
        <v>0</v>
      </c>
      <c r="BO49" s="5">
        <f>BO50+BO51</f>
        <v>0</v>
      </c>
      <c r="BP49" s="5">
        <f t="shared" si="797"/>
        <v>0</v>
      </c>
      <c r="BQ49" s="10">
        <f t="shared" ref="BQ49" si="819">BQ50+BQ51</f>
        <v>0</v>
      </c>
      <c r="BR49" s="5">
        <f>BR50+BR51</f>
        <v>0</v>
      </c>
      <c r="BS49" s="5">
        <f t="shared" si="797"/>
        <v>0</v>
      </c>
      <c r="BT49" s="10">
        <f t="shared" ref="BT49" si="820">BT50+BT51</f>
        <v>0</v>
      </c>
      <c r="BU49" s="5">
        <f>BU50+BU51</f>
        <v>0</v>
      </c>
      <c r="BV49" s="5">
        <f t="shared" si="797"/>
        <v>0</v>
      </c>
      <c r="BW49" s="10">
        <f t="shared" ref="BW49" si="821">BW50+BW51</f>
        <v>0</v>
      </c>
      <c r="BX49" s="5">
        <f>BX50+BX51</f>
        <v>0</v>
      </c>
      <c r="BY49" s="5">
        <f t="shared" si="797"/>
        <v>0</v>
      </c>
      <c r="BZ49" s="10">
        <f t="shared" ref="BZ49" si="822">BZ50+BZ51</f>
        <v>0</v>
      </c>
      <c r="CA49" s="5">
        <f>CA50+CA51</f>
        <v>0</v>
      </c>
      <c r="CB49" s="5">
        <f t="shared" si="797"/>
        <v>0</v>
      </c>
      <c r="CC49" s="10">
        <f t="shared" ref="CC49" si="823">CC50+CC51</f>
        <v>0</v>
      </c>
      <c r="CD49" s="5">
        <f>CD50+CD51</f>
        <v>0</v>
      </c>
      <c r="CE49" s="5">
        <f t="shared" si="797"/>
        <v>0</v>
      </c>
      <c r="CF49" s="10">
        <f t="shared" ref="CF49" si="824">CF50+CF51</f>
        <v>0</v>
      </c>
      <c r="CG49" s="5">
        <f>CG50+CG51</f>
        <v>0</v>
      </c>
      <c r="CH49" s="5">
        <f t="shared" si="797"/>
        <v>0</v>
      </c>
      <c r="CI49" s="10">
        <f t="shared" ref="CI49" si="825">CI50+CI51</f>
        <v>0</v>
      </c>
      <c r="CJ49" s="5">
        <f>CJ50+CJ51</f>
        <v>0</v>
      </c>
      <c r="CK49" s="5">
        <f t="shared" si="797"/>
        <v>0</v>
      </c>
      <c r="CL49" s="10">
        <f t="shared" ref="CL49" si="826">CL50+CL51</f>
        <v>0</v>
      </c>
      <c r="CM49" s="5">
        <f>CM50+CM51</f>
        <v>0</v>
      </c>
      <c r="CN49" s="5">
        <f t="shared" si="797"/>
        <v>0</v>
      </c>
      <c r="CO49" s="10">
        <f t="shared" ref="CO49" si="827">CO50+CO51</f>
        <v>0</v>
      </c>
      <c r="CP49" s="5">
        <f>CP50+CP51</f>
        <v>0</v>
      </c>
      <c r="CQ49" s="5">
        <f t="shared" si="797"/>
        <v>0</v>
      </c>
      <c r="CR49" s="10">
        <f t="shared" ref="CR49" si="828">CR50+CR51</f>
        <v>0</v>
      </c>
      <c r="CS49" s="5">
        <f>CS50+CS51</f>
        <v>0</v>
      </c>
      <c r="CT49" s="5">
        <f t="shared" si="797"/>
        <v>0</v>
      </c>
      <c r="CU49" s="10">
        <f t="shared" ref="CU49" si="829">CU50+CU51</f>
        <v>0</v>
      </c>
      <c r="CV49" s="5">
        <f>CV50+CV51</f>
        <v>0</v>
      </c>
      <c r="CW49" s="5">
        <f t="shared" si="797"/>
        <v>0</v>
      </c>
      <c r="CX49" s="10">
        <f t="shared" ref="CX49" si="830">CX50+CX51</f>
        <v>0</v>
      </c>
      <c r="CY49" s="5">
        <f>CY50+CY51</f>
        <v>0</v>
      </c>
      <c r="CZ49" s="5">
        <f t="shared" si="797"/>
        <v>0</v>
      </c>
      <c r="DA49" s="10">
        <f t="shared" ref="DA49" si="831">DA50+DA51</f>
        <v>0</v>
      </c>
      <c r="DB49" s="5">
        <f>DB50+DB51</f>
        <v>0</v>
      </c>
      <c r="DC49" s="5">
        <f t="shared" si="797"/>
        <v>0</v>
      </c>
      <c r="DD49" s="10">
        <f t="shared" ref="DD49" si="832">DD50+DD51</f>
        <v>0</v>
      </c>
      <c r="DE49" s="5">
        <f>DE50+DE51</f>
        <v>0</v>
      </c>
      <c r="DF49" s="5">
        <f t="shared" si="797"/>
        <v>0</v>
      </c>
      <c r="DG49" s="10">
        <f t="shared" ref="DG49" si="833">DG50+DG51</f>
        <v>0</v>
      </c>
      <c r="DH49" s="5">
        <f>DH50+DH51</f>
        <v>0</v>
      </c>
      <c r="DI49" s="5">
        <f t="shared" si="797"/>
        <v>0</v>
      </c>
      <c r="DJ49" s="10">
        <f t="shared" ref="DJ49" si="834">DJ50+DJ51</f>
        <v>0</v>
      </c>
      <c r="DK49" s="5">
        <f>DK50+DK51</f>
        <v>0</v>
      </c>
      <c r="DL49" s="5">
        <f t="shared" si="797"/>
        <v>0</v>
      </c>
      <c r="DM49" s="10">
        <f t="shared" ref="DM49" si="835">DM50+DM51</f>
        <v>0</v>
      </c>
      <c r="DN49" s="5">
        <f>DN50+DN51</f>
        <v>0</v>
      </c>
      <c r="DO49" s="5">
        <f>DO50+DO51</f>
        <v>0</v>
      </c>
      <c r="DP49" s="10">
        <f t="shared" ref="DP49" si="836">DP50+DP51</f>
        <v>0</v>
      </c>
      <c r="DQ49" s="5">
        <f>DQ50+DQ51</f>
        <v>0</v>
      </c>
      <c r="DR49" s="106">
        <f t="shared" si="797"/>
        <v>0</v>
      </c>
      <c r="DS49" s="106">
        <f t="shared" si="797"/>
        <v>0</v>
      </c>
      <c r="DT49" s="106">
        <f t="shared" si="797"/>
        <v>0</v>
      </c>
      <c r="DU49" s="5">
        <f t="shared" si="797"/>
        <v>0</v>
      </c>
      <c r="DV49" s="10">
        <f t="shared" ref="DV49" si="837">DV50+DV51</f>
        <v>0</v>
      </c>
      <c r="DW49" s="5">
        <f>DW50+DW51</f>
        <v>0</v>
      </c>
      <c r="DX49" s="5">
        <f t="shared" si="797"/>
        <v>0</v>
      </c>
      <c r="DY49" s="10">
        <f t="shared" ref="DY49" si="838">DY50+DY51</f>
        <v>0</v>
      </c>
      <c r="DZ49" s="5">
        <f>DZ50+DZ51</f>
        <v>0</v>
      </c>
      <c r="EA49" s="5">
        <f t="shared" si="797"/>
        <v>0</v>
      </c>
      <c r="EB49" s="10">
        <f t="shared" ref="EB49" si="839">EB50+EB51</f>
        <v>0</v>
      </c>
      <c r="EC49" s="5">
        <f>EC50+EC51</f>
        <v>0</v>
      </c>
      <c r="ED49" s="5">
        <f t="shared" si="797"/>
        <v>0</v>
      </c>
      <c r="EE49" s="10">
        <f t="shared" ref="EE49" si="840">EE50+EE51</f>
        <v>0</v>
      </c>
      <c r="EF49" s="5">
        <f>EF50+EF51</f>
        <v>0</v>
      </c>
      <c r="EG49" s="5">
        <f t="shared" ref="EG49:EN49" si="841">EG50+EG51</f>
        <v>0</v>
      </c>
      <c r="EH49" s="10">
        <f t="shared" si="841"/>
        <v>0</v>
      </c>
      <c r="EI49" s="5">
        <f>EI50+EI51</f>
        <v>0</v>
      </c>
      <c r="EJ49" s="5">
        <f t="shared" ref="EJ49:EK49" si="842">EJ50+EJ51</f>
        <v>0</v>
      </c>
      <c r="EK49" s="10">
        <f t="shared" si="842"/>
        <v>0</v>
      </c>
      <c r="EL49" s="5">
        <f>EL50+EL51</f>
        <v>0</v>
      </c>
      <c r="EM49" s="5">
        <f t="shared" si="841"/>
        <v>0</v>
      </c>
      <c r="EN49" s="10">
        <f t="shared" si="841"/>
        <v>0</v>
      </c>
      <c r="EO49" s="5">
        <f>EO50+EO51</f>
        <v>0</v>
      </c>
      <c r="EP49" s="5">
        <f t="shared" ref="EP49:ET49" si="843">EP50+EP51</f>
        <v>0</v>
      </c>
      <c r="EQ49" s="10">
        <f t="shared" si="843"/>
        <v>0</v>
      </c>
      <c r="ER49" s="5">
        <f>ER50+ER51</f>
        <v>0</v>
      </c>
      <c r="ES49" s="5">
        <f t="shared" si="843"/>
        <v>0</v>
      </c>
      <c r="ET49" s="10">
        <f t="shared" si="843"/>
        <v>0</v>
      </c>
      <c r="EU49" s="5">
        <f>EU50+EU51</f>
        <v>0</v>
      </c>
      <c r="EV49" s="106">
        <f t="shared" si="797"/>
        <v>0</v>
      </c>
      <c r="EW49" s="106">
        <f t="shared" si="797"/>
        <v>0</v>
      </c>
      <c r="EX49" s="106">
        <f t="shared" si="797"/>
        <v>0</v>
      </c>
      <c r="EY49" s="10">
        <f>EY50+EY51</f>
        <v>0</v>
      </c>
      <c r="EZ49" s="10">
        <f t="shared" ref="EZ49" si="844">EZ50+EZ51</f>
        <v>0</v>
      </c>
      <c r="FA49" s="5">
        <f>FA50+FA51</f>
        <v>0</v>
      </c>
      <c r="FB49" s="10">
        <f t="shared" si="797"/>
        <v>0</v>
      </c>
      <c r="FC49" s="10">
        <f t="shared" ref="FC49" si="845">FC50+FC51</f>
        <v>0</v>
      </c>
      <c r="FD49" s="5">
        <f>FD50+FD51</f>
        <v>0</v>
      </c>
      <c r="FE49" s="10">
        <f t="shared" si="797"/>
        <v>0</v>
      </c>
      <c r="FF49" s="10">
        <f t="shared" ref="FF49" si="846">FF50+FF51</f>
        <v>0</v>
      </c>
      <c r="FG49" s="5">
        <f>FG50+FG51</f>
        <v>0</v>
      </c>
      <c r="FH49" s="10">
        <f t="shared" si="797"/>
        <v>0</v>
      </c>
      <c r="FI49" s="10">
        <f t="shared" ref="FI49" si="847">FI50+FI51</f>
        <v>0</v>
      </c>
      <c r="FJ49" s="5">
        <f>FJ50+FJ51</f>
        <v>0</v>
      </c>
      <c r="FK49" s="10">
        <f t="shared" si="797"/>
        <v>0</v>
      </c>
      <c r="FL49" s="10">
        <f t="shared" ref="FL49" si="848">FL50+FL51</f>
        <v>0</v>
      </c>
      <c r="FM49" s="5">
        <f>FM50+FM51</f>
        <v>0</v>
      </c>
      <c r="FN49" s="10">
        <f t="shared" si="797"/>
        <v>0</v>
      </c>
      <c r="FO49" s="10">
        <f t="shared" ref="FO49" si="849">FO50+FO51</f>
        <v>0</v>
      </c>
      <c r="FP49" s="5">
        <f>FP50+FP51</f>
        <v>0</v>
      </c>
      <c r="FQ49" s="10">
        <f t="shared" si="797"/>
        <v>0</v>
      </c>
      <c r="FR49" s="10">
        <f t="shared" ref="FR49" si="850">FR50+FR51</f>
        <v>0</v>
      </c>
      <c r="FS49" s="5">
        <f>FS50+FS51</f>
        <v>0</v>
      </c>
      <c r="FT49" s="10">
        <f t="shared" si="797"/>
        <v>0</v>
      </c>
      <c r="FU49" s="10">
        <f t="shared" ref="FU49" si="851">FU50+FU51</f>
        <v>0</v>
      </c>
      <c r="FV49" s="5">
        <f>FV50+FV51</f>
        <v>0</v>
      </c>
      <c r="FW49" s="10">
        <f t="shared" si="797"/>
        <v>0</v>
      </c>
      <c r="FX49" s="10">
        <f t="shared" ref="FX49" si="852">FX50+FX51</f>
        <v>0</v>
      </c>
      <c r="FY49" s="5">
        <f>FY50+FY51</f>
        <v>0</v>
      </c>
      <c r="FZ49" s="10">
        <f t="shared" si="797"/>
        <v>0</v>
      </c>
      <c r="GA49" s="10">
        <f t="shared" ref="GA49" si="853">GA50+GA51</f>
        <v>0</v>
      </c>
      <c r="GB49" s="5">
        <f>GB50+GB51</f>
        <v>0</v>
      </c>
      <c r="GC49" s="10">
        <f t="shared" si="797"/>
        <v>0</v>
      </c>
      <c r="GD49" s="10">
        <f t="shared" ref="GD49" si="854">GD50+GD51</f>
        <v>0</v>
      </c>
      <c r="GE49" s="5">
        <f>GE50+GE51</f>
        <v>0</v>
      </c>
      <c r="GF49" s="10">
        <f t="shared" si="797"/>
        <v>0</v>
      </c>
      <c r="GG49" s="10">
        <f t="shared" ref="GG49" si="855">GG50+GG51</f>
        <v>0</v>
      </c>
      <c r="GH49" s="5">
        <f>GH50+GH51</f>
        <v>0</v>
      </c>
      <c r="GI49" s="10">
        <f>GI50+GI51</f>
        <v>0</v>
      </c>
      <c r="GJ49" s="10">
        <f t="shared" ref="GJ49" si="856">GJ50+GJ51</f>
        <v>0</v>
      </c>
      <c r="GK49" s="5">
        <f>GK50+GK51</f>
        <v>0</v>
      </c>
      <c r="GL49" s="10">
        <f>GL50+GL51</f>
        <v>0</v>
      </c>
      <c r="GM49" s="10">
        <f t="shared" ref="GM49:GN49" si="857">GM50+GM51</f>
        <v>0</v>
      </c>
      <c r="GN49" s="10">
        <f t="shared" si="857"/>
        <v>0</v>
      </c>
      <c r="GO49" s="10">
        <f>GO50+GO51</f>
        <v>0</v>
      </c>
      <c r="GP49" s="10">
        <f t="shared" ref="GP49" si="858">GP50+GP51</f>
        <v>0</v>
      </c>
      <c r="GQ49" s="5">
        <f>GQ50+GQ51</f>
        <v>0</v>
      </c>
      <c r="GR49" s="10">
        <f t="shared" si="797"/>
        <v>0</v>
      </c>
      <c r="GS49" s="10">
        <f t="shared" ref="GS49" si="859">GS50+GS51</f>
        <v>0</v>
      </c>
      <c r="GT49" s="5">
        <f>GT50+GT51</f>
        <v>0</v>
      </c>
      <c r="GU49" s="10">
        <f t="shared" si="797"/>
        <v>0</v>
      </c>
      <c r="GV49" s="10">
        <f t="shared" si="797"/>
        <v>0</v>
      </c>
      <c r="GW49" s="5">
        <f>GW50+GW51</f>
        <v>0</v>
      </c>
      <c r="GX49" s="10">
        <f>GX50+GX51</f>
        <v>0</v>
      </c>
      <c r="GY49" s="10">
        <f t="shared" ref="GY49:GZ49" si="860">GY50+GY51</f>
        <v>0</v>
      </c>
      <c r="GZ49" s="10">
        <f t="shared" si="860"/>
        <v>0</v>
      </c>
      <c r="HA49" s="10">
        <f>HA50+HA51</f>
        <v>0</v>
      </c>
      <c r="HB49" s="10">
        <f t="shared" ref="HB49:HC49" si="861">HB50+HB51</f>
        <v>0</v>
      </c>
      <c r="HC49" s="116">
        <f t="shared" si="861"/>
        <v>0</v>
      </c>
    </row>
    <row r="50" spans="1:211" ht="25.5" x14ac:dyDescent="0.2">
      <c r="A50" s="123" t="s">
        <v>441</v>
      </c>
      <c r="B50" s="6">
        <v>0</v>
      </c>
      <c r="C50" s="7"/>
      <c r="D50" s="6">
        <f t="shared" ref="D50:D51" si="862">B50+C50</f>
        <v>0</v>
      </c>
      <c r="E50" s="6"/>
      <c r="F50" s="7"/>
      <c r="G50" s="6">
        <f t="shared" ref="G50:G51" si="863">E50+F50</f>
        <v>0</v>
      </c>
      <c r="H50" s="6"/>
      <c r="I50" s="7"/>
      <c r="J50" s="6">
        <f t="shared" ref="J50:J51" si="864">H50+I50</f>
        <v>0</v>
      </c>
      <c r="K50" s="6"/>
      <c r="L50" s="7"/>
      <c r="M50" s="6">
        <f t="shared" ref="M50:M51" si="865">K50+L50</f>
        <v>0</v>
      </c>
      <c r="N50" s="6"/>
      <c r="O50" s="7"/>
      <c r="P50" s="6">
        <f t="shared" ref="P50:P51" si="866">N50+O50</f>
        <v>0</v>
      </c>
      <c r="Q50" s="6"/>
      <c r="R50" s="7"/>
      <c r="S50" s="6">
        <f t="shared" ref="S50:S51" si="867">Q50+R50</f>
        <v>0</v>
      </c>
      <c r="T50" s="6">
        <v>0</v>
      </c>
      <c r="U50" s="7"/>
      <c r="V50" s="6">
        <f t="shared" ref="V50:V51" si="868">T50+U50</f>
        <v>0</v>
      </c>
      <c r="W50" s="6">
        <v>0</v>
      </c>
      <c r="X50" s="7"/>
      <c r="Y50" s="6">
        <f t="shared" ref="Y50:Y51" si="869">W50+X50</f>
        <v>0</v>
      </c>
      <c r="Z50" s="6">
        <v>0</v>
      </c>
      <c r="AA50" s="7"/>
      <c r="AB50" s="6">
        <f t="shared" ref="AB50:AB51" si="870">Z50+AA50</f>
        <v>0</v>
      </c>
      <c r="AC50" s="6">
        <v>0</v>
      </c>
      <c r="AD50" s="7"/>
      <c r="AE50" s="6">
        <f t="shared" ref="AE50:AE51" si="871">AC50+AD50</f>
        <v>0</v>
      </c>
      <c r="AF50" s="6">
        <v>0</v>
      </c>
      <c r="AG50" s="7"/>
      <c r="AH50" s="6">
        <f t="shared" ref="AH50:AH51" si="872">AF50+AG50</f>
        <v>0</v>
      </c>
      <c r="AI50" s="6">
        <v>0</v>
      </c>
      <c r="AJ50" s="7"/>
      <c r="AK50" s="6">
        <f t="shared" ref="AK50:AK51" si="873">AI50+AJ50</f>
        <v>0</v>
      </c>
      <c r="AL50" s="6">
        <v>0</v>
      </c>
      <c r="AM50" s="7"/>
      <c r="AN50" s="6">
        <f t="shared" ref="AN50:AN51" si="874">AL50+AM50</f>
        <v>0</v>
      </c>
      <c r="AO50" s="6">
        <v>0</v>
      </c>
      <c r="AP50" s="7"/>
      <c r="AQ50" s="6">
        <f t="shared" ref="AQ50:AQ51" si="875">AO50+AP50</f>
        <v>0</v>
      </c>
      <c r="AR50" s="6"/>
      <c r="AS50" s="7"/>
      <c r="AT50" s="6">
        <f t="shared" ref="AT50:AT51" si="876">AR50+AS50</f>
        <v>0</v>
      </c>
      <c r="AU50" s="6">
        <v>0</v>
      </c>
      <c r="AV50" s="7"/>
      <c r="AW50" s="6">
        <f t="shared" ref="AW50:AW51" si="877">AU50+AV50</f>
        <v>0</v>
      </c>
      <c r="AX50" s="6">
        <v>0</v>
      </c>
      <c r="AY50" s="7"/>
      <c r="AZ50" s="6">
        <f t="shared" ref="AZ50:AZ51" si="878">AX50+AY50</f>
        <v>0</v>
      </c>
      <c r="BA50" s="6"/>
      <c r="BB50" s="7"/>
      <c r="BC50" s="6">
        <f t="shared" ref="BC50:BC51" si="879">BA50+BB50</f>
        <v>0</v>
      </c>
      <c r="BD50" s="6">
        <v>0</v>
      </c>
      <c r="BE50" s="7"/>
      <c r="BF50" s="6">
        <f t="shared" ref="BF50:BF51" si="880">BD50+BE50</f>
        <v>0</v>
      </c>
      <c r="BG50" s="6">
        <v>0</v>
      </c>
      <c r="BH50" s="7"/>
      <c r="BI50" s="6">
        <f t="shared" ref="BI50:BI51" si="881">BG50+BH50</f>
        <v>0</v>
      </c>
      <c r="BJ50" s="6"/>
      <c r="BK50" s="7"/>
      <c r="BL50" s="6">
        <f t="shared" ref="BL50:BL51" si="882">BJ50+BK50</f>
        <v>0</v>
      </c>
      <c r="BM50" s="6">
        <v>0</v>
      </c>
      <c r="BN50" s="7"/>
      <c r="BO50" s="6">
        <f t="shared" ref="BO50:BO51" si="883">BM50+BN50</f>
        <v>0</v>
      </c>
      <c r="BP50" s="6"/>
      <c r="BQ50" s="7"/>
      <c r="BR50" s="6">
        <f t="shared" ref="BR50:BR51" si="884">BP50+BQ50</f>
        <v>0</v>
      </c>
      <c r="BS50" s="6">
        <v>0</v>
      </c>
      <c r="BT50" s="7"/>
      <c r="BU50" s="6">
        <f t="shared" ref="BU50:BU51" si="885">BS50+BT50</f>
        <v>0</v>
      </c>
      <c r="BV50" s="6"/>
      <c r="BW50" s="7"/>
      <c r="BX50" s="6">
        <f t="shared" ref="BX50:BX51" si="886">BV50+BW50</f>
        <v>0</v>
      </c>
      <c r="BY50" s="6">
        <v>0</v>
      </c>
      <c r="BZ50" s="7"/>
      <c r="CA50" s="6">
        <f t="shared" ref="CA50:CA51" si="887">BY50+BZ50</f>
        <v>0</v>
      </c>
      <c r="CB50" s="6"/>
      <c r="CC50" s="7"/>
      <c r="CD50" s="6">
        <f t="shared" ref="CD50:CD51" si="888">CB50+CC50</f>
        <v>0</v>
      </c>
      <c r="CE50" s="6"/>
      <c r="CF50" s="7"/>
      <c r="CG50" s="6">
        <f t="shared" ref="CG50:CG51" si="889">CE50+CF50</f>
        <v>0</v>
      </c>
      <c r="CH50" s="6"/>
      <c r="CI50" s="7"/>
      <c r="CJ50" s="6">
        <f t="shared" ref="CJ50:CJ51" si="890">CH50+CI50</f>
        <v>0</v>
      </c>
      <c r="CK50" s="6"/>
      <c r="CL50" s="7"/>
      <c r="CM50" s="6">
        <f t="shared" ref="CM50:CM51" si="891">CK50+CL50</f>
        <v>0</v>
      </c>
      <c r="CN50" s="6"/>
      <c r="CO50" s="7"/>
      <c r="CP50" s="6">
        <f t="shared" ref="CP50:CP51" si="892">CN50+CO50</f>
        <v>0</v>
      </c>
      <c r="CQ50" s="6"/>
      <c r="CR50" s="7"/>
      <c r="CS50" s="6">
        <f t="shared" ref="CS50:CS51" si="893">CQ50+CR50</f>
        <v>0</v>
      </c>
      <c r="CT50" s="6"/>
      <c r="CU50" s="7"/>
      <c r="CV50" s="6">
        <f t="shared" ref="CV50:CV51" si="894">CT50+CU50</f>
        <v>0</v>
      </c>
      <c r="CW50" s="6">
        <v>0</v>
      </c>
      <c r="CX50" s="7"/>
      <c r="CY50" s="6">
        <f t="shared" ref="CY50:CY51" si="895">CW50+CX50</f>
        <v>0</v>
      </c>
      <c r="CZ50" s="6">
        <v>0</v>
      </c>
      <c r="DA50" s="7"/>
      <c r="DB50" s="6">
        <f t="shared" ref="DB50:DB51" si="896">CZ50+DA50</f>
        <v>0</v>
      </c>
      <c r="DC50" s="6"/>
      <c r="DD50" s="7"/>
      <c r="DE50" s="6">
        <f t="shared" ref="DE50:DE51" si="897">DC50+DD50</f>
        <v>0</v>
      </c>
      <c r="DF50" s="6">
        <v>0</v>
      </c>
      <c r="DG50" s="7"/>
      <c r="DH50" s="6">
        <f t="shared" ref="DH50:DH51" si="898">DF50+DG50</f>
        <v>0</v>
      </c>
      <c r="DI50" s="6">
        <v>0</v>
      </c>
      <c r="DJ50" s="7"/>
      <c r="DK50" s="6">
        <f t="shared" ref="DK50:DK51" si="899">DI50+DJ50</f>
        <v>0</v>
      </c>
      <c r="DL50" s="6"/>
      <c r="DM50" s="7"/>
      <c r="DN50" s="6">
        <f t="shared" ref="DN50:DN51" si="900">DL50+DM50</f>
        <v>0</v>
      </c>
      <c r="DO50" s="6"/>
      <c r="DP50" s="7"/>
      <c r="DQ50" s="6">
        <f t="shared" ref="DQ50:DQ51" si="901">DO50+DP50</f>
        <v>0</v>
      </c>
      <c r="DR50" s="105">
        <f t="shared" ref="DR50:DR51" si="902">B50+E50+H50+K50+N50+Q50+T50+W50+Z50+AC50+AF50+AI50+AL50+AO50+AR50+AU50+AX50+BA50+BD50+BG50+BJ50+BM50+BP50+BS50+BV50+BY50+CB50+CE50+CH50+CK50+CN50+CQ50+CT50+CW50+CZ50+DC50+DF50+DI50+DL50+DO50</f>
        <v>0</v>
      </c>
      <c r="DS50" s="105">
        <f>C50+F50+I50+L50+O50+R50+U50+X50+AA50+AD50+AG50+AJ50+AM50+AP50+AS50+AV50+AY50+BB50+BE50+BH50+BK50+BN50+BQ50+BT50+BW50+BZ50+CC50+CF50+CI50+CL50+CO50+CR50+CU50+CX50+DA50+DD50+DG50+DJ50+DM50+DP50</f>
        <v>0</v>
      </c>
      <c r="DT50" s="105">
        <f>D50+G50+J50+M50+P50+S50+V50+Y50+AB50+AE50+AH50+AK50+AN50+AQ50+AT50+AW50+AZ50+BC50+BF50+BI50+BL50+BO50+BR50+BU50+BX50+CA50+CD50+CG50+CJ50+CM50+CP50+CS50+CV50+CY50+DB50+DE50+DH50+DK50+DN50+DQ50</f>
        <v>0</v>
      </c>
      <c r="DU50" s="7"/>
      <c r="DV50" s="7"/>
      <c r="DW50" s="6">
        <f t="shared" ref="DW50:DW51" si="903">DU50+DV50</f>
        <v>0</v>
      </c>
      <c r="DX50" s="6"/>
      <c r="DY50" s="7"/>
      <c r="DZ50" s="6">
        <f t="shared" ref="DZ50:DZ51" si="904">DX50+DY50</f>
        <v>0</v>
      </c>
      <c r="EA50" s="6"/>
      <c r="EB50" s="7"/>
      <c r="EC50" s="6">
        <f t="shared" ref="EC50:EC51" si="905">EA50+EB50</f>
        <v>0</v>
      </c>
      <c r="ED50" s="6"/>
      <c r="EE50" s="7"/>
      <c r="EF50" s="6">
        <f t="shared" ref="EF50:EF51" si="906">ED50+EE50</f>
        <v>0</v>
      </c>
      <c r="EG50" s="6"/>
      <c r="EH50" s="7"/>
      <c r="EI50" s="6">
        <f t="shared" ref="EI50:EI51" si="907">EG50+EH50</f>
        <v>0</v>
      </c>
      <c r="EJ50" s="6"/>
      <c r="EK50" s="7"/>
      <c r="EL50" s="6">
        <f t="shared" ref="EL50:EL51" si="908">EJ50+EK50</f>
        <v>0</v>
      </c>
      <c r="EM50" s="6"/>
      <c r="EN50" s="7"/>
      <c r="EO50" s="6">
        <f t="shared" ref="EO50:EO51" si="909">EM50+EN50</f>
        <v>0</v>
      </c>
      <c r="EP50" s="6"/>
      <c r="EQ50" s="7"/>
      <c r="ER50" s="6">
        <f t="shared" ref="ER50:ER51" si="910">EP50+EQ50</f>
        <v>0</v>
      </c>
      <c r="ES50" s="6"/>
      <c r="ET50" s="7"/>
      <c r="EU50" s="6">
        <f t="shared" ref="EU50:EU51" si="911">ES50+ET50</f>
        <v>0</v>
      </c>
      <c r="EV50" s="105">
        <f t="shared" ref="EV50:EX51" si="912">DU50+DX50+EA50+ED50+EG50+EJ50+EM50+EP50+ES50</f>
        <v>0</v>
      </c>
      <c r="EW50" s="105">
        <f t="shared" si="912"/>
        <v>0</v>
      </c>
      <c r="EX50" s="105">
        <f t="shared" si="912"/>
        <v>0</v>
      </c>
      <c r="EY50" s="7"/>
      <c r="EZ50" s="7"/>
      <c r="FA50" s="6">
        <f t="shared" ref="FA50:FA51" si="913">EY50+EZ50</f>
        <v>0</v>
      </c>
      <c r="FB50" s="7"/>
      <c r="FC50" s="7"/>
      <c r="FD50" s="6">
        <f t="shared" ref="FD50:FD51" si="914">FB50+FC50</f>
        <v>0</v>
      </c>
      <c r="FE50" s="7"/>
      <c r="FF50" s="7"/>
      <c r="FG50" s="6">
        <f t="shared" ref="FG50:FG51" si="915">FE50+FF50</f>
        <v>0</v>
      </c>
      <c r="FH50" s="7"/>
      <c r="FI50" s="7"/>
      <c r="FJ50" s="6">
        <f t="shared" ref="FJ50:FJ51" si="916">FH50+FI50</f>
        <v>0</v>
      </c>
      <c r="FK50" s="7"/>
      <c r="FL50" s="7"/>
      <c r="FM50" s="6">
        <f t="shared" ref="FM50:FM51" si="917">FK50+FL50</f>
        <v>0</v>
      </c>
      <c r="FN50" s="7"/>
      <c r="FO50" s="7"/>
      <c r="FP50" s="6">
        <f t="shared" ref="FP50:FP51" si="918">FN50+FO50</f>
        <v>0</v>
      </c>
      <c r="FQ50" s="7"/>
      <c r="FR50" s="7"/>
      <c r="FS50" s="6">
        <f t="shared" ref="FS50:FS51" si="919">FQ50+FR50</f>
        <v>0</v>
      </c>
      <c r="FT50" s="7"/>
      <c r="FU50" s="7"/>
      <c r="FV50" s="6">
        <f t="shared" ref="FV50:FV51" si="920">FT50+FU50</f>
        <v>0</v>
      </c>
      <c r="FW50" s="7"/>
      <c r="FX50" s="7"/>
      <c r="FY50" s="6">
        <f t="shared" ref="FY50:FY51" si="921">FW50+FX50</f>
        <v>0</v>
      </c>
      <c r="FZ50" s="7"/>
      <c r="GA50" s="7"/>
      <c r="GB50" s="6">
        <f t="shared" ref="GB50:GB51" si="922">FZ50+GA50</f>
        <v>0</v>
      </c>
      <c r="GC50" s="7"/>
      <c r="GD50" s="7"/>
      <c r="GE50" s="6">
        <f t="shared" ref="GE50:GE51" si="923">GC50+GD50</f>
        <v>0</v>
      </c>
      <c r="GF50" s="7"/>
      <c r="GG50" s="7"/>
      <c r="GH50" s="6">
        <f t="shared" ref="GH50:GH51" si="924">GF50+GG50</f>
        <v>0</v>
      </c>
      <c r="GI50" s="7"/>
      <c r="GJ50" s="7"/>
      <c r="GK50" s="6">
        <f t="shared" ref="GK50:GK51" si="925">GI50+GJ50</f>
        <v>0</v>
      </c>
      <c r="GL50" s="7">
        <f t="shared" ref="GL50:GN51" si="926">EY50+FB50+FE50+FH50+FK50+FN50+FQ50+FT50+FW50+FZ50+GC50+GF50+GI50</f>
        <v>0</v>
      </c>
      <c r="GM50" s="7">
        <f t="shared" si="926"/>
        <v>0</v>
      </c>
      <c r="GN50" s="7">
        <f t="shared" si="926"/>
        <v>0</v>
      </c>
      <c r="GO50" s="7"/>
      <c r="GP50" s="7"/>
      <c r="GQ50" s="6">
        <f t="shared" ref="GQ50:GQ51" si="927">GO50+GP50</f>
        <v>0</v>
      </c>
      <c r="GR50" s="7"/>
      <c r="GS50" s="7"/>
      <c r="GT50" s="6">
        <f t="shared" ref="GT50:GT51" si="928">GR50+GS50</f>
        <v>0</v>
      </c>
      <c r="GU50" s="7"/>
      <c r="GV50" s="7"/>
      <c r="GW50" s="6">
        <f t="shared" ref="GW50:GW51" si="929">GU50+GV50</f>
        <v>0</v>
      </c>
      <c r="GX50" s="7">
        <f>GL50+GO50+GR50+GU50</f>
        <v>0</v>
      </c>
      <c r="GY50" s="7">
        <f t="shared" ref="GY50:GZ51" si="930">GM50+GP50+GS50+GV50</f>
        <v>0</v>
      </c>
      <c r="GZ50" s="7">
        <f t="shared" si="930"/>
        <v>0</v>
      </c>
      <c r="HA50" s="586">
        <f t="shared" si="795"/>
        <v>0</v>
      </c>
      <c r="HB50" s="586">
        <f t="shared" si="108"/>
        <v>0</v>
      </c>
      <c r="HC50" s="580">
        <f t="shared" si="109"/>
        <v>0</v>
      </c>
    </row>
    <row r="51" spans="1:211" x14ac:dyDescent="0.2">
      <c r="A51" s="123" t="s">
        <v>442</v>
      </c>
      <c r="B51" s="6"/>
      <c r="C51" s="7"/>
      <c r="D51" s="6">
        <f t="shared" si="862"/>
        <v>0</v>
      </c>
      <c r="E51" s="6"/>
      <c r="F51" s="7"/>
      <c r="G51" s="6">
        <f t="shared" si="863"/>
        <v>0</v>
      </c>
      <c r="H51" s="6"/>
      <c r="I51" s="7"/>
      <c r="J51" s="6">
        <f t="shared" si="864"/>
        <v>0</v>
      </c>
      <c r="K51" s="6"/>
      <c r="L51" s="7"/>
      <c r="M51" s="6">
        <f t="shared" si="865"/>
        <v>0</v>
      </c>
      <c r="N51" s="6"/>
      <c r="O51" s="7"/>
      <c r="P51" s="6">
        <f t="shared" si="866"/>
        <v>0</v>
      </c>
      <c r="Q51" s="6"/>
      <c r="R51" s="7"/>
      <c r="S51" s="6">
        <f t="shared" si="867"/>
        <v>0</v>
      </c>
      <c r="T51" s="6">
        <v>0</v>
      </c>
      <c r="U51" s="7"/>
      <c r="V51" s="6">
        <f t="shared" si="868"/>
        <v>0</v>
      </c>
      <c r="W51" s="6">
        <v>0</v>
      </c>
      <c r="X51" s="7"/>
      <c r="Y51" s="6">
        <f t="shared" si="869"/>
        <v>0</v>
      </c>
      <c r="Z51" s="6">
        <v>0</v>
      </c>
      <c r="AA51" s="7"/>
      <c r="AB51" s="6">
        <f t="shared" si="870"/>
        <v>0</v>
      </c>
      <c r="AC51" s="6">
        <v>0</v>
      </c>
      <c r="AD51" s="7"/>
      <c r="AE51" s="6">
        <f t="shared" si="871"/>
        <v>0</v>
      </c>
      <c r="AF51" s="6">
        <v>0</v>
      </c>
      <c r="AG51" s="7"/>
      <c r="AH51" s="6">
        <f t="shared" si="872"/>
        <v>0</v>
      </c>
      <c r="AI51" s="6">
        <v>0</v>
      </c>
      <c r="AJ51" s="7"/>
      <c r="AK51" s="6">
        <f t="shared" si="873"/>
        <v>0</v>
      </c>
      <c r="AL51" s="6">
        <v>0</v>
      </c>
      <c r="AM51" s="7"/>
      <c r="AN51" s="6">
        <f t="shared" si="874"/>
        <v>0</v>
      </c>
      <c r="AO51" s="6">
        <v>0</v>
      </c>
      <c r="AP51" s="7"/>
      <c r="AQ51" s="6">
        <f t="shared" si="875"/>
        <v>0</v>
      </c>
      <c r="AR51" s="6"/>
      <c r="AS51" s="7"/>
      <c r="AT51" s="6">
        <f t="shared" si="876"/>
        <v>0</v>
      </c>
      <c r="AU51" s="6">
        <v>0</v>
      </c>
      <c r="AV51" s="7"/>
      <c r="AW51" s="6">
        <f t="shared" si="877"/>
        <v>0</v>
      </c>
      <c r="AX51" s="6">
        <v>0</v>
      </c>
      <c r="AY51" s="7"/>
      <c r="AZ51" s="6">
        <f t="shared" si="878"/>
        <v>0</v>
      </c>
      <c r="BA51" s="6"/>
      <c r="BB51" s="7"/>
      <c r="BC51" s="6">
        <f t="shared" si="879"/>
        <v>0</v>
      </c>
      <c r="BD51" s="6"/>
      <c r="BE51" s="7"/>
      <c r="BF51" s="6">
        <f t="shared" si="880"/>
        <v>0</v>
      </c>
      <c r="BG51" s="6"/>
      <c r="BH51" s="7"/>
      <c r="BI51" s="6">
        <f t="shared" si="881"/>
        <v>0</v>
      </c>
      <c r="BJ51" s="6"/>
      <c r="BK51" s="7"/>
      <c r="BL51" s="6">
        <f t="shared" si="882"/>
        <v>0</v>
      </c>
      <c r="BM51" s="6"/>
      <c r="BN51" s="7"/>
      <c r="BO51" s="6">
        <f t="shared" si="883"/>
        <v>0</v>
      </c>
      <c r="BP51" s="6"/>
      <c r="BQ51" s="7"/>
      <c r="BR51" s="6">
        <f t="shared" si="884"/>
        <v>0</v>
      </c>
      <c r="BS51" s="6"/>
      <c r="BT51" s="7"/>
      <c r="BU51" s="6">
        <f t="shared" si="885"/>
        <v>0</v>
      </c>
      <c r="BV51" s="6"/>
      <c r="BW51" s="7"/>
      <c r="BX51" s="6">
        <f t="shared" si="886"/>
        <v>0</v>
      </c>
      <c r="BY51" s="6"/>
      <c r="BZ51" s="7"/>
      <c r="CA51" s="6">
        <f t="shared" si="887"/>
        <v>0</v>
      </c>
      <c r="CB51" s="6"/>
      <c r="CC51" s="7"/>
      <c r="CD51" s="6">
        <f t="shared" si="888"/>
        <v>0</v>
      </c>
      <c r="CE51" s="6"/>
      <c r="CF51" s="7"/>
      <c r="CG51" s="6">
        <f t="shared" si="889"/>
        <v>0</v>
      </c>
      <c r="CH51" s="6"/>
      <c r="CI51" s="7"/>
      <c r="CJ51" s="6">
        <f t="shared" si="890"/>
        <v>0</v>
      </c>
      <c r="CK51" s="6"/>
      <c r="CL51" s="7"/>
      <c r="CM51" s="6">
        <f t="shared" si="891"/>
        <v>0</v>
      </c>
      <c r="CN51" s="6"/>
      <c r="CO51" s="7"/>
      <c r="CP51" s="6">
        <f t="shared" si="892"/>
        <v>0</v>
      </c>
      <c r="CQ51" s="6"/>
      <c r="CR51" s="7"/>
      <c r="CS51" s="6">
        <f t="shared" si="893"/>
        <v>0</v>
      </c>
      <c r="CT51" s="6"/>
      <c r="CU51" s="7"/>
      <c r="CV51" s="6">
        <f t="shared" si="894"/>
        <v>0</v>
      </c>
      <c r="CW51" s="6"/>
      <c r="CX51" s="7"/>
      <c r="CY51" s="6">
        <f t="shared" si="895"/>
        <v>0</v>
      </c>
      <c r="CZ51" s="6"/>
      <c r="DA51" s="7"/>
      <c r="DB51" s="6">
        <f t="shared" si="896"/>
        <v>0</v>
      </c>
      <c r="DC51" s="6"/>
      <c r="DD51" s="7"/>
      <c r="DE51" s="6">
        <f t="shared" si="897"/>
        <v>0</v>
      </c>
      <c r="DF51" s="6"/>
      <c r="DG51" s="7"/>
      <c r="DH51" s="6">
        <f t="shared" si="898"/>
        <v>0</v>
      </c>
      <c r="DI51" s="6"/>
      <c r="DJ51" s="7"/>
      <c r="DK51" s="6">
        <f t="shared" si="899"/>
        <v>0</v>
      </c>
      <c r="DL51" s="6"/>
      <c r="DM51" s="7"/>
      <c r="DN51" s="6">
        <f t="shared" si="900"/>
        <v>0</v>
      </c>
      <c r="DO51" s="6"/>
      <c r="DP51" s="7"/>
      <c r="DQ51" s="6">
        <f t="shared" si="901"/>
        <v>0</v>
      </c>
      <c r="DR51" s="105">
        <f t="shared" si="902"/>
        <v>0</v>
      </c>
      <c r="DS51" s="105">
        <f>C51+F51+I51+L51+O51+R51+U51+X51+AA51+AD51+AG51+AJ51+AM51+AP51+AS51+AV51+AY51+BB51+BE51+BH51+BK51+BN51+BQ51+BT51+BW51+BZ51+CC51+CF51+CI51+CL51+CO51+CR51+CU51+CX51+DA51+DD51+DG51+DJ51+DM51+DP51</f>
        <v>0</v>
      </c>
      <c r="DT51" s="105">
        <f>D51+G51+J51+M51+P51+S51+V51+Y51+AB51+AE51+AH51+AK51+AN51+AQ51+AT51+AW51+AZ51+BC51+BF51+BI51+BL51+BO51+BR51+BU51+BX51+CA51+CD51+CG51+CJ51+CM51+CP51+CS51+CV51+CY51+DB51+DE51+DH51+DK51+DN51+DQ51</f>
        <v>0</v>
      </c>
      <c r="DU51" s="7"/>
      <c r="DV51" s="7"/>
      <c r="DW51" s="6">
        <f t="shared" si="903"/>
        <v>0</v>
      </c>
      <c r="DX51" s="6"/>
      <c r="DY51" s="7"/>
      <c r="DZ51" s="6">
        <f t="shared" si="904"/>
        <v>0</v>
      </c>
      <c r="EA51" s="6"/>
      <c r="EB51" s="7"/>
      <c r="EC51" s="6">
        <f t="shared" si="905"/>
        <v>0</v>
      </c>
      <c r="ED51" s="6">
        <v>0</v>
      </c>
      <c r="EE51" s="7"/>
      <c r="EF51" s="6">
        <f t="shared" si="906"/>
        <v>0</v>
      </c>
      <c r="EG51" s="6">
        <v>0</v>
      </c>
      <c r="EH51" s="7"/>
      <c r="EI51" s="6">
        <f t="shared" si="907"/>
        <v>0</v>
      </c>
      <c r="EJ51" s="6">
        <v>0</v>
      </c>
      <c r="EK51" s="7"/>
      <c r="EL51" s="6">
        <f t="shared" si="908"/>
        <v>0</v>
      </c>
      <c r="EM51" s="6">
        <v>0</v>
      </c>
      <c r="EN51" s="7"/>
      <c r="EO51" s="6">
        <f t="shared" si="909"/>
        <v>0</v>
      </c>
      <c r="EP51" s="6">
        <v>0</v>
      </c>
      <c r="EQ51" s="7"/>
      <c r="ER51" s="6">
        <f t="shared" si="910"/>
        <v>0</v>
      </c>
      <c r="ES51" s="6">
        <v>0</v>
      </c>
      <c r="ET51" s="7"/>
      <c r="EU51" s="6">
        <f t="shared" si="911"/>
        <v>0</v>
      </c>
      <c r="EV51" s="105">
        <f t="shared" si="912"/>
        <v>0</v>
      </c>
      <c r="EW51" s="105">
        <f t="shared" si="912"/>
        <v>0</v>
      </c>
      <c r="EX51" s="105">
        <f t="shared" si="912"/>
        <v>0</v>
      </c>
      <c r="EY51" s="7"/>
      <c r="EZ51" s="7"/>
      <c r="FA51" s="6">
        <f t="shared" si="913"/>
        <v>0</v>
      </c>
      <c r="FB51" s="7"/>
      <c r="FC51" s="7"/>
      <c r="FD51" s="6">
        <f t="shared" si="914"/>
        <v>0</v>
      </c>
      <c r="FE51" s="7"/>
      <c r="FF51" s="7"/>
      <c r="FG51" s="6">
        <f t="shared" si="915"/>
        <v>0</v>
      </c>
      <c r="FH51" s="7"/>
      <c r="FI51" s="7"/>
      <c r="FJ51" s="6">
        <f t="shared" si="916"/>
        <v>0</v>
      </c>
      <c r="FK51" s="7"/>
      <c r="FL51" s="7"/>
      <c r="FM51" s="6">
        <f t="shared" si="917"/>
        <v>0</v>
      </c>
      <c r="FN51" s="7"/>
      <c r="FO51" s="7"/>
      <c r="FP51" s="6">
        <f t="shared" si="918"/>
        <v>0</v>
      </c>
      <c r="FQ51" s="7"/>
      <c r="FR51" s="7"/>
      <c r="FS51" s="6">
        <f t="shared" si="919"/>
        <v>0</v>
      </c>
      <c r="FT51" s="7"/>
      <c r="FU51" s="7"/>
      <c r="FV51" s="6">
        <f t="shared" si="920"/>
        <v>0</v>
      </c>
      <c r="FW51" s="7"/>
      <c r="FX51" s="7"/>
      <c r="FY51" s="6">
        <f t="shared" si="921"/>
        <v>0</v>
      </c>
      <c r="FZ51" s="7"/>
      <c r="GA51" s="7"/>
      <c r="GB51" s="6">
        <f t="shared" si="922"/>
        <v>0</v>
      </c>
      <c r="GC51" s="7"/>
      <c r="GD51" s="7"/>
      <c r="GE51" s="6">
        <f t="shared" si="923"/>
        <v>0</v>
      </c>
      <c r="GF51" s="7"/>
      <c r="GG51" s="7"/>
      <c r="GH51" s="6">
        <f t="shared" si="924"/>
        <v>0</v>
      </c>
      <c r="GI51" s="7"/>
      <c r="GJ51" s="7"/>
      <c r="GK51" s="6">
        <f t="shared" si="925"/>
        <v>0</v>
      </c>
      <c r="GL51" s="7">
        <f t="shared" si="926"/>
        <v>0</v>
      </c>
      <c r="GM51" s="7">
        <f t="shared" si="926"/>
        <v>0</v>
      </c>
      <c r="GN51" s="7">
        <f t="shared" si="926"/>
        <v>0</v>
      </c>
      <c r="GO51" s="7"/>
      <c r="GP51" s="7"/>
      <c r="GQ51" s="6">
        <f t="shared" si="927"/>
        <v>0</v>
      </c>
      <c r="GR51" s="7"/>
      <c r="GS51" s="7"/>
      <c r="GT51" s="6">
        <f t="shared" si="928"/>
        <v>0</v>
      </c>
      <c r="GU51" s="7"/>
      <c r="GV51" s="7"/>
      <c r="GW51" s="6">
        <f t="shared" si="929"/>
        <v>0</v>
      </c>
      <c r="GX51" s="7">
        <f>GL51+GO51+GR51+GU51</f>
        <v>0</v>
      </c>
      <c r="GY51" s="7">
        <f t="shared" si="930"/>
        <v>0</v>
      </c>
      <c r="GZ51" s="7">
        <f t="shared" si="930"/>
        <v>0</v>
      </c>
      <c r="HA51" s="586">
        <f t="shared" si="795"/>
        <v>0</v>
      </c>
      <c r="HB51" s="586">
        <f t="shared" si="108"/>
        <v>0</v>
      </c>
      <c r="HC51" s="580">
        <f t="shared" si="109"/>
        <v>0</v>
      </c>
    </row>
    <row r="52" spans="1:211" s="12" customFormat="1" x14ac:dyDescent="0.2">
      <c r="A52" s="124" t="s">
        <v>443</v>
      </c>
      <c r="B52" s="5">
        <f>B28+B40</f>
        <v>0</v>
      </c>
      <c r="C52" s="10">
        <f>C28+C40</f>
        <v>0</v>
      </c>
      <c r="D52" s="5">
        <f>D28+D40</f>
        <v>0</v>
      </c>
      <c r="E52" s="5">
        <f t="shared" ref="E52:GI52" si="931">E28+E40</f>
        <v>0</v>
      </c>
      <c r="F52" s="10">
        <f>F28+F40</f>
        <v>0</v>
      </c>
      <c r="G52" s="5">
        <f>G28+G40</f>
        <v>0</v>
      </c>
      <c r="H52" s="5">
        <f t="shared" si="931"/>
        <v>0</v>
      </c>
      <c r="I52" s="10">
        <f>I28+I40</f>
        <v>0</v>
      </c>
      <c r="J52" s="5">
        <f>J28+J40</f>
        <v>0</v>
      </c>
      <c r="K52" s="5">
        <f t="shared" si="931"/>
        <v>0</v>
      </c>
      <c r="L52" s="10">
        <f>L28+L40</f>
        <v>0</v>
      </c>
      <c r="M52" s="5">
        <f>M28+M40</f>
        <v>0</v>
      </c>
      <c r="N52" s="5">
        <f t="shared" si="931"/>
        <v>0</v>
      </c>
      <c r="O52" s="10">
        <f>O28+O40</f>
        <v>0</v>
      </c>
      <c r="P52" s="5">
        <f>P28+P40</f>
        <v>0</v>
      </c>
      <c r="Q52" s="5">
        <f t="shared" si="931"/>
        <v>0</v>
      </c>
      <c r="R52" s="10">
        <f>R28+R40</f>
        <v>0</v>
      </c>
      <c r="S52" s="5">
        <f>S28+S40</f>
        <v>0</v>
      </c>
      <c r="T52" s="5">
        <f t="shared" si="931"/>
        <v>0</v>
      </c>
      <c r="U52" s="10">
        <f>U28+U40</f>
        <v>0</v>
      </c>
      <c r="V52" s="5">
        <f>V28+V40</f>
        <v>0</v>
      </c>
      <c r="W52" s="5">
        <f t="shared" si="931"/>
        <v>7558077</v>
      </c>
      <c r="X52" s="10">
        <f>X28+X40</f>
        <v>0</v>
      </c>
      <c r="Y52" s="5">
        <f>Y28+Y40</f>
        <v>7558077</v>
      </c>
      <c r="Z52" s="5" t="e">
        <f t="shared" si="931"/>
        <v>#REF!</v>
      </c>
      <c r="AA52" s="10">
        <f>AA28+AA40</f>
        <v>66483</v>
      </c>
      <c r="AB52" s="5" t="e">
        <f>AB28+AB40</f>
        <v>#REF!</v>
      </c>
      <c r="AC52" s="5">
        <f t="shared" si="931"/>
        <v>0</v>
      </c>
      <c r="AD52" s="10">
        <f>AD28+AD40</f>
        <v>582861</v>
      </c>
      <c r="AE52" s="5">
        <f>AE28+AE40</f>
        <v>582861</v>
      </c>
      <c r="AF52" s="5">
        <f t="shared" si="931"/>
        <v>0</v>
      </c>
      <c r="AG52" s="10">
        <f>AG28+AG40</f>
        <v>0</v>
      </c>
      <c r="AH52" s="5">
        <f>AH28+AH40</f>
        <v>0</v>
      </c>
      <c r="AI52" s="5">
        <f t="shared" si="931"/>
        <v>5603</v>
      </c>
      <c r="AJ52" s="10">
        <f>AJ28+AJ40</f>
        <v>0</v>
      </c>
      <c r="AK52" s="5">
        <f>AK28+AK40</f>
        <v>5603</v>
      </c>
      <c r="AL52" s="5">
        <f t="shared" si="931"/>
        <v>0</v>
      </c>
      <c r="AM52" s="10">
        <f>AM28+AM40</f>
        <v>0</v>
      </c>
      <c r="AN52" s="5">
        <f>AN28+AN40</f>
        <v>0</v>
      </c>
      <c r="AO52" s="5">
        <f t="shared" si="931"/>
        <v>1251010</v>
      </c>
      <c r="AP52" s="10">
        <f>AP28+AP40</f>
        <v>0</v>
      </c>
      <c r="AQ52" s="5">
        <f>AQ28+AQ40</f>
        <v>1251010</v>
      </c>
      <c r="AR52" s="5">
        <f>AR28+AR40</f>
        <v>0</v>
      </c>
      <c r="AS52" s="10">
        <f>AS28+AS40</f>
        <v>0</v>
      </c>
      <c r="AT52" s="5">
        <f>AT28+AT40</f>
        <v>0</v>
      </c>
      <c r="AU52" s="5">
        <f t="shared" si="931"/>
        <v>1200</v>
      </c>
      <c r="AV52" s="10">
        <f>AV28+AV40</f>
        <v>0</v>
      </c>
      <c r="AW52" s="5">
        <f>AW28+AW40</f>
        <v>1200</v>
      </c>
      <c r="AX52" s="5">
        <f t="shared" si="931"/>
        <v>250000</v>
      </c>
      <c r="AY52" s="10">
        <f>AY28+AY40</f>
        <v>0</v>
      </c>
      <c r="AZ52" s="5">
        <f>AZ28+AZ40</f>
        <v>250000</v>
      </c>
      <c r="BA52" s="5">
        <f t="shared" si="931"/>
        <v>0</v>
      </c>
      <c r="BB52" s="10">
        <f>BB28+BB40</f>
        <v>0</v>
      </c>
      <c r="BC52" s="5">
        <f>BC28+BC40</f>
        <v>0</v>
      </c>
      <c r="BD52" s="5">
        <f t="shared" si="931"/>
        <v>0</v>
      </c>
      <c r="BE52" s="10">
        <f>BE28+BE40</f>
        <v>0</v>
      </c>
      <c r="BF52" s="5">
        <f>BF28+BF40</f>
        <v>0</v>
      </c>
      <c r="BG52" s="5">
        <f t="shared" si="931"/>
        <v>68219</v>
      </c>
      <c r="BH52" s="10">
        <f>BH28+BH40</f>
        <v>0</v>
      </c>
      <c r="BI52" s="5">
        <f>BI28+BI40</f>
        <v>68219</v>
      </c>
      <c r="BJ52" s="5">
        <f t="shared" si="931"/>
        <v>0</v>
      </c>
      <c r="BK52" s="10">
        <f>BK28+BK40</f>
        <v>0</v>
      </c>
      <c r="BL52" s="5">
        <f>BL28+BL40</f>
        <v>0</v>
      </c>
      <c r="BM52" s="5">
        <f t="shared" si="931"/>
        <v>0</v>
      </c>
      <c r="BN52" s="10">
        <f>BN28+BN40</f>
        <v>0</v>
      </c>
      <c r="BO52" s="5">
        <f>BO28+BO40</f>
        <v>0</v>
      </c>
      <c r="BP52" s="5">
        <f t="shared" si="931"/>
        <v>74166</v>
      </c>
      <c r="BQ52" s="10">
        <f>BQ28+BQ40</f>
        <v>0</v>
      </c>
      <c r="BR52" s="5">
        <f>BR28+BR40</f>
        <v>74166</v>
      </c>
      <c r="BS52" s="5">
        <f t="shared" si="931"/>
        <v>0</v>
      </c>
      <c r="BT52" s="10">
        <f>BT28+BT40</f>
        <v>0</v>
      </c>
      <c r="BU52" s="5">
        <f>BU28+BU40</f>
        <v>0</v>
      </c>
      <c r="BV52" s="5">
        <f t="shared" si="931"/>
        <v>0</v>
      </c>
      <c r="BW52" s="10">
        <f>BW28+BW40</f>
        <v>0</v>
      </c>
      <c r="BX52" s="5">
        <f>BX28+BX40</f>
        <v>0</v>
      </c>
      <c r="BY52" s="5">
        <f t="shared" si="931"/>
        <v>10000</v>
      </c>
      <c r="BZ52" s="10">
        <f>BZ28+BZ40</f>
        <v>0</v>
      </c>
      <c r="CA52" s="5">
        <f>CA28+CA40</f>
        <v>10000</v>
      </c>
      <c r="CB52" s="5">
        <f t="shared" si="931"/>
        <v>0</v>
      </c>
      <c r="CC52" s="10">
        <f>CC28+CC40</f>
        <v>0</v>
      </c>
      <c r="CD52" s="5">
        <f>CD28+CD40</f>
        <v>0</v>
      </c>
      <c r="CE52" s="5">
        <f t="shared" si="931"/>
        <v>1833500</v>
      </c>
      <c r="CF52" s="10">
        <f>CF28+CF40</f>
        <v>282556</v>
      </c>
      <c r="CG52" s="5">
        <f>CG28+CG40</f>
        <v>2116056</v>
      </c>
      <c r="CH52" s="5">
        <f t="shared" si="931"/>
        <v>0</v>
      </c>
      <c r="CI52" s="10">
        <f>CI28+CI40</f>
        <v>0</v>
      </c>
      <c r="CJ52" s="5">
        <f>CJ28+CJ40</f>
        <v>0</v>
      </c>
      <c r="CK52" s="5">
        <f t="shared" si="931"/>
        <v>0</v>
      </c>
      <c r="CL52" s="10">
        <f>CL28+CL40</f>
        <v>0</v>
      </c>
      <c r="CM52" s="5">
        <f>CM28+CM40</f>
        <v>0</v>
      </c>
      <c r="CN52" s="5">
        <f t="shared" si="931"/>
        <v>0</v>
      </c>
      <c r="CO52" s="10">
        <f>CO28+CO40</f>
        <v>0</v>
      </c>
      <c r="CP52" s="5">
        <f>CP28+CP40</f>
        <v>0</v>
      </c>
      <c r="CQ52" s="5">
        <f t="shared" si="931"/>
        <v>0</v>
      </c>
      <c r="CR52" s="10">
        <f>CR28+CR40</f>
        <v>0</v>
      </c>
      <c r="CS52" s="5">
        <f>CS28+CS40</f>
        <v>0</v>
      </c>
      <c r="CT52" s="5">
        <f t="shared" si="931"/>
        <v>0</v>
      </c>
      <c r="CU52" s="10">
        <f>CU28+CU40</f>
        <v>0</v>
      </c>
      <c r="CV52" s="5">
        <f>CV28+CV40</f>
        <v>0</v>
      </c>
      <c r="CW52" s="5">
        <f t="shared" si="931"/>
        <v>0</v>
      </c>
      <c r="CX52" s="10">
        <f>CX28+CX40</f>
        <v>0</v>
      </c>
      <c r="CY52" s="5">
        <f>CY28+CY40</f>
        <v>0</v>
      </c>
      <c r="CZ52" s="5">
        <f t="shared" si="931"/>
        <v>0</v>
      </c>
      <c r="DA52" s="10">
        <f>DA28+DA40</f>
        <v>0</v>
      </c>
      <c r="DB52" s="5">
        <f>DB28+DB40</f>
        <v>0</v>
      </c>
      <c r="DC52" s="5">
        <f t="shared" si="931"/>
        <v>0</v>
      </c>
      <c r="DD52" s="10">
        <f>DD28+DD40</f>
        <v>0</v>
      </c>
      <c r="DE52" s="5">
        <f>DE28+DE40</f>
        <v>0</v>
      </c>
      <c r="DF52" s="5">
        <f t="shared" si="931"/>
        <v>0</v>
      </c>
      <c r="DG52" s="10">
        <f>DG28+DG40</f>
        <v>0</v>
      </c>
      <c r="DH52" s="5">
        <f>DH28+DH40</f>
        <v>0</v>
      </c>
      <c r="DI52" s="5">
        <f t="shared" si="931"/>
        <v>30000</v>
      </c>
      <c r="DJ52" s="10">
        <f>DJ28+DJ40</f>
        <v>0</v>
      </c>
      <c r="DK52" s="5">
        <f>DK28+DK40</f>
        <v>30000</v>
      </c>
      <c r="DL52" s="5">
        <f t="shared" si="931"/>
        <v>0</v>
      </c>
      <c r="DM52" s="10">
        <f>DM28+DM40</f>
        <v>0</v>
      </c>
      <c r="DN52" s="5">
        <f>DN28+DN40</f>
        <v>0</v>
      </c>
      <c r="DO52" s="5">
        <f t="shared" si="931"/>
        <v>0</v>
      </c>
      <c r="DP52" s="10">
        <f>DP28+DP40</f>
        <v>0</v>
      </c>
      <c r="DQ52" s="5">
        <f>DQ28+DQ40</f>
        <v>0</v>
      </c>
      <c r="DR52" s="106" t="e">
        <f t="shared" si="931"/>
        <v>#REF!</v>
      </c>
      <c r="DS52" s="106">
        <f t="shared" ref="DS52:DT52" si="932">DS28+DS40</f>
        <v>931900</v>
      </c>
      <c r="DT52" s="106" t="e">
        <f t="shared" si="932"/>
        <v>#REF!</v>
      </c>
      <c r="DU52" s="5">
        <f t="shared" si="931"/>
        <v>0</v>
      </c>
      <c r="DV52" s="10">
        <f>DV28+DV40</f>
        <v>0</v>
      </c>
      <c r="DW52" s="5">
        <f>DW28+DW40</f>
        <v>0</v>
      </c>
      <c r="DX52" s="5">
        <f t="shared" si="931"/>
        <v>0</v>
      </c>
      <c r="DY52" s="10">
        <f>DY28+DY40</f>
        <v>0</v>
      </c>
      <c r="DZ52" s="5">
        <f>DZ28+DZ40</f>
        <v>0</v>
      </c>
      <c r="EA52" s="5">
        <f t="shared" si="931"/>
        <v>0</v>
      </c>
      <c r="EB52" s="10">
        <f>EB28+EB40</f>
        <v>0</v>
      </c>
      <c r="EC52" s="5">
        <f>EC28+EC40</f>
        <v>0</v>
      </c>
      <c r="ED52" s="5">
        <f t="shared" si="931"/>
        <v>4000</v>
      </c>
      <c r="EE52" s="10">
        <f>EE28+EE40</f>
        <v>118060</v>
      </c>
      <c r="EF52" s="5">
        <f>EF28+EF40</f>
        <v>122060</v>
      </c>
      <c r="EG52" s="5">
        <f t="shared" ref="EG52:EM52" si="933">EG28+EG40</f>
        <v>200</v>
      </c>
      <c r="EH52" s="10">
        <f>EH28+EH40</f>
        <v>52613</v>
      </c>
      <c r="EI52" s="5">
        <f>EI28+EI40</f>
        <v>52813</v>
      </c>
      <c r="EJ52" s="5">
        <f t="shared" ref="EJ52" si="934">EJ28+EJ40</f>
        <v>0</v>
      </c>
      <c r="EK52" s="10">
        <f>EK28+EK40</f>
        <v>41958</v>
      </c>
      <c r="EL52" s="5">
        <f>EL28+EL40</f>
        <v>41958</v>
      </c>
      <c r="EM52" s="5">
        <f t="shared" si="933"/>
        <v>0</v>
      </c>
      <c r="EN52" s="10">
        <f>EN28+EN40</f>
        <v>6200</v>
      </c>
      <c r="EO52" s="5">
        <f>EO28+EO40</f>
        <v>6200</v>
      </c>
      <c r="EP52" s="5">
        <f t="shared" ref="EP52:ES52" si="935">EP28+EP40</f>
        <v>0</v>
      </c>
      <c r="EQ52" s="10">
        <f>EQ28+EQ40</f>
        <v>109863</v>
      </c>
      <c r="ER52" s="5">
        <f>ER28+ER40</f>
        <v>109863</v>
      </c>
      <c r="ES52" s="5">
        <f t="shared" si="935"/>
        <v>15000</v>
      </c>
      <c r="ET52" s="10">
        <f>ET28+ET40</f>
        <v>6240</v>
      </c>
      <c r="EU52" s="5">
        <f>EU28+EU40</f>
        <v>21240</v>
      </c>
      <c r="EV52" s="106">
        <f t="shared" si="931"/>
        <v>19200</v>
      </c>
      <c r="EW52" s="106">
        <f t="shared" ref="EW52:EX52" si="936">EW28+EW40</f>
        <v>334934</v>
      </c>
      <c r="EX52" s="106">
        <f t="shared" si="936"/>
        <v>354134</v>
      </c>
      <c r="EY52" s="10">
        <f>EY28+EY40</f>
        <v>0</v>
      </c>
      <c r="EZ52" s="10">
        <f>EZ28+EZ40</f>
        <v>0</v>
      </c>
      <c r="FA52" s="5">
        <f>FA28+FA40</f>
        <v>0</v>
      </c>
      <c r="FB52" s="10">
        <f t="shared" si="931"/>
        <v>0</v>
      </c>
      <c r="FC52" s="10">
        <f>FC28+FC40</f>
        <v>13369</v>
      </c>
      <c r="FD52" s="5">
        <f>FD28+FD40</f>
        <v>13369</v>
      </c>
      <c r="FE52" s="10">
        <f t="shared" si="931"/>
        <v>0</v>
      </c>
      <c r="FF52" s="10">
        <f>FF28+FF40</f>
        <v>0</v>
      </c>
      <c r="FG52" s="5">
        <f>FG28+FG40</f>
        <v>0</v>
      </c>
      <c r="FH52" s="10">
        <f t="shared" si="931"/>
        <v>0</v>
      </c>
      <c r="FI52" s="10">
        <f>FI28+FI40</f>
        <v>0</v>
      </c>
      <c r="FJ52" s="5">
        <f>FJ28+FJ40</f>
        <v>0</v>
      </c>
      <c r="FK52" s="10">
        <f t="shared" si="931"/>
        <v>0</v>
      </c>
      <c r="FL52" s="10">
        <f>FL28+FL40</f>
        <v>0</v>
      </c>
      <c r="FM52" s="5">
        <f>FM28+FM40</f>
        <v>0</v>
      </c>
      <c r="FN52" s="10">
        <f t="shared" si="931"/>
        <v>33330</v>
      </c>
      <c r="FO52" s="10">
        <f>FO28+FO40</f>
        <v>0</v>
      </c>
      <c r="FP52" s="5">
        <f>FP28+FP40</f>
        <v>33330</v>
      </c>
      <c r="FQ52" s="10">
        <f t="shared" si="931"/>
        <v>5506</v>
      </c>
      <c r="FR52" s="10">
        <f>FR28+FR40</f>
        <v>0</v>
      </c>
      <c r="FS52" s="5">
        <f>FS28+FS40</f>
        <v>5506</v>
      </c>
      <c r="FT52" s="10">
        <f t="shared" si="931"/>
        <v>3038</v>
      </c>
      <c r="FU52" s="10">
        <f>FU28+FU40</f>
        <v>0</v>
      </c>
      <c r="FV52" s="5">
        <f>FV28+FV40</f>
        <v>3038</v>
      </c>
      <c r="FW52" s="10">
        <f t="shared" si="931"/>
        <v>13603</v>
      </c>
      <c r="FX52" s="10">
        <f>FX28+FX40</f>
        <v>0</v>
      </c>
      <c r="FY52" s="5">
        <f>FY28+FY40</f>
        <v>13603</v>
      </c>
      <c r="FZ52" s="10">
        <f t="shared" si="931"/>
        <v>0</v>
      </c>
      <c r="GA52" s="10">
        <f>GA28+GA40</f>
        <v>0</v>
      </c>
      <c r="GB52" s="5">
        <f>GB28+GB40</f>
        <v>0</v>
      </c>
      <c r="GC52" s="10">
        <f t="shared" si="931"/>
        <v>0</v>
      </c>
      <c r="GD52" s="10">
        <f>GD28+GD40</f>
        <v>0</v>
      </c>
      <c r="GE52" s="5">
        <f>GE28+GE40</f>
        <v>0</v>
      </c>
      <c r="GF52" s="10">
        <f t="shared" si="931"/>
        <v>97009</v>
      </c>
      <c r="GG52" s="10">
        <f>GG28+GG40</f>
        <v>67224</v>
      </c>
      <c r="GH52" s="5">
        <f>GH28+GH40</f>
        <v>164233</v>
      </c>
      <c r="GI52" s="10">
        <f t="shared" si="931"/>
        <v>0</v>
      </c>
      <c r="GJ52" s="10">
        <f>GJ28+GJ40</f>
        <v>1504</v>
      </c>
      <c r="GK52" s="5">
        <f>GK28+GK40</f>
        <v>1504</v>
      </c>
      <c r="GL52" s="10">
        <f>GL28+GL40</f>
        <v>152486</v>
      </c>
      <c r="GM52" s="10">
        <f t="shared" ref="GM52:GN52" si="937">GM28+GM40</f>
        <v>82097</v>
      </c>
      <c r="GN52" s="10">
        <f t="shared" si="937"/>
        <v>234583</v>
      </c>
      <c r="GO52" s="10">
        <f t="shared" ref="GO52:GX52" si="938">GO28+GO40</f>
        <v>40891</v>
      </c>
      <c r="GP52" s="10">
        <f t="shared" si="938"/>
        <v>25372</v>
      </c>
      <c r="GQ52" s="5">
        <f t="shared" si="938"/>
        <v>66263</v>
      </c>
      <c r="GR52" s="10">
        <f t="shared" si="938"/>
        <v>1515777</v>
      </c>
      <c r="GS52" s="10">
        <f t="shared" si="938"/>
        <v>120490</v>
      </c>
      <c r="GT52" s="5">
        <f t="shared" si="938"/>
        <v>1636267</v>
      </c>
      <c r="GU52" s="10">
        <f t="shared" si="938"/>
        <v>0</v>
      </c>
      <c r="GV52" s="10">
        <f t="shared" si="938"/>
        <v>223</v>
      </c>
      <c r="GW52" s="5">
        <f t="shared" si="938"/>
        <v>223</v>
      </c>
      <c r="GX52" s="10">
        <f t="shared" si="938"/>
        <v>1709154</v>
      </c>
      <c r="GY52" s="10">
        <f t="shared" ref="GY52:HA52" si="939">GY28+GY40</f>
        <v>228182</v>
      </c>
      <c r="GZ52" s="10">
        <f t="shared" si="939"/>
        <v>1937336</v>
      </c>
      <c r="HA52" s="10" t="e">
        <f t="shared" si="939"/>
        <v>#REF!</v>
      </c>
      <c r="HB52" s="10">
        <f t="shared" ref="HB52:HC52" si="940">HB28+HB40</f>
        <v>1495016</v>
      </c>
      <c r="HC52" s="116" t="e">
        <f t="shared" si="940"/>
        <v>#REF!</v>
      </c>
    </row>
    <row r="53" spans="1:211" s="12" customFormat="1" x14ac:dyDescent="0.2">
      <c r="A53" s="124" t="s">
        <v>444</v>
      </c>
      <c r="B53" s="5">
        <f>B54+B58</f>
        <v>0</v>
      </c>
      <c r="C53" s="10">
        <f t="shared" ref="C53" si="941">C54+C58</f>
        <v>0</v>
      </c>
      <c r="D53" s="5">
        <f>D54+D58</f>
        <v>0</v>
      </c>
      <c r="E53" s="5">
        <f t="shared" ref="E53:GU53" si="942">E54+E58</f>
        <v>0</v>
      </c>
      <c r="F53" s="10">
        <f t="shared" si="942"/>
        <v>0</v>
      </c>
      <c r="G53" s="5">
        <f>G54+G58</f>
        <v>0</v>
      </c>
      <c r="H53" s="5">
        <f t="shared" si="942"/>
        <v>0</v>
      </c>
      <c r="I53" s="10">
        <f t="shared" si="942"/>
        <v>0</v>
      </c>
      <c r="J53" s="5">
        <f>J54+J58</f>
        <v>0</v>
      </c>
      <c r="K53" s="5">
        <f t="shared" si="942"/>
        <v>0</v>
      </c>
      <c r="L53" s="10">
        <f t="shared" si="942"/>
        <v>0</v>
      </c>
      <c r="M53" s="5">
        <f>M54+M58</f>
        <v>0</v>
      </c>
      <c r="N53" s="5">
        <f t="shared" si="942"/>
        <v>0</v>
      </c>
      <c r="O53" s="10">
        <f t="shared" si="942"/>
        <v>0</v>
      </c>
      <c r="P53" s="5">
        <f>P54+P58</f>
        <v>0</v>
      </c>
      <c r="Q53" s="5">
        <f t="shared" si="942"/>
        <v>0</v>
      </c>
      <c r="R53" s="10">
        <f t="shared" si="942"/>
        <v>0</v>
      </c>
      <c r="S53" s="5">
        <f>S54+S58</f>
        <v>0</v>
      </c>
      <c r="T53" s="5">
        <f t="shared" si="942"/>
        <v>0</v>
      </c>
      <c r="U53" s="10">
        <f t="shared" si="942"/>
        <v>0</v>
      </c>
      <c r="V53" s="5">
        <f>V54+V58</f>
        <v>0</v>
      </c>
      <c r="W53" s="5">
        <f t="shared" si="942"/>
        <v>0</v>
      </c>
      <c r="X53" s="10">
        <f t="shared" si="942"/>
        <v>0</v>
      </c>
      <c r="Y53" s="5">
        <f>Y54+Y58</f>
        <v>0</v>
      </c>
      <c r="Z53" s="5">
        <f t="shared" si="942"/>
        <v>5642887</v>
      </c>
      <c r="AA53" s="10">
        <f t="shared" si="942"/>
        <v>342185</v>
      </c>
      <c r="AB53" s="5">
        <f>AB54+AB58</f>
        <v>5985072</v>
      </c>
      <c r="AC53" s="5">
        <f t="shared" si="942"/>
        <v>0</v>
      </c>
      <c r="AD53" s="10">
        <f t="shared" si="942"/>
        <v>56331</v>
      </c>
      <c r="AE53" s="5">
        <f>AE54+AE58</f>
        <v>56331</v>
      </c>
      <c r="AF53" s="5">
        <f t="shared" si="942"/>
        <v>0</v>
      </c>
      <c r="AG53" s="10">
        <f t="shared" si="942"/>
        <v>0</v>
      </c>
      <c r="AH53" s="5">
        <f>AH54+AH58</f>
        <v>0</v>
      </c>
      <c r="AI53" s="5">
        <f t="shared" si="942"/>
        <v>0</v>
      </c>
      <c r="AJ53" s="10">
        <f t="shared" si="942"/>
        <v>0</v>
      </c>
      <c r="AK53" s="5">
        <f>AK54+AK58</f>
        <v>0</v>
      </c>
      <c r="AL53" s="5">
        <f t="shared" si="942"/>
        <v>0</v>
      </c>
      <c r="AM53" s="10">
        <f t="shared" si="942"/>
        <v>0</v>
      </c>
      <c r="AN53" s="5">
        <f>AN54+AN58</f>
        <v>0</v>
      </c>
      <c r="AO53" s="5">
        <f t="shared" si="942"/>
        <v>0</v>
      </c>
      <c r="AP53" s="10">
        <f t="shared" si="942"/>
        <v>0</v>
      </c>
      <c r="AQ53" s="5">
        <f>AQ54+AQ58</f>
        <v>0</v>
      </c>
      <c r="AR53" s="5">
        <f>AR54+AR58</f>
        <v>0</v>
      </c>
      <c r="AS53" s="10">
        <f t="shared" ref="AS53" si="943">AS54+AS58</f>
        <v>0</v>
      </c>
      <c r="AT53" s="5">
        <f>AT54+AT58</f>
        <v>0</v>
      </c>
      <c r="AU53" s="5">
        <f t="shared" si="942"/>
        <v>0</v>
      </c>
      <c r="AV53" s="10">
        <f t="shared" si="942"/>
        <v>0</v>
      </c>
      <c r="AW53" s="5">
        <f>AW54+AW58</f>
        <v>0</v>
      </c>
      <c r="AX53" s="5">
        <f t="shared" si="942"/>
        <v>0</v>
      </c>
      <c r="AY53" s="10">
        <f t="shared" si="942"/>
        <v>0</v>
      </c>
      <c r="AZ53" s="5">
        <f>AZ54+AZ58</f>
        <v>0</v>
      </c>
      <c r="BA53" s="5">
        <f t="shared" si="942"/>
        <v>0</v>
      </c>
      <c r="BB53" s="10">
        <f t="shared" si="942"/>
        <v>0</v>
      </c>
      <c r="BC53" s="5">
        <f>BC54+BC58</f>
        <v>0</v>
      </c>
      <c r="BD53" s="5">
        <f t="shared" si="942"/>
        <v>0</v>
      </c>
      <c r="BE53" s="10">
        <f t="shared" si="942"/>
        <v>0</v>
      </c>
      <c r="BF53" s="5">
        <f>BF54+BF58</f>
        <v>0</v>
      </c>
      <c r="BG53" s="5">
        <f t="shared" si="942"/>
        <v>0</v>
      </c>
      <c r="BH53" s="10">
        <f t="shared" si="942"/>
        <v>0</v>
      </c>
      <c r="BI53" s="5">
        <f>BI54+BI58</f>
        <v>0</v>
      </c>
      <c r="BJ53" s="5">
        <f t="shared" si="942"/>
        <v>0</v>
      </c>
      <c r="BK53" s="10">
        <f t="shared" si="942"/>
        <v>0</v>
      </c>
      <c r="BL53" s="5">
        <f>BL54+BL58</f>
        <v>0</v>
      </c>
      <c r="BM53" s="5">
        <f t="shared" si="942"/>
        <v>0</v>
      </c>
      <c r="BN53" s="10">
        <f t="shared" si="942"/>
        <v>0</v>
      </c>
      <c r="BO53" s="5">
        <f>BO54+BO58</f>
        <v>0</v>
      </c>
      <c r="BP53" s="5">
        <f t="shared" si="942"/>
        <v>0</v>
      </c>
      <c r="BQ53" s="10">
        <f t="shared" si="942"/>
        <v>0</v>
      </c>
      <c r="BR53" s="5">
        <f>BR54+BR58</f>
        <v>0</v>
      </c>
      <c r="BS53" s="5">
        <f t="shared" si="942"/>
        <v>0</v>
      </c>
      <c r="BT53" s="10">
        <f t="shared" si="942"/>
        <v>0</v>
      </c>
      <c r="BU53" s="5">
        <f>BU54+BU58</f>
        <v>0</v>
      </c>
      <c r="BV53" s="5">
        <f t="shared" si="942"/>
        <v>0</v>
      </c>
      <c r="BW53" s="10">
        <f t="shared" si="942"/>
        <v>0</v>
      </c>
      <c r="BX53" s="5">
        <f>BX54+BX58</f>
        <v>0</v>
      </c>
      <c r="BY53" s="5">
        <f t="shared" si="942"/>
        <v>0</v>
      </c>
      <c r="BZ53" s="10">
        <f t="shared" si="942"/>
        <v>0</v>
      </c>
      <c r="CA53" s="5">
        <f>CA54+CA58</f>
        <v>0</v>
      </c>
      <c r="CB53" s="5">
        <f t="shared" si="942"/>
        <v>0</v>
      </c>
      <c r="CC53" s="10">
        <f t="shared" si="942"/>
        <v>0</v>
      </c>
      <c r="CD53" s="5">
        <f>CD54+CD58</f>
        <v>0</v>
      </c>
      <c r="CE53" s="5">
        <f t="shared" si="942"/>
        <v>0</v>
      </c>
      <c r="CF53" s="10">
        <f t="shared" si="942"/>
        <v>0</v>
      </c>
      <c r="CG53" s="5">
        <f>CG54+CG58</f>
        <v>0</v>
      </c>
      <c r="CH53" s="5">
        <f t="shared" si="942"/>
        <v>0</v>
      </c>
      <c r="CI53" s="10">
        <f t="shared" si="942"/>
        <v>0</v>
      </c>
      <c r="CJ53" s="5">
        <f>CJ54+CJ58</f>
        <v>0</v>
      </c>
      <c r="CK53" s="5">
        <f t="shared" si="942"/>
        <v>0</v>
      </c>
      <c r="CL53" s="10">
        <f t="shared" si="942"/>
        <v>0</v>
      </c>
      <c r="CM53" s="5">
        <f>CM54+CM58</f>
        <v>0</v>
      </c>
      <c r="CN53" s="5">
        <f t="shared" si="942"/>
        <v>0</v>
      </c>
      <c r="CO53" s="10">
        <f t="shared" si="942"/>
        <v>0</v>
      </c>
      <c r="CP53" s="5">
        <f>CP54+CP58</f>
        <v>0</v>
      </c>
      <c r="CQ53" s="5">
        <f t="shared" si="942"/>
        <v>0</v>
      </c>
      <c r="CR53" s="10">
        <f t="shared" si="942"/>
        <v>0</v>
      </c>
      <c r="CS53" s="5">
        <f>CS54+CS58</f>
        <v>0</v>
      </c>
      <c r="CT53" s="5">
        <f t="shared" si="942"/>
        <v>0</v>
      </c>
      <c r="CU53" s="10">
        <f t="shared" si="942"/>
        <v>0</v>
      </c>
      <c r="CV53" s="5">
        <f>CV54+CV58</f>
        <v>0</v>
      </c>
      <c r="CW53" s="5">
        <f t="shared" si="942"/>
        <v>0</v>
      </c>
      <c r="CX53" s="10">
        <f t="shared" si="942"/>
        <v>0</v>
      </c>
      <c r="CY53" s="5">
        <f>CY54+CY58</f>
        <v>0</v>
      </c>
      <c r="CZ53" s="5">
        <f t="shared" si="942"/>
        <v>0</v>
      </c>
      <c r="DA53" s="10">
        <f t="shared" si="942"/>
        <v>0</v>
      </c>
      <c r="DB53" s="5">
        <f>DB54+DB58</f>
        <v>0</v>
      </c>
      <c r="DC53" s="5">
        <f t="shared" si="942"/>
        <v>0</v>
      </c>
      <c r="DD53" s="10">
        <f t="shared" si="942"/>
        <v>0</v>
      </c>
      <c r="DE53" s="5">
        <f>DE54+DE58</f>
        <v>0</v>
      </c>
      <c r="DF53" s="5">
        <f t="shared" si="942"/>
        <v>0</v>
      </c>
      <c r="DG53" s="10">
        <f t="shared" si="942"/>
        <v>0</v>
      </c>
      <c r="DH53" s="5">
        <f>DH54+DH58</f>
        <v>0</v>
      </c>
      <c r="DI53" s="5">
        <f t="shared" si="942"/>
        <v>0</v>
      </c>
      <c r="DJ53" s="10">
        <f t="shared" si="942"/>
        <v>0</v>
      </c>
      <c r="DK53" s="5">
        <f>DK54+DK58</f>
        <v>0</v>
      </c>
      <c r="DL53" s="5">
        <f t="shared" si="942"/>
        <v>0</v>
      </c>
      <c r="DM53" s="10">
        <f t="shared" si="942"/>
        <v>0</v>
      </c>
      <c r="DN53" s="5">
        <f>DN54+DN58</f>
        <v>0</v>
      </c>
      <c r="DO53" s="5">
        <f>DO54+DO58</f>
        <v>0</v>
      </c>
      <c r="DP53" s="10">
        <f t="shared" ref="DP53" si="944">DP54+DP58</f>
        <v>0</v>
      </c>
      <c r="DQ53" s="5">
        <f>DQ54+DQ58</f>
        <v>0</v>
      </c>
      <c r="DR53" s="106">
        <f t="shared" si="942"/>
        <v>5642887</v>
      </c>
      <c r="DS53" s="106">
        <f t="shared" ref="DS53:DT53" si="945">DS54+DS58</f>
        <v>398516</v>
      </c>
      <c r="DT53" s="106">
        <f t="shared" si="945"/>
        <v>6041403</v>
      </c>
      <c r="DU53" s="5">
        <f t="shared" si="942"/>
        <v>0</v>
      </c>
      <c r="DV53" s="10">
        <f t="shared" si="942"/>
        <v>0</v>
      </c>
      <c r="DW53" s="5">
        <f>DW54+DW58</f>
        <v>0</v>
      </c>
      <c r="DX53" s="5">
        <f t="shared" si="942"/>
        <v>0</v>
      </c>
      <c r="DY53" s="10">
        <f t="shared" si="942"/>
        <v>0</v>
      </c>
      <c r="DZ53" s="5">
        <f>DZ54+DZ58</f>
        <v>0</v>
      </c>
      <c r="EA53" s="5">
        <f t="shared" si="942"/>
        <v>0</v>
      </c>
      <c r="EB53" s="10">
        <f t="shared" si="942"/>
        <v>0</v>
      </c>
      <c r="EC53" s="5">
        <f>EC54+EC58</f>
        <v>0</v>
      </c>
      <c r="ED53" s="5">
        <f t="shared" si="942"/>
        <v>0</v>
      </c>
      <c r="EE53" s="10">
        <f t="shared" si="942"/>
        <v>0</v>
      </c>
      <c r="EF53" s="5">
        <f>EF54+EF58</f>
        <v>0</v>
      </c>
      <c r="EG53" s="5">
        <f t="shared" ref="EG53:EN53" si="946">EG54+EG58</f>
        <v>0</v>
      </c>
      <c r="EH53" s="10">
        <f t="shared" si="946"/>
        <v>0</v>
      </c>
      <c r="EI53" s="5">
        <f>EI54+EI58</f>
        <v>0</v>
      </c>
      <c r="EJ53" s="5">
        <f t="shared" ref="EJ53:EK53" si="947">EJ54+EJ58</f>
        <v>0</v>
      </c>
      <c r="EK53" s="10">
        <f t="shared" si="947"/>
        <v>0</v>
      </c>
      <c r="EL53" s="5">
        <f>EL54+EL58</f>
        <v>0</v>
      </c>
      <c r="EM53" s="5">
        <f t="shared" si="946"/>
        <v>0</v>
      </c>
      <c r="EN53" s="10">
        <f t="shared" si="946"/>
        <v>0</v>
      </c>
      <c r="EO53" s="5">
        <f>EO54+EO58</f>
        <v>0</v>
      </c>
      <c r="EP53" s="5">
        <f t="shared" ref="EP53:ET53" si="948">EP54+EP58</f>
        <v>0</v>
      </c>
      <c r="EQ53" s="10">
        <f t="shared" si="948"/>
        <v>0</v>
      </c>
      <c r="ER53" s="5">
        <f>ER54+ER58</f>
        <v>0</v>
      </c>
      <c r="ES53" s="5">
        <f t="shared" si="948"/>
        <v>0</v>
      </c>
      <c r="ET53" s="10">
        <f t="shared" si="948"/>
        <v>0</v>
      </c>
      <c r="EU53" s="5">
        <f>EU54+EU58</f>
        <v>0</v>
      </c>
      <c r="EV53" s="106">
        <f t="shared" si="942"/>
        <v>0</v>
      </c>
      <c r="EW53" s="106">
        <f t="shared" ref="EW53:EX53" si="949">EW54+EW58</f>
        <v>0</v>
      </c>
      <c r="EX53" s="106">
        <f t="shared" si="949"/>
        <v>0</v>
      </c>
      <c r="EY53" s="10">
        <f>EY54+EY58</f>
        <v>0</v>
      </c>
      <c r="EZ53" s="10">
        <f t="shared" ref="EZ53" si="950">EZ54+EZ58</f>
        <v>0</v>
      </c>
      <c r="FA53" s="5">
        <f>FA54+FA58</f>
        <v>0</v>
      </c>
      <c r="FB53" s="10">
        <f t="shared" si="942"/>
        <v>0</v>
      </c>
      <c r="FC53" s="10">
        <f t="shared" si="942"/>
        <v>0</v>
      </c>
      <c r="FD53" s="5">
        <f>FD54+FD58</f>
        <v>0</v>
      </c>
      <c r="FE53" s="10">
        <f t="shared" si="942"/>
        <v>0</v>
      </c>
      <c r="FF53" s="10">
        <f t="shared" si="942"/>
        <v>0</v>
      </c>
      <c r="FG53" s="5">
        <f>FG54+FG58</f>
        <v>0</v>
      </c>
      <c r="FH53" s="10">
        <f t="shared" si="942"/>
        <v>0</v>
      </c>
      <c r="FI53" s="10">
        <f t="shared" si="942"/>
        <v>0</v>
      </c>
      <c r="FJ53" s="5">
        <f>FJ54+FJ58</f>
        <v>0</v>
      </c>
      <c r="FK53" s="10">
        <f t="shared" si="942"/>
        <v>0</v>
      </c>
      <c r="FL53" s="10">
        <f t="shared" si="942"/>
        <v>0</v>
      </c>
      <c r="FM53" s="5">
        <f>FM54+FM58</f>
        <v>0</v>
      </c>
      <c r="FN53" s="10">
        <f t="shared" si="942"/>
        <v>0</v>
      </c>
      <c r="FO53" s="10">
        <f t="shared" si="942"/>
        <v>0</v>
      </c>
      <c r="FP53" s="5">
        <f>FP54+FP58</f>
        <v>0</v>
      </c>
      <c r="FQ53" s="10">
        <f t="shared" si="942"/>
        <v>0</v>
      </c>
      <c r="FR53" s="10">
        <f t="shared" si="942"/>
        <v>0</v>
      </c>
      <c r="FS53" s="5">
        <f>FS54+FS58</f>
        <v>0</v>
      </c>
      <c r="FT53" s="10">
        <f t="shared" si="942"/>
        <v>0</v>
      </c>
      <c r="FU53" s="10">
        <f t="shared" si="942"/>
        <v>0</v>
      </c>
      <c r="FV53" s="5">
        <f>FV54+FV58</f>
        <v>0</v>
      </c>
      <c r="FW53" s="10">
        <f t="shared" si="942"/>
        <v>0</v>
      </c>
      <c r="FX53" s="10">
        <f t="shared" si="942"/>
        <v>0</v>
      </c>
      <c r="FY53" s="5">
        <f>FY54+FY58</f>
        <v>0</v>
      </c>
      <c r="FZ53" s="10">
        <f t="shared" si="942"/>
        <v>0</v>
      </c>
      <c r="GA53" s="10">
        <f t="shared" si="942"/>
        <v>0</v>
      </c>
      <c r="GB53" s="5">
        <f>GB54+GB58</f>
        <v>0</v>
      </c>
      <c r="GC53" s="10">
        <f t="shared" si="942"/>
        <v>0</v>
      </c>
      <c r="GD53" s="10">
        <f t="shared" si="942"/>
        <v>0</v>
      </c>
      <c r="GE53" s="5">
        <f>GE54+GE58</f>
        <v>0</v>
      </c>
      <c r="GF53" s="10">
        <f t="shared" si="942"/>
        <v>0</v>
      </c>
      <c r="GG53" s="10">
        <f t="shared" si="942"/>
        <v>0</v>
      </c>
      <c r="GH53" s="5">
        <f>GH54+GH58</f>
        <v>0</v>
      </c>
      <c r="GI53" s="10">
        <f>GI54+GI58</f>
        <v>0</v>
      </c>
      <c r="GJ53" s="10">
        <f t="shared" ref="GJ53" si="951">GJ54+GJ58</f>
        <v>0</v>
      </c>
      <c r="GK53" s="5">
        <f>GK54+GK58</f>
        <v>0</v>
      </c>
      <c r="GL53" s="10">
        <f>GL54+GL58</f>
        <v>0</v>
      </c>
      <c r="GM53" s="10">
        <f t="shared" ref="GM53:GN53" si="952">GM54+GM58</f>
        <v>0</v>
      </c>
      <c r="GN53" s="10">
        <f t="shared" si="952"/>
        <v>0</v>
      </c>
      <c r="GO53" s="10">
        <f>GO54+GO58</f>
        <v>0</v>
      </c>
      <c r="GP53" s="10">
        <f t="shared" ref="GP53" si="953">GP54+GP58</f>
        <v>0</v>
      </c>
      <c r="GQ53" s="5">
        <f>GQ54+GQ58</f>
        <v>0</v>
      </c>
      <c r="GR53" s="10">
        <f t="shared" si="942"/>
        <v>0</v>
      </c>
      <c r="GS53" s="10">
        <f t="shared" si="942"/>
        <v>0</v>
      </c>
      <c r="GT53" s="5">
        <f>GT54+GT58</f>
        <v>0</v>
      </c>
      <c r="GU53" s="10">
        <f t="shared" si="942"/>
        <v>0</v>
      </c>
      <c r="GV53" s="10">
        <f t="shared" ref="GV53" si="954">GV54+GV58</f>
        <v>0</v>
      </c>
      <c r="GW53" s="5">
        <f>GW54+GW58</f>
        <v>0</v>
      </c>
      <c r="GX53" s="10">
        <f>GX54+GX58</f>
        <v>0</v>
      </c>
      <c r="GY53" s="10">
        <f t="shared" ref="GY53:GZ53" si="955">GY54+GY58</f>
        <v>0</v>
      </c>
      <c r="GZ53" s="10">
        <f t="shared" si="955"/>
        <v>0</v>
      </c>
      <c r="HA53" s="10">
        <f>HA54+HA58</f>
        <v>5642887</v>
      </c>
      <c r="HB53" s="10">
        <f t="shared" ref="HB53:HC53" si="956">HB54+HB58</f>
        <v>398516</v>
      </c>
      <c r="HC53" s="116">
        <f t="shared" si="956"/>
        <v>6041403</v>
      </c>
    </row>
    <row r="54" spans="1:211" s="12" customFormat="1" x14ac:dyDescent="0.2">
      <c r="A54" s="124" t="s">
        <v>445</v>
      </c>
      <c r="B54" s="5">
        <f>B55+B56+B57</f>
        <v>0</v>
      </c>
      <c r="C54" s="10">
        <f t="shared" ref="C54" si="957">C55+C56+C57</f>
        <v>0</v>
      </c>
      <c r="D54" s="5">
        <f>D55+D56+D57</f>
        <v>0</v>
      </c>
      <c r="E54" s="5">
        <f t="shared" ref="E54:GU54" si="958">E55+E56+E57</f>
        <v>0</v>
      </c>
      <c r="F54" s="10">
        <f t="shared" si="958"/>
        <v>0</v>
      </c>
      <c r="G54" s="5">
        <f>G55+G56+G57</f>
        <v>0</v>
      </c>
      <c r="H54" s="5">
        <f t="shared" si="958"/>
        <v>0</v>
      </c>
      <c r="I54" s="10">
        <f t="shared" si="958"/>
        <v>0</v>
      </c>
      <c r="J54" s="5">
        <f>J55+J56+J57</f>
        <v>0</v>
      </c>
      <c r="K54" s="5">
        <f t="shared" si="958"/>
        <v>0</v>
      </c>
      <c r="L54" s="10">
        <f t="shared" si="958"/>
        <v>0</v>
      </c>
      <c r="M54" s="5">
        <f>M55+M56+M57</f>
        <v>0</v>
      </c>
      <c r="N54" s="5">
        <f t="shared" si="958"/>
        <v>0</v>
      </c>
      <c r="O54" s="10">
        <f t="shared" si="958"/>
        <v>0</v>
      </c>
      <c r="P54" s="5">
        <f>P55+P56+P57</f>
        <v>0</v>
      </c>
      <c r="Q54" s="5">
        <f t="shared" si="958"/>
        <v>0</v>
      </c>
      <c r="R54" s="10">
        <f t="shared" si="958"/>
        <v>0</v>
      </c>
      <c r="S54" s="5">
        <f>S55+S56+S57</f>
        <v>0</v>
      </c>
      <c r="T54" s="5">
        <f t="shared" si="958"/>
        <v>0</v>
      </c>
      <c r="U54" s="10">
        <f t="shared" si="958"/>
        <v>0</v>
      </c>
      <c r="V54" s="5">
        <f>V55+V56+V57</f>
        <v>0</v>
      </c>
      <c r="W54" s="5">
        <f t="shared" si="958"/>
        <v>0</v>
      </c>
      <c r="X54" s="10">
        <f t="shared" si="958"/>
        <v>0</v>
      </c>
      <c r="Y54" s="5">
        <f>Y55+Y56+Y57</f>
        <v>0</v>
      </c>
      <c r="Z54" s="5">
        <f t="shared" si="958"/>
        <v>5548183</v>
      </c>
      <c r="AA54" s="10">
        <f t="shared" si="958"/>
        <v>213678</v>
      </c>
      <c r="AB54" s="5">
        <f>AB55+AB56+AB57</f>
        <v>5761861</v>
      </c>
      <c r="AC54" s="5">
        <f t="shared" si="958"/>
        <v>0</v>
      </c>
      <c r="AD54" s="10">
        <f t="shared" si="958"/>
        <v>56331</v>
      </c>
      <c r="AE54" s="5">
        <f>AE55+AE56+AE57</f>
        <v>56331</v>
      </c>
      <c r="AF54" s="5">
        <f t="shared" si="958"/>
        <v>0</v>
      </c>
      <c r="AG54" s="10">
        <f t="shared" si="958"/>
        <v>0</v>
      </c>
      <c r="AH54" s="5">
        <f>AH55+AH56+AH57</f>
        <v>0</v>
      </c>
      <c r="AI54" s="5">
        <f t="shared" si="958"/>
        <v>0</v>
      </c>
      <c r="AJ54" s="10">
        <f t="shared" si="958"/>
        <v>0</v>
      </c>
      <c r="AK54" s="5">
        <f>AK55+AK56+AK57</f>
        <v>0</v>
      </c>
      <c r="AL54" s="5">
        <f t="shared" si="958"/>
        <v>0</v>
      </c>
      <c r="AM54" s="10">
        <f t="shared" si="958"/>
        <v>0</v>
      </c>
      <c r="AN54" s="5">
        <f>AN55+AN56+AN57</f>
        <v>0</v>
      </c>
      <c r="AO54" s="5">
        <f t="shared" si="958"/>
        <v>0</v>
      </c>
      <c r="AP54" s="10">
        <f t="shared" si="958"/>
        <v>0</v>
      </c>
      <c r="AQ54" s="5">
        <f>AQ55+AQ56+AQ57</f>
        <v>0</v>
      </c>
      <c r="AR54" s="5">
        <f>AR55+AR56+AR57</f>
        <v>0</v>
      </c>
      <c r="AS54" s="10">
        <f t="shared" ref="AS54" si="959">AS55+AS56+AS57</f>
        <v>0</v>
      </c>
      <c r="AT54" s="5">
        <f>AT55+AT56+AT57</f>
        <v>0</v>
      </c>
      <c r="AU54" s="5">
        <f t="shared" si="958"/>
        <v>0</v>
      </c>
      <c r="AV54" s="10">
        <f t="shared" si="958"/>
        <v>0</v>
      </c>
      <c r="AW54" s="5">
        <f>AW55+AW56+AW57</f>
        <v>0</v>
      </c>
      <c r="AX54" s="5">
        <f t="shared" si="958"/>
        <v>0</v>
      </c>
      <c r="AY54" s="10">
        <f t="shared" si="958"/>
        <v>0</v>
      </c>
      <c r="AZ54" s="5">
        <f>AZ55+AZ56+AZ57</f>
        <v>0</v>
      </c>
      <c r="BA54" s="5">
        <f t="shared" si="958"/>
        <v>0</v>
      </c>
      <c r="BB54" s="10">
        <f t="shared" si="958"/>
        <v>0</v>
      </c>
      <c r="BC54" s="5">
        <f>BC55+BC56+BC57</f>
        <v>0</v>
      </c>
      <c r="BD54" s="5">
        <f t="shared" si="958"/>
        <v>0</v>
      </c>
      <c r="BE54" s="10">
        <f t="shared" si="958"/>
        <v>0</v>
      </c>
      <c r="BF54" s="5">
        <f>BF55+BF56+BF57</f>
        <v>0</v>
      </c>
      <c r="BG54" s="5">
        <f t="shared" si="958"/>
        <v>0</v>
      </c>
      <c r="BH54" s="10">
        <f t="shared" si="958"/>
        <v>0</v>
      </c>
      <c r="BI54" s="5">
        <f>BI55+BI56+BI57</f>
        <v>0</v>
      </c>
      <c r="BJ54" s="5">
        <f t="shared" si="958"/>
        <v>0</v>
      </c>
      <c r="BK54" s="10">
        <f t="shared" si="958"/>
        <v>0</v>
      </c>
      <c r="BL54" s="5">
        <f>BL55+BL56+BL57</f>
        <v>0</v>
      </c>
      <c r="BM54" s="5">
        <f t="shared" si="958"/>
        <v>0</v>
      </c>
      <c r="BN54" s="10">
        <f t="shared" si="958"/>
        <v>0</v>
      </c>
      <c r="BO54" s="5">
        <f>BO55+BO56+BO57</f>
        <v>0</v>
      </c>
      <c r="BP54" s="5">
        <f t="shared" si="958"/>
        <v>0</v>
      </c>
      <c r="BQ54" s="10">
        <f t="shared" si="958"/>
        <v>0</v>
      </c>
      <c r="BR54" s="5">
        <f>BR55+BR56+BR57</f>
        <v>0</v>
      </c>
      <c r="BS54" s="5">
        <f t="shared" si="958"/>
        <v>0</v>
      </c>
      <c r="BT54" s="10">
        <f t="shared" si="958"/>
        <v>0</v>
      </c>
      <c r="BU54" s="5">
        <f>BU55+BU56+BU57</f>
        <v>0</v>
      </c>
      <c r="BV54" s="5">
        <f t="shared" si="958"/>
        <v>0</v>
      </c>
      <c r="BW54" s="10">
        <f t="shared" si="958"/>
        <v>0</v>
      </c>
      <c r="BX54" s="5">
        <f>BX55+BX56+BX57</f>
        <v>0</v>
      </c>
      <c r="BY54" s="5">
        <f t="shared" si="958"/>
        <v>0</v>
      </c>
      <c r="BZ54" s="10">
        <f t="shared" si="958"/>
        <v>0</v>
      </c>
      <c r="CA54" s="5">
        <f>CA55+CA56+CA57</f>
        <v>0</v>
      </c>
      <c r="CB54" s="5">
        <f t="shared" si="958"/>
        <v>0</v>
      </c>
      <c r="CC54" s="10">
        <f t="shared" si="958"/>
        <v>0</v>
      </c>
      <c r="CD54" s="5">
        <f>CD55+CD56+CD57</f>
        <v>0</v>
      </c>
      <c r="CE54" s="5">
        <f t="shared" si="958"/>
        <v>0</v>
      </c>
      <c r="CF54" s="10">
        <f t="shared" si="958"/>
        <v>0</v>
      </c>
      <c r="CG54" s="5">
        <f>CG55+CG56+CG57</f>
        <v>0</v>
      </c>
      <c r="CH54" s="5">
        <f t="shared" si="958"/>
        <v>0</v>
      </c>
      <c r="CI54" s="10">
        <f t="shared" si="958"/>
        <v>0</v>
      </c>
      <c r="CJ54" s="5">
        <f>CJ55+CJ56+CJ57</f>
        <v>0</v>
      </c>
      <c r="CK54" s="5">
        <f t="shared" si="958"/>
        <v>0</v>
      </c>
      <c r="CL54" s="10">
        <f t="shared" si="958"/>
        <v>0</v>
      </c>
      <c r="CM54" s="5">
        <f>CM55+CM56+CM57</f>
        <v>0</v>
      </c>
      <c r="CN54" s="5">
        <f t="shared" si="958"/>
        <v>0</v>
      </c>
      <c r="CO54" s="10">
        <f t="shared" si="958"/>
        <v>0</v>
      </c>
      <c r="CP54" s="5">
        <f>CP55+CP56+CP57</f>
        <v>0</v>
      </c>
      <c r="CQ54" s="5">
        <f t="shared" si="958"/>
        <v>0</v>
      </c>
      <c r="CR54" s="10">
        <f t="shared" si="958"/>
        <v>0</v>
      </c>
      <c r="CS54" s="5">
        <f>CS55+CS56+CS57</f>
        <v>0</v>
      </c>
      <c r="CT54" s="5">
        <f t="shared" si="958"/>
        <v>0</v>
      </c>
      <c r="CU54" s="10">
        <f t="shared" si="958"/>
        <v>0</v>
      </c>
      <c r="CV54" s="5">
        <f>CV55+CV56+CV57</f>
        <v>0</v>
      </c>
      <c r="CW54" s="5">
        <f t="shared" si="958"/>
        <v>0</v>
      </c>
      <c r="CX54" s="10">
        <f t="shared" si="958"/>
        <v>0</v>
      </c>
      <c r="CY54" s="5">
        <f>CY55+CY56+CY57</f>
        <v>0</v>
      </c>
      <c r="CZ54" s="5">
        <f t="shared" si="958"/>
        <v>0</v>
      </c>
      <c r="DA54" s="10">
        <f t="shared" si="958"/>
        <v>0</v>
      </c>
      <c r="DB54" s="5">
        <f>DB55+DB56+DB57</f>
        <v>0</v>
      </c>
      <c r="DC54" s="5">
        <f t="shared" si="958"/>
        <v>0</v>
      </c>
      <c r="DD54" s="10">
        <f t="shared" si="958"/>
        <v>0</v>
      </c>
      <c r="DE54" s="5">
        <f>DE55+DE56+DE57</f>
        <v>0</v>
      </c>
      <c r="DF54" s="5">
        <f t="shared" si="958"/>
        <v>0</v>
      </c>
      <c r="DG54" s="10">
        <f t="shared" si="958"/>
        <v>0</v>
      </c>
      <c r="DH54" s="5">
        <f>DH55+DH56+DH57</f>
        <v>0</v>
      </c>
      <c r="DI54" s="5">
        <f t="shared" si="958"/>
        <v>0</v>
      </c>
      <c r="DJ54" s="10">
        <f t="shared" si="958"/>
        <v>0</v>
      </c>
      <c r="DK54" s="5">
        <f>DK55+DK56+DK57</f>
        <v>0</v>
      </c>
      <c r="DL54" s="5">
        <f t="shared" si="958"/>
        <v>0</v>
      </c>
      <c r="DM54" s="10">
        <f t="shared" si="958"/>
        <v>0</v>
      </c>
      <c r="DN54" s="5">
        <f>DN55+DN56+DN57</f>
        <v>0</v>
      </c>
      <c r="DO54" s="5">
        <f>DO55+DO56+DO57</f>
        <v>0</v>
      </c>
      <c r="DP54" s="10">
        <f t="shared" ref="DP54" si="960">DP55+DP56+DP57</f>
        <v>0</v>
      </c>
      <c r="DQ54" s="5">
        <f>DQ55+DQ56+DQ57</f>
        <v>0</v>
      </c>
      <c r="DR54" s="106">
        <f t="shared" si="958"/>
        <v>5548183</v>
      </c>
      <c r="DS54" s="106">
        <f t="shared" ref="DS54:DT54" si="961">DS55+DS56+DS57</f>
        <v>270009</v>
      </c>
      <c r="DT54" s="106">
        <f t="shared" si="961"/>
        <v>5818192</v>
      </c>
      <c r="DU54" s="5">
        <f t="shared" si="958"/>
        <v>0</v>
      </c>
      <c r="DV54" s="10">
        <f t="shared" si="958"/>
        <v>0</v>
      </c>
      <c r="DW54" s="5">
        <f>DW55+DW56+DW57</f>
        <v>0</v>
      </c>
      <c r="DX54" s="5">
        <f t="shared" si="958"/>
        <v>0</v>
      </c>
      <c r="DY54" s="10">
        <f t="shared" si="958"/>
        <v>0</v>
      </c>
      <c r="DZ54" s="5">
        <f>DZ55+DZ56+DZ57</f>
        <v>0</v>
      </c>
      <c r="EA54" s="5">
        <f t="shared" si="958"/>
        <v>0</v>
      </c>
      <c r="EB54" s="10">
        <f t="shared" si="958"/>
        <v>0</v>
      </c>
      <c r="EC54" s="5">
        <f>EC55+EC56+EC57</f>
        <v>0</v>
      </c>
      <c r="ED54" s="5">
        <f t="shared" si="958"/>
        <v>0</v>
      </c>
      <c r="EE54" s="10">
        <f t="shared" si="958"/>
        <v>0</v>
      </c>
      <c r="EF54" s="5">
        <f>EF55+EF56+EF57</f>
        <v>0</v>
      </c>
      <c r="EG54" s="5">
        <f t="shared" ref="EG54:EN54" si="962">EG55+EG56+EG57</f>
        <v>0</v>
      </c>
      <c r="EH54" s="10">
        <f t="shared" si="962"/>
        <v>0</v>
      </c>
      <c r="EI54" s="5">
        <f>EI55+EI56+EI57</f>
        <v>0</v>
      </c>
      <c r="EJ54" s="5">
        <f t="shared" ref="EJ54:EK54" si="963">EJ55+EJ56+EJ57</f>
        <v>0</v>
      </c>
      <c r="EK54" s="10">
        <f t="shared" si="963"/>
        <v>0</v>
      </c>
      <c r="EL54" s="5">
        <f>EL55+EL56+EL57</f>
        <v>0</v>
      </c>
      <c r="EM54" s="5">
        <f t="shared" si="962"/>
        <v>0</v>
      </c>
      <c r="EN54" s="10">
        <f t="shared" si="962"/>
        <v>0</v>
      </c>
      <c r="EO54" s="5">
        <f>EO55+EO56+EO57</f>
        <v>0</v>
      </c>
      <c r="EP54" s="5">
        <f t="shared" ref="EP54:ET54" si="964">EP55+EP56+EP57</f>
        <v>0</v>
      </c>
      <c r="EQ54" s="10">
        <f t="shared" si="964"/>
        <v>0</v>
      </c>
      <c r="ER54" s="5">
        <f>ER55+ER56+ER57</f>
        <v>0</v>
      </c>
      <c r="ES54" s="5">
        <f t="shared" si="964"/>
        <v>0</v>
      </c>
      <c r="ET54" s="10">
        <f t="shared" si="964"/>
        <v>0</v>
      </c>
      <c r="EU54" s="5">
        <f>EU55+EU56+EU57</f>
        <v>0</v>
      </c>
      <c r="EV54" s="106">
        <f t="shared" si="958"/>
        <v>0</v>
      </c>
      <c r="EW54" s="106">
        <f t="shared" ref="EW54:EX54" si="965">EW55+EW56+EW57</f>
        <v>0</v>
      </c>
      <c r="EX54" s="106">
        <f t="shared" si="965"/>
        <v>0</v>
      </c>
      <c r="EY54" s="10">
        <f>EY55+EY56+EY57</f>
        <v>0</v>
      </c>
      <c r="EZ54" s="10">
        <f t="shared" ref="EZ54" si="966">EZ55+EZ56+EZ57</f>
        <v>0</v>
      </c>
      <c r="FA54" s="5">
        <f>FA55+FA56+FA57</f>
        <v>0</v>
      </c>
      <c r="FB54" s="10">
        <f t="shared" si="958"/>
        <v>0</v>
      </c>
      <c r="FC54" s="10">
        <f t="shared" si="958"/>
        <v>0</v>
      </c>
      <c r="FD54" s="5">
        <f>FD55+FD56+FD57</f>
        <v>0</v>
      </c>
      <c r="FE54" s="10">
        <f t="shared" si="958"/>
        <v>0</v>
      </c>
      <c r="FF54" s="10">
        <f t="shared" si="958"/>
        <v>0</v>
      </c>
      <c r="FG54" s="5">
        <f>FG55+FG56+FG57</f>
        <v>0</v>
      </c>
      <c r="FH54" s="10">
        <f t="shared" si="958"/>
        <v>0</v>
      </c>
      <c r="FI54" s="10">
        <f t="shared" si="958"/>
        <v>0</v>
      </c>
      <c r="FJ54" s="5">
        <f>FJ55+FJ56+FJ57</f>
        <v>0</v>
      </c>
      <c r="FK54" s="10">
        <f t="shared" si="958"/>
        <v>0</v>
      </c>
      <c r="FL54" s="10">
        <f t="shared" si="958"/>
        <v>0</v>
      </c>
      <c r="FM54" s="5">
        <f>FM55+FM56+FM57</f>
        <v>0</v>
      </c>
      <c r="FN54" s="10">
        <f t="shared" si="958"/>
        <v>0</v>
      </c>
      <c r="FO54" s="10">
        <f t="shared" si="958"/>
        <v>0</v>
      </c>
      <c r="FP54" s="5">
        <f>FP55+FP56+FP57</f>
        <v>0</v>
      </c>
      <c r="FQ54" s="10">
        <f t="shared" si="958"/>
        <v>0</v>
      </c>
      <c r="FR54" s="10">
        <f t="shared" si="958"/>
        <v>0</v>
      </c>
      <c r="FS54" s="5">
        <f>FS55+FS56+FS57</f>
        <v>0</v>
      </c>
      <c r="FT54" s="10">
        <f t="shared" si="958"/>
        <v>0</v>
      </c>
      <c r="FU54" s="10">
        <f t="shared" si="958"/>
        <v>0</v>
      </c>
      <c r="FV54" s="5">
        <f>FV55+FV56+FV57</f>
        <v>0</v>
      </c>
      <c r="FW54" s="10">
        <f t="shared" si="958"/>
        <v>0</v>
      </c>
      <c r="FX54" s="10">
        <f t="shared" si="958"/>
        <v>0</v>
      </c>
      <c r="FY54" s="5">
        <f>FY55+FY56+FY57</f>
        <v>0</v>
      </c>
      <c r="FZ54" s="10">
        <f t="shared" si="958"/>
        <v>0</v>
      </c>
      <c r="GA54" s="10">
        <f t="shared" si="958"/>
        <v>0</v>
      </c>
      <c r="GB54" s="5">
        <f>GB55+GB56+GB57</f>
        <v>0</v>
      </c>
      <c r="GC54" s="10">
        <f t="shared" si="958"/>
        <v>0</v>
      </c>
      <c r="GD54" s="10">
        <f t="shared" si="958"/>
        <v>0</v>
      </c>
      <c r="GE54" s="5">
        <f>GE55+GE56+GE57</f>
        <v>0</v>
      </c>
      <c r="GF54" s="10">
        <f t="shared" si="958"/>
        <v>0</v>
      </c>
      <c r="GG54" s="10">
        <f t="shared" si="958"/>
        <v>0</v>
      </c>
      <c r="GH54" s="5">
        <f>GH55+GH56+GH57</f>
        <v>0</v>
      </c>
      <c r="GI54" s="10">
        <f>GI55+GI56+GI57</f>
        <v>0</v>
      </c>
      <c r="GJ54" s="10">
        <f t="shared" ref="GJ54" si="967">GJ55+GJ56+GJ57</f>
        <v>0</v>
      </c>
      <c r="GK54" s="5">
        <f>GK55+GK56+GK57</f>
        <v>0</v>
      </c>
      <c r="GL54" s="10">
        <f>GL55+GL56+GL57</f>
        <v>0</v>
      </c>
      <c r="GM54" s="10">
        <f t="shared" ref="GM54:GN54" si="968">GM55+GM56+GM57</f>
        <v>0</v>
      </c>
      <c r="GN54" s="10">
        <f t="shared" si="968"/>
        <v>0</v>
      </c>
      <c r="GO54" s="10">
        <f>GO55+GO56+GO57</f>
        <v>0</v>
      </c>
      <c r="GP54" s="10">
        <f t="shared" ref="GP54" si="969">GP55+GP56+GP57</f>
        <v>0</v>
      </c>
      <c r="GQ54" s="5">
        <f>GQ55+GQ56+GQ57</f>
        <v>0</v>
      </c>
      <c r="GR54" s="10">
        <f t="shared" si="958"/>
        <v>0</v>
      </c>
      <c r="GS54" s="10">
        <f t="shared" si="958"/>
        <v>0</v>
      </c>
      <c r="GT54" s="5">
        <f>GT55+GT56+GT57</f>
        <v>0</v>
      </c>
      <c r="GU54" s="10">
        <f t="shared" si="958"/>
        <v>0</v>
      </c>
      <c r="GV54" s="10">
        <f t="shared" ref="GV54" si="970">GV55+GV56+GV57</f>
        <v>0</v>
      </c>
      <c r="GW54" s="5">
        <f>GW55+GW56+GW57</f>
        <v>0</v>
      </c>
      <c r="GX54" s="10">
        <f>GX55+GX56+GX57</f>
        <v>0</v>
      </c>
      <c r="GY54" s="10">
        <f t="shared" ref="GY54:GZ54" si="971">GY55+GY56+GY57</f>
        <v>0</v>
      </c>
      <c r="GZ54" s="10">
        <f t="shared" si="971"/>
        <v>0</v>
      </c>
      <c r="HA54" s="10">
        <f>HA55+HA56+HA57</f>
        <v>5548183</v>
      </c>
      <c r="HB54" s="10">
        <f t="shared" ref="HB54:HC54" si="972">HB55+HB56+HB57</f>
        <v>270009</v>
      </c>
      <c r="HC54" s="116">
        <f t="shared" si="972"/>
        <v>5818192</v>
      </c>
    </row>
    <row r="55" spans="1:211" s="12" customFormat="1" x14ac:dyDescent="0.2">
      <c r="A55" s="123" t="s">
        <v>446</v>
      </c>
      <c r="B55" s="6">
        <v>0</v>
      </c>
      <c r="C55" s="7"/>
      <c r="D55" s="6">
        <f t="shared" ref="D55:D57" si="973">B55+C55</f>
        <v>0</v>
      </c>
      <c r="E55" s="6"/>
      <c r="F55" s="7"/>
      <c r="G55" s="6">
        <f t="shared" ref="G55:G57" si="974">E55+F55</f>
        <v>0</v>
      </c>
      <c r="H55" s="6"/>
      <c r="I55" s="7"/>
      <c r="J55" s="6">
        <f t="shared" ref="J55:J57" si="975">H55+I55</f>
        <v>0</v>
      </c>
      <c r="K55" s="6"/>
      <c r="L55" s="7"/>
      <c r="M55" s="6">
        <f t="shared" ref="M55:M57" si="976">K55+L55</f>
        <v>0</v>
      </c>
      <c r="N55" s="6"/>
      <c r="O55" s="7"/>
      <c r="P55" s="6">
        <f t="shared" ref="P55:P57" si="977">N55+O55</f>
        <v>0</v>
      </c>
      <c r="Q55" s="6"/>
      <c r="R55" s="7"/>
      <c r="S55" s="6">
        <f t="shared" ref="S55:S57" si="978">Q55+R55</f>
        <v>0</v>
      </c>
      <c r="T55" s="6">
        <v>0</v>
      </c>
      <c r="U55" s="7"/>
      <c r="V55" s="6">
        <f t="shared" ref="V55:V57" si="979">T55+U55</f>
        <v>0</v>
      </c>
      <c r="W55" s="6">
        <v>0</v>
      </c>
      <c r="X55" s="7"/>
      <c r="Y55" s="6">
        <f t="shared" ref="Y55:Y57" si="980">W55+X55</f>
        <v>0</v>
      </c>
      <c r="Z55" s="6">
        <v>0</v>
      </c>
      <c r="AA55" s="7"/>
      <c r="AB55" s="6">
        <f t="shared" ref="AB55:AB57" si="981">Z55+AA55</f>
        <v>0</v>
      </c>
      <c r="AC55" s="6">
        <v>0</v>
      </c>
      <c r="AD55" s="7">
        <v>56331</v>
      </c>
      <c r="AE55" s="6">
        <f t="shared" ref="AE55:AE57" si="982">AC55+AD55</f>
        <v>56331</v>
      </c>
      <c r="AF55" s="6">
        <v>0</v>
      </c>
      <c r="AG55" s="7"/>
      <c r="AH55" s="6">
        <f t="shared" ref="AH55:AH57" si="983">AF55+AG55</f>
        <v>0</v>
      </c>
      <c r="AI55" s="6">
        <v>0</v>
      </c>
      <c r="AJ55" s="7"/>
      <c r="AK55" s="6">
        <f t="shared" ref="AK55:AK57" si="984">AI55+AJ55</f>
        <v>0</v>
      </c>
      <c r="AL55" s="6">
        <v>0</v>
      </c>
      <c r="AM55" s="7"/>
      <c r="AN55" s="6">
        <f t="shared" ref="AN55:AN57" si="985">AL55+AM55</f>
        <v>0</v>
      </c>
      <c r="AO55" s="6">
        <v>0</v>
      </c>
      <c r="AP55" s="7"/>
      <c r="AQ55" s="6">
        <f t="shared" ref="AQ55:AQ57" si="986">AO55+AP55</f>
        <v>0</v>
      </c>
      <c r="AR55" s="6"/>
      <c r="AS55" s="7"/>
      <c r="AT55" s="6">
        <f t="shared" ref="AT55:AT57" si="987">AR55+AS55</f>
        <v>0</v>
      </c>
      <c r="AU55" s="6">
        <v>0</v>
      </c>
      <c r="AV55" s="7"/>
      <c r="AW55" s="6">
        <f t="shared" ref="AW55:AW57" si="988">AU55+AV55</f>
        <v>0</v>
      </c>
      <c r="AX55" s="6">
        <v>0</v>
      </c>
      <c r="AY55" s="7"/>
      <c r="AZ55" s="6">
        <f t="shared" ref="AZ55:AZ57" si="989">AX55+AY55</f>
        <v>0</v>
      </c>
      <c r="BA55" s="6"/>
      <c r="BB55" s="7"/>
      <c r="BC55" s="6">
        <f t="shared" ref="BC55:BC57" si="990">BA55+BB55</f>
        <v>0</v>
      </c>
      <c r="BD55" s="6">
        <v>0</v>
      </c>
      <c r="BE55" s="7"/>
      <c r="BF55" s="6">
        <f t="shared" ref="BF55:BF57" si="991">BD55+BE55</f>
        <v>0</v>
      </c>
      <c r="BG55" s="6">
        <v>0</v>
      </c>
      <c r="BH55" s="7"/>
      <c r="BI55" s="6">
        <f t="shared" ref="BI55:BI57" si="992">BG55+BH55</f>
        <v>0</v>
      </c>
      <c r="BJ55" s="6"/>
      <c r="BK55" s="7"/>
      <c r="BL55" s="6">
        <f t="shared" ref="BL55:BL57" si="993">BJ55+BK55</f>
        <v>0</v>
      </c>
      <c r="BM55" s="6">
        <v>0</v>
      </c>
      <c r="BN55" s="7"/>
      <c r="BO55" s="6">
        <f t="shared" ref="BO55:BO57" si="994">BM55+BN55</f>
        <v>0</v>
      </c>
      <c r="BP55" s="6"/>
      <c r="BQ55" s="7"/>
      <c r="BR55" s="6">
        <f t="shared" ref="BR55:BR57" si="995">BP55+BQ55</f>
        <v>0</v>
      </c>
      <c r="BS55" s="6">
        <v>0</v>
      </c>
      <c r="BT55" s="7"/>
      <c r="BU55" s="6">
        <f t="shared" ref="BU55:BU57" si="996">BS55+BT55</f>
        <v>0</v>
      </c>
      <c r="BV55" s="6"/>
      <c r="BW55" s="7"/>
      <c r="BX55" s="6">
        <f t="shared" ref="BX55:BX57" si="997">BV55+BW55</f>
        <v>0</v>
      </c>
      <c r="BY55" s="6">
        <v>0</v>
      </c>
      <c r="BZ55" s="7"/>
      <c r="CA55" s="6">
        <f t="shared" ref="CA55:CA57" si="998">BY55+BZ55</f>
        <v>0</v>
      </c>
      <c r="CB55" s="6"/>
      <c r="CC55" s="7"/>
      <c r="CD55" s="6">
        <f t="shared" ref="CD55:CD57" si="999">CB55+CC55</f>
        <v>0</v>
      </c>
      <c r="CE55" s="6"/>
      <c r="CF55" s="7"/>
      <c r="CG55" s="6">
        <f t="shared" ref="CG55:CG57" si="1000">CE55+CF55</f>
        <v>0</v>
      </c>
      <c r="CH55" s="6"/>
      <c r="CI55" s="7"/>
      <c r="CJ55" s="6">
        <f t="shared" ref="CJ55:CJ57" si="1001">CH55+CI55</f>
        <v>0</v>
      </c>
      <c r="CK55" s="6"/>
      <c r="CL55" s="7"/>
      <c r="CM55" s="6">
        <f t="shared" ref="CM55:CM57" si="1002">CK55+CL55</f>
        <v>0</v>
      </c>
      <c r="CN55" s="6"/>
      <c r="CO55" s="7"/>
      <c r="CP55" s="6">
        <f t="shared" ref="CP55:CP57" si="1003">CN55+CO55</f>
        <v>0</v>
      </c>
      <c r="CQ55" s="6"/>
      <c r="CR55" s="7"/>
      <c r="CS55" s="6">
        <f t="shared" ref="CS55:CS57" si="1004">CQ55+CR55</f>
        <v>0</v>
      </c>
      <c r="CT55" s="6"/>
      <c r="CU55" s="7"/>
      <c r="CV55" s="6">
        <f t="shared" ref="CV55:CV57" si="1005">CT55+CU55</f>
        <v>0</v>
      </c>
      <c r="CW55" s="6">
        <v>0</v>
      </c>
      <c r="CX55" s="7"/>
      <c r="CY55" s="6">
        <f t="shared" ref="CY55:CY57" si="1006">CW55+CX55</f>
        <v>0</v>
      </c>
      <c r="CZ55" s="6">
        <v>0</v>
      </c>
      <c r="DA55" s="7"/>
      <c r="DB55" s="6">
        <f t="shared" ref="DB55:DB57" si="1007">CZ55+DA55</f>
        <v>0</v>
      </c>
      <c r="DC55" s="6"/>
      <c r="DD55" s="7"/>
      <c r="DE55" s="6">
        <f t="shared" ref="DE55:DE57" si="1008">DC55+DD55</f>
        <v>0</v>
      </c>
      <c r="DF55" s="6">
        <v>0</v>
      </c>
      <c r="DG55" s="7"/>
      <c r="DH55" s="6">
        <f t="shared" ref="DH55:DH57" si="1009">DF55+DG55</f>
        <v>0</v>
      </c>
      <c r="DI55" s="6">
        <v>0</v>
      </c>
      <c r="DJ55" s="7"/>
      <c r="DK55" s="6">
        <f t="shared" ref="DK55:DK57" si="1010">DI55+DJ55</f>
        <v>0</v>
      </c>
      <c r="DL55" s="6"/>
      <c r="DM55" s="7"/>
      <c r="DN55" s="6">
        <f t="shared" ref="DN55:DN57" si="1011">DL55+DM55</f>
        <v>0</v>
      </c>
      <c r="DO55" s="6"/>
      <c r="DP55" s="7"/>
      <c r="DQ55" s="6">
        <f t="shared" ref="DQ55:DQ57" si="1012">DO55+DP55</f>
        <v>0</v>
      </c>
      <c r="DR55" s="105">
        <f t="shared" ref="DR55:DR57" si="1013">B55+E55+H55+K55+N55+Q55+T55+W55+Z55+AC55+AF55+AI55+AL55+AO55+AR55+AU55+AX55+BA55+BD55+BG55+BJ55+BM55+BP55+BS55+BV55+BY55+CB55+CE55+CH55+CK55+CN55+CQ55+CT55+CW55+CZ55+DC55+DF55+DI55+DL55+DO55</f>
        <v>0</v>
      </c>
      <c r="DS55" s="105">
        <f t="shared" ref="DS55:DT57" si="1014">C55+F55+I55+L55+O55+R55+U55+X55+AA55+AD55+AG55+AJ55+AM55+AP55+AS55+AV55+AY55+BB55+BE55+BH55+BK55+BN55+BQ55+BT55+BW55+BZ55+CC55+CF55+CI55+CL55+CO55+CR55+CU55+CX55+DA55+DD55+DG55+DJ55+DM55+DP55</f>
        <v>56331</v>
      </c>
      <c r="DT55" s="105">
        <f t="shared" si="1014"/>
        <v>56331</v>
      </c>
      <c r="DU55" s="7"/>
      <c r="DV55" s="7"/>
      <c r="DW55" s="6">
        <f t="shared" ref="DW55:DW57" si="1015">DU55+DV55</f>
        <v>0</v>
      </c>
      <c r="DX55" s="6"/>
      <c r="DY55" s="7"/>
      <c r="DZ55" s="6">
        <f t="shared" ref="DZ55:DZ57" si="1016">DX55+DY55</f>
        <v>0</v>
      </c>
      <c r="EA55" s="6"/>
      <c r="EB55" s="7"/>
      <c r="EC55" s="6">
        <f t="shared" ref="EC55:EC57" si="1017">EA55+EB55</f>
        <v>0</v>
      </c>
      <c r="ED55" s="6"/>
      <c r="EE55" s="7"/>
      <c r="EF55" s="6">
        <f t="shared" ref="EF55:EF57" si="1018">ED55+EE55</f>
        <v>0</v>
      </c>
      <c r="EG55" s="6"/>
      <c r="EH55" s="7"/>
      <c r="EI55" s="6">
        <f t="shared" ref="EI55:EI57" si="1019">EG55+EH55</f>
        <v>0</v>
      </c>
      <c r="EJ55" s="6"/>
      <c r="EK55" s="7"/>
      <c r="EL55" s="6">
        <f t="shared" ref="EL55:EL57" si="1020">EJ55+EK55</f>
        <v>0</v>
      </c>
      <c r="EM55" s="6"/>
      <c r="EN55" s="7"/>
      <c r="EO55" s="6">
        <f t="shared" ref="EO55:EO57" si="1021">EM55+EN55</f>
        <v>0</v>
      </c>
      <c r="EP55" s="6"/>
      <c r="EQ55" s="7"/>
      <c r="ER55" s="6">
        <f t="shared" ref="ER55:ER57" si="1022">EP55+EQ55</f>
        <v>0</v>
      </c>
      <c r="ES55" s="6"/>
      <c r="ET55" s="7"/>
      <c r="EU55" s="6">
        <f t="shared" ref="EU55:EU57" si="1023">ES55+ET55</f>
        <v>0</v>
      </c>
      <c r="EV55" s="105">
        <f t="shared" ref="EV55:EX57" si="1024">DU55+DX55+EA55+ED55+EG55+EJ55+EM55+EP55+ES55</f>
        <v>0</v>
      </c>
      <c r="EW55" s="105">
        <f t="shared" si="1024"/>
        <v>0</v>
      </c>
      <c r="EX55" s="105">
        <f t="shared" si="1024"/>
        <v>0</v>
      </c>
      <c r="EY55" s="7"/>
      <c r="EZ55" s="7"/>
      <c r="FA55" s="6">
        <f t="shared" ref="FA55:FA57" si="1025">EY55+EZ55</f>
        <v>0</v>
      </c>
      <c r="FB55" s="7"/>
      <c r="FC55" s="7"/>
      <c r="FD55" s="6">
        <f t="shared" ref="FD55:FD57" si="1026">FB55+FC55</f>
        <v>0</v>
      </c>
      <c r="FE55" s="7"/>
      <c r="FF55" s="7"/>
      <c r="FG55" s="6">
        <f t="shared" ref="FG55:FG57" si="1027">FE55+FF55</f>
        <v>0</v>
      </c>
      <c r="FH55" s="7"/>
      <c r="FI55" s="7"/>
      <c r="FJ55" s="6">
        <f t="shared" ref="FJ55:FJ57" si="1028">FH55+FI55</f>
        <v>0</v>
      </c>
      <c r="FK55" s="7"/>
      <c r="FL55" s="7"/>
      <c r="FM55" s="6">
        <f t="shared" ref="FM55:FM57" si="1029">FK55+FL55</f>
        <v>0</v>
      </c>
      <c r="FN55" s="7"/>
      <c r="FO55" s="7"/>
      <c r="FP55" s="6">
        <f t="shared" ref="FP55:FP57" si="1030">FN55+FO55</f>
        <v>0</v>
      </c>
      <c r="FQ55" s="7"/>
      <c r="FR55" s="7"/>
      <c r="FS55" s="6">
        <f t="shared" ref="FS55:FS57" si="1031">FQ55+FR55</f>
        <v>0</v>
      </c>
      <c r="FT55" s="7"/>
      <c r="FU55" s="7"/>
      <c r="FV55" s="6">
        <f t="shared" ref="FV55:FV57" si="1032">FT55+FU55</f>
        <v>0</v>
      </c>
      <c r="FW55" s="7"/>
      <c r="FX55" s="7"/>
      <c r="FY55" s="6">
        <f t="shared" ref="FY55:FY57" si="1033">FW55+FX55</f>
        <v>0</v>
      </c>
      <c r="FZ55" s="7"/>
      <c r="GA55" s="7"/>
      <c r="GB55" s="6">
        <f t="shared" ref="GB55:GB57" si="1034">FZ55+GA55</f>
        <v>0</v>
      </c>
      <c r="GC55" s="7"/>
      <c r="GD55" s="7"/>
      <c r="GE55" s="6">
        <f t="shared" ref="GE55:GE57" si="1035">GC55+GD55</f>
        <v>0</v>
      </c>
      <c r="GF55" s="7"/>
      <c r="GG55" s="7"/>
      <c r="GH55" s="6">
        <f t="shared" ref="GH55:GH57" si="1036">GF55+GG55</f>
        <v>0</v>
      </c>
      <c r="GI55" s="7"/>
      <c r="GJ55" s="7"/>
      <c r="GK55" s="6">
        <f t="shared" ref="GK55:GK57" si="1037">GI55+GJ55</f>
        <v>0</v>
      </c>
      <c r="GL55" s="7">
        <f t="shared" ref="GL55:GN57" si="1038">EY55+FB55+FE55+FH55+FK55+FN55+FQ55+FT55+FW55+FZ55+GC55+GF55+GI55</f>
        <v>0</v>
      </c>
      <c r="GM55" s="7">
        <f t="shared" si="1038"/>
        <v>0</v>
      </c>
      <c r="GN55" s="7">
        <f t="shared" si="1038"/>
        <v>0</v>
      </c>
      <c r="GO55" s="7"/>
      <c r="GP55" s="7"/>
      <c r="GQ55" s="6">
        <f t="shared" ref="GQ55:GQ57" si="1039">GO55+GP55</f>
        <v>0</v>
      </c>
      <c r="GR55" s="7"/>
      <c r="GS55" s="7"/>
      <c r="GT55" s="6">
        <f t="shared" ref="GT55:GT57" si="1040">GR55+GS55</f>
        <v>0</v>
      </c>
      <c r="GU55" s="7"/>
      <c r="GV55" s="7"/>
      <c r="GW55" s="6">
        <f t="shared" ref="GW55:GW57" si="1041">GU55+GV55</f>
        <v>0</v>
      </c>
      <c r="GX55" s="7">
        <f>GL55+GO55+GR55+GU55</f>
        <v>0</v>
      </c>
      <c r="GY55" s="7">
        <f t="shared" ref="GY55:GZ57" si="1042">GM55+GP55+GS55+GV55</f>
        <v>0</v>
      </c>
      <c r="GZ55" s="7">
        <f t="shared" si="1042"/>
        <v>0</v>
      </c>
      <c r="HA55" s="586">
        <f t="shared" si="795"/>
        <v>0</v>
      </c>
      <c r="HB55" s="586">
        <f t="shared" si="108"/>
        <v>56331</v>
      </c>
      <c r="HC55" s="580">
        <f t="shared" si="109"/>
        <v>56331</v>
      </c>
    </row>
    <row r="56" spans="1:211" s="12" customFormat="1" x14ac:dyDescent="0.2">
      <c r="A56" s="123" t="s">
        <v>447</v>
      </c>
      <c r="B56" s="6"/>
      <c r="C56" s="7"/>
      <c r="D56" s="6">
        <f t="shared" si="973"/>
        <v>0</v>
      </c>
      <c r="E56" s="6"/>
      <c r="F56" s="7"/>
      <c r="G56" s="6">
        <f t="shared" si="974"/>
        <v>0</v>
      </c>
      <c r="H56" s="6"/>
      <c r="I56" s="7"/>
      <c r="J56" s="6">
        <f t="shared" si="975"/>
        <v>0</v>
      </c>
      <c r="K56" s="6"/>
      <c r="L56" s="7"/>
      <c r="M56" s="6">
        <f t="shared" si="976"/>
        <v>0</v>
      </c>
      <c r="N56" s="6"/>
      <c r="O56" s="7"/>
      <c r="P56" s="6">
        <f t="shared" si="977"/>
        <v>0</v>
      </c>
      <c r="Q56" s="6"/>
      <c r="R56" s="7"/>
      <c r="S56" s="6">
        <f t="shared" si="978"/>
        <v>0</v>
      </c>
      <c r="T56" s="6">
        <v>0</v>
      </c>
      <c r="U56" s="7"/>
      <c r="V56" s="6">
        <f t="shared" si="979"/>
        <v>0</v>
      </c>
      <c r="W56" s="6">
        <v>0</v>
      </c>
      <c r="X56" s="7"/>
      <c r="Y56" s="6">
        <f t="shared" si="980"/>
        <v>0</v>
      </c>
      <c r="Z56" s="6">
        <v>0</v>
      </c>
      <c r="AA56" s="7"/>
      <c r="AB56" s="6">
        <f t="shared" si="981"/>
        <v>0</v>
      </c>
      <c r="AC56" s="6">
        <v>0</v>
      </c>
      <c r="AD56" s="7"/>
      <c r="AE56" s="6">
        <f t="shared" si="982"/>
        <v>0</v>
      </c>
      <c r="AF56" s="6">
        <v>0</v>
      </c>
      <c r="AG56" s="7"/>
      <c r="AH56" s="6">
        <f t="shared" si="983"/>
        <v>0</v>
      </c>
      <c r="AI56" s="6">
        <v>0</v>
      </c>
      <c r="AJ56" s="7"/>
      <c r="AK56" s="6">
        <f t="shared" si="984"/>
        <v>0</v>
      </c>
      <c r="AL56" s="6">
        <v>0</v>
      </c>
      <c r="AM56" s="7"/>
      <c r="AN56" s="6">
        <f t="shared" si="985"/>
        <v>0</v>
      </c>
      <c r="AO56" s="6">
        <v>0</v>
      </c>
      <c r="AP56" s="7"/>
      <c r="AQ56" s="6">
        <f t="shared" si="986"/>
        <v>0</v>
      </c>
      <c r="AR56" s="6"/>
      <c r="AS56" s="7"/>
      <c r="AT56" s="6">
        <f t="shared" si="987"/>
        <v>0</v>
      </c>
      <c r="AU56" s="6">
        <v>0</v>
      </c>
      <c r="AV56" s="7"/>
      <c r="AW56" s="6">
        <f t="shared" si="988"/>
        <v>0</v>
      </c>
      <c r="AX56" s="6">
        <v>0</v>
      </c>
      <c r="AY56" s="7"/>
      <c r="AZ56" s="6">
        <f t="shared" si="989"/>
        <v>0</v>
      </c>
      <c r="BA56" s="6"/>
      <c r="BB56" s="7"/>
      <c r="BC56" s="6">
        <f t="shared" si="990"/>
        <v>0</v>
      </c>
      <c r="BD56" s="6"/>
      <c r="BE56" s="7"/>
      <c r="BF56" s="6">
        <f t="shared" si="991"/>
        <v>0</v>
      </c>
      <c r="BG56" s="6"/>
      <c r="BH56" s="7"/>
      <c r="BI56" s="6">
        <f t="shared" si="992"/>
        <v>0</v>
      </c>
      <c r="BJ56" s="6"/>
      <c r="BK56" s="7"/>
      <c r="BL56" s="6">
        <f t="shared" si="993"/>
        <v>0</v>
      </c>
      <c r="BM56" s="6"/>
      <c r="BN56" s="7"/>
      <c r="BO56" s="6">
        <f t="shared" si="994"/>
        <v>0</v>
      </c>
      <c r="BP56" s="6"/>
      <c r="BQ56" s="7"/>
      <c r="BR56" s="6">
        <f t="shared" si="995"/>
        <v>0</v>
      </c>
      <c r="BS56" s="6"/>
      <c r="BT56" s="7"/>
      <c r="BU56" s="6">
        <f t="shared" si="996"/>
        <v>0</v>
      </c>
      <c r="BV56" s="6"/>
      <c r="BW56" s="7"/>
      <c r="BX56" s="6">
        <f t="shared" si="997"/>
        <v>0</v>
      </c>
      <c r="BY56" s="6"/>
      <c r="BZ56" s="7"/>
      <c r="CA56" s="6">
        <f t="shared" si="998"/>
        <v>0</v>
      </c>
      <c r="CB56" s="6"/>
      <c r="CC56" s="7"/>
      <c r="CD56" s="6">
        <f t="shared" si="999"/>
        <v>0</v>
      </c>
      <c r="CE56" s="6"/>
      <c r="CF56" s="7"/>
      <c r="CG56" s="6">
        <f t="shared" si="1000"/>
        <v>0</v>
      </c>
      <c r="CH56" s="6"/>
      <c r="CI56" s="7"/>
      <c r="CJ56" s="6">
        <f t="shared" si="1001"/>
        <v>0</v>
      </c>
      <c r="CK56" s="6"/>
      <c r="CL56" s="7"/>
      <c r="CM56" s="6">
        <f t="shared" si="1002"/>
        <v>0</v>
      </c>
      <c r="CN56" s="6"/>
      <c r="CO56" s="7"/>
      <c r="CP56" s="6">
        <f t="shared" si="1003"/>
        <v>0</v>
      </c>
      <c r="CQ56" s="6"/>
      <c r="CR56" s="7"/>
      <c r="CS56" s="6">
        <f t="shared" si="1004"/>
        <v>0</v>
      </c>
      <c r="CT56" s="6"/>
      <c r="CU56" s="7"/>
      <c r="CV56" s="6">
        <f t="shared" si="1005"/>
        <v>0</v>
      </c>
      <c r="CW56" s="6"/>
      <c r="CX56" s="7"/>
      <c r="CY56" s="6">
        <f t="shared" si="1006"/>
        <v>0</v>
      </c>
      <c r="CZ56" s="6"/>
      <c r="DA56" s="7"/>
      <c r="DB56" s="6">
        <f t="shared" si="1007"/>
        <v>0</v>
      </c>
      <c r="DC56" s="6"/>
      <c r="DD56" s="7"/>
      <c r="DE56" s="6">
        <f t="shared" si="1008"/>
        <v>0</v>
      </c>
      <c r="DF56" s="6"/>
      <c r="DG56" s="7"/>
      <c r="DH56" s="6">
        <f t="shared" si="1009"/>
        <v>0</v>
      </c>
      <c r="DI56" s="6"/>
      <c r="DJ56" s="7"/>
      <c r="DK56" s="6">
        <f t="shared" si="1010"/>
        <v>0</v>
      </c>
      <c r="DL56" s="6"/>
      <c r="DM56" s="7"/>
      <c r="DN56" s="6">
        <f t="shared" si="1011"/>
        <v>0</v>
      </c>
      <c r="DO56" s="6"/>
      <c r="DP56" s="7"/>
      <c r="DQ56" s="6">
        <f t="shared" si="1012"/>
        <v>0</v>
      </c>
      <c r="DR56" s="105">
        <f t="shared" si="1013"/>
        <v>0</v>
      </c>
      <c r="DS56" s="105">
        <f t="shared" si="1014"/>
        <v>0</v>
      </c>
      <c r="DT56" s="105">
        <f t="shared" si="1014"/>
        <v>0</v>
      </c>
      <c r="DU56" s="7"/>
      <c r="DV56" s="7"/>
      <c r="DW56" s="6">
        <f t="shared" si="1015"/>
        <v>0</v>
      </c>
      <c r="DX56" s="6"/>
      <c r="DY56" s="7"/>
      <c r="DZ56" s="6">
        <f t="shared" si="1016"/>
        <v>0</v>
      </c>
      <c r="EA56" s="6"/>
      <c r="EB56" s="7"/>
      <c r="EC56" s="6">
        <f t="shared" si="1017"/>
        <v>0</v>
      </c>
      <c r="ED56" s="6"/>
      <c r="EE56" s="7"/>
      <c r="EF56" s="6">
        <f t="shared" si="1018"/>
        <v>0</v>
      </c>
      <c r="EG56" s="6"/>
      <c r="EH56" s="7"/>
      <c r="EI56" s="6">
        <f t="shared" si="1019"/>
        <v>0</v>
      </c>
      <c r="EJ56" s="6"/>
      <c r="EK56" s="7"/>
      <c r="EL56" s="6">
        <f t="shared" si="1020"/>
        <v>0</v>
      </c>
      <c r="EM56" s="6"/>
      <c r="EN56" s="7"/>
      <c r="EO56" s="6">
        <f t="shared" si="1021"/>
        <v>0</v>
      </c>
      <c r="EP56" s="6"/>
      <c r="EQ56" s="7"/>
      <c r="ER56" s="6">
        <f t="shared" si="1022"/>
        <v>0</v>
      </c>
      <c r="ES56" s="6"/>
      <c r="ET56" s="7"/>
      <c r="EU56" s="6">
        <f t="shared" si="1023"/>
        <v>0</v>
      </c>
      <c r="EV56" s="105">
        <f t="shared" si="1024"/>
        <v>0</v>
      </c>
      <c r="EW56" s="105">
        <f t="shared" si="1024"/>
        <v>0</v>
      </c>
      <c r="EX56" s="105">
        <f t="shared" si="1024"/>
        <v>0</v>
      </c>
      <c r="EY56" s="7"/>
      <c r="EZ56" s="7"/>
      <c r="FA56" s="6">
        <f t="shared" si="1025"/>
        <v>0</v>
      </c>
      <c r="FB56" s="7"/>
      <c r="FC56" s="7"/>
      <c r="FD56" s="6">
        <f t="shared" si="1026"/>
        <v>0</v>
      </c>
      <c r="FE56" s="7"/>
      <c r="FF56" s="7"/>
      <c r="FG56" s="6">
        <f t="shared" si="1027"/>
        <v>0</v>
      </c>
      <c r="FH56" s="7"/>
      <c r="FI56" s="7"/>
      <c r="FJ56" s="6">
        <f t="shared" si="1028"/>
        <v>0</v>
      </c>
      <c r="FK56" s="7"/>
      <c r="FL56" s="7"/>
      <c r="FM56" s="6">
        <f t="shared" si="1029"/>
        <v>0</v>
      </c>
      <c r="FN56" s="7"/>
      <c r="FO56" s="7"/>
      <c r="FP56" s="6">
        <f t="shared" si="1030"/>
        <v>0</v>
      </c>
      <c r="FQ56" s="7"/>
      <c r="FR56" s="7"/>
      <c r="FS56" s="6">
        <f t="shared" si="1031"/>
        <v>0</v>
      </c>
      <c r="FT56" s="7"/>
      <c r="FU56" s="7"/>
      <c r="FV56" s="6">
        <f t="shared" si="1032"/>
        <v>0</v>
      </c>
      <c r="FW56" s="7"/>
      <c r="FX56" s="7"/>
      <c r="FY56" s="6">
        <f t="shared" si="1033"/>
        <v>0</v>
      </c>
      <c r="FZ56" s="7"/>
      <c r="GA56" s="7"/>
      <c r="GB56" s="6">
        <f t="shared" si="1034"/>
        <v>0</v>
      </c>
      <c r="GC56" s="7"/>
      <c r="GD56" s="7"/>
      <c r="GE56" s="6">
        <f t="shared" si="1035"/>
        <v>0</v>
      </c>
      <c r="GF56" s="7"/>
      <c r="GG56" s="7"/>
      <c r="GH56" s="6">
        <f t="shared" si="1036"/>
        <v>0</v>
      </c>
      <c r="GI56" s="7"/>
      <c r="GJ56" s="7"/>
      <c r="GK56" s="6">
        <f t="shared" si="1037"/>
        <v>0</v>
      </c>
      <c r="GL56" s="7">
        <f t="shared" si="1038"/>
        <v>0</v>
      </c>
      <c r="GM56" s="7">
        <f t="shared" si="1038"/>
        <v>0</v>
      </c>
      <c r="GN56" s="7">
        <f t="shared" si="1038"/>
        <v>0</v>
      </c>
      <c r="GO56" s="7"/>
      <c r="GP56" s="7"/>
      <c r="GQ56" s="6">
        <f t="shared" si="1039"/>
        <v>0</v>
      </c>
      <c r="GR56" s="7"/>
      <c r="GS56" s="7"/>
      <c r="GT56" s="6">
        <f t="shared" si="1040"/>
        <v>0</v>
      </c>
      <c r="GU56" s="7"/>
      <c r="GV56" s="7"/>
      <c r="GW56" s="6">
        <f t="shared" si="1041"/>
        <v>0</v>
      </c>
      <c r="GX56" s="7">
        <f>GL56+GO56+GR56+GU56</f>
        <v>0</v>
      </c>
      <c r="GY56" s="7">
        <f t="shared" si="1042"/>
        <v>0</v>
      </c>
      <c r="GZ56" s="7">
        <f t="shared" si="1042"/>
        <v>0</v>
      </c>
      <c r="HA56" s="586">
        <f t="shared" si="795"/>
        <v>0</v>
      </c>
      <c r="HB56" s="586">
        <f t="shared" si="108"/>
        <v>0</v>
      </c>
      <c r="HC56" s="580">
        <f t="shared" si="109"/>
        <v>0</v>
      </c>
    </row>
    <row r="57" spans="1:211" x14ac:dyDescent="0.2">
      <c r="A57" s="125" t="s">
        <v>448</v>
      </c>
      <c r="B57" s="6">
        <v>0</v>
      </c>
      <c r="C57" s="7"/>
      <c r="D57" s="6">
        <f t="shared" si="973"/>
        <v>0</v>
      </c>
      <c r="E57" s="6"/>
      <c r="F57" s="7"/>
      <c r="G57" s="6">
        <f t="shared" si="974"/>
        <v>0</v>
      </c>
      <c r="H57" s="6"/>
      <c r="I57" s="7"/>
      <c r="J57" s="6">
        <f t="shared" si="975"/>
        <v>0</v>
      </c>
      <c r="K57" s="6"/>
      <c r="L57" s="7"/>
      <c r="M57" s="6">
        <f t="shared" si="976"/>
        <v>0</v>
      </c>
      <c r="N57" s="6"/>
      <c r="O57" s="7"/>
      <c r="P57" s="6">
        <f t="shared" si="977"/>
        <v>0</v>
      </c>
      <c r="Q57" s="6"/>
      <c r="R57" s="7"/>
      <c r="S57" s="6">
        <f t="shared" si="978"/>
        <v>0</v>
      </c>
      <c r="T57" s="6">
        <v>0</v>
      </c>
      <c r="U57" s="7"/>
      <c r="V57" s="6">
        <f t="shared" si="979"/>
        <v>0</v>
      </c>
      <c r="W57" s="6">
        <v>0</v>
      </c>
      <c r="X57" s="7"/>
      <c r="Y57" s="6">
        <f t="shared" si="980"/>
        <v>0</v>
      </c>
      <c r="Z57" s="6">
        <f>EV63+GX63</f>
        <v>5548183</v>
      </c>
      <c r="AA57" s="6">
        <f>EW63+GY63</f>
        <v>213678</v>
      </c>
      <c r="AB57" s="6">
        <f t="shared" si="981"/>
        <v>5761861</v>
      </c>
      <c r="AC57" s="6">
        <v>0</v>
      </c>
      <c r="AD57" s="7"/>
      <c r="AE57" s="6">
        <f t="shared" si="982"/>
        <v>0</v>
      </c>
      <c r="AF57" s="6">
        <v>0</v>
      </c>
      <c r="AG57" s="7"/>
      <c r="AH57" s="6">
        <f t="shared" si="983"/>
        <v>0</v>
      </c>
      <c r="AI57" s="6">
        <v>0</v>
      </c>
      <c r="AJ57" s="7"/>
      <c r="AK57" s="6">
        <f t="shared" si="984"/>
        <v>0</v>
      </c>
      <c r="AL57" s="6">
        <v>0</v>
      </c>
      <c r="AM57" s="7"/>
      <c r="AN57" s="6">
        <f t="shared" si="985"/>
        <v>0</v>
      </c>
      <c r="AO57" s="6">
        <v>0</v>
      </c>
      <c r="AP57" s="7"/>
      <c r="AQ57" s="6">
        <f t="shared" si="986"/>
        <v>0</v>
      </c>
      <c r="AR57" s="6"/>
      <c r="AS57" s="7"/>
      <c r="AT57" s="6">
        <f t="shared" si="987"/>
        <v>0</v>
      </c>
      <c r="AU57" s="6">
        <v>0</v>
      </c>
      <c r="AV57" s="7"/>
      <c r="AW57" s="6">
        <f t="shared" si="988"/>
        <v>0</v>
      </c>
      <c r="AX57" s="6">
        <v>0</v>
      </c>
      <c r="AY57" s="7"/>
      <c r="AZ57" s="6">
        <f t="shared" si="989"/>
        <v>0</v>
      </c>
      <c r="BA57" s="6"/>
      <c r="BB57" s="7"/>
      <c r="BC57" s="6">
        <f t="shared" si="990"/>
        <v>0</v>
      </c>
      <c r="BD57" s="6">
        <v>0</v>
      </c>
      <c r="BE57" s="7"/>
      <c r="BF57" s="6">
        <f t="shared" si="991"/>
        <v>0</v>
      </c>
      <c r="BG57" s="6">
        <v>0</v>
      </c>
      <c r="BH57" s="7"/>
      <c r="BI57" s="6">
        <f t="shared" si="992"/>
        <v>0</v>
      </c>
      <c r="BJ57" s="6"/>
      <c r="BK57" s="7"/>
      <c r="BL57" s="6">
        <f t="shared" si="993"/>
        <v>0</v>
      </c>
      <c r="BM57" s="6">
        <v>0</v>
      </c>
      <c r="BN57" s="7"/>
      <c r="BO57" s="6">
        <f t="shared" si="994"/>
        <v>0</v>
      </c>
      <c r="BP57" s="6"/>
      <c r="BQ57" s="7"/>
      <c r="BR57" s="6">
        <f t="shared" si="995"/>
        <v>0</v>
      </c>
      <c r="BS57" s="6">
        <v>0</v>
      </c>
      <c r="BT57" s="7"/>
      <c r="BU57" s="6">
        <f t="shared" si="996"/>
        <v>0</v>
      </c>
      <c r="BV57" s="6"/>
      <c r="BW57" s="7"/>
      <c r="BX57" s="6">
        <f t="shared" si="997"/>
        <v>0</v>
      </c>
      <c r="BY57" s="6">
        <v>0</v>
      </c>
      <c r="BZ57" s="7"/>
      <c r="CA57" s="6">
        <f t="shared" si="998"/>
        <v>0</v>
      </c>
      <c r="CB57" s="6"/>
      <c r="CC57" s="7"/>
      <c r="CD57" s="6">
        <f t="shared" si="999"/>
        <v>0</v>
      </c>
      <c r="CE57" s="6"/>
      <c r="CF57" s="7"/>
      <c r="CG57" s="6">
        <f t="shared" si="1000"/>
        <v>0</v>
      </c>
      <c r="CH57" s="6"/>
      <c r="CI57" s="7"/>
      <c r="CJ57" s="6">
        <f t="shared" si="1001"/>
        <v>0</v>
      </c>
      <c r="CK57" s="6"/>
      <c r="CL57" s="7"/>
      <c r="CM57" s="6">
        <f t="shared" si="1002"/>
        <v>0</v>
      </c>
      <c r="CN57" s="6"/>
      <c r="CO57" s="7"/>
      <c r="CP57" s="6">
        <f t="shared" si="1003"/>
        <v>0</v>
      </c>
      <c r="CQ57" s="6"/>
      <c r="CR57" s="7"/>
      <c r="CS57" s="6">
        <f t="shared" si="1004"/>
        <v>0</v>
      </c>
      <c r="CT57" s="6"/>
      <c r="CU57" s="7"/>
      <c r="CV57" s="6">
        <f t="shared" si="1005"/>
        <v>0</v>
      </c>
      <c r="CW57" s="6">
        <v>0</v>
      </c>
      <c r="CX57" s="7"/>
      <c r="CY57" s="6">
        <f t="shared" si="1006"/>
        <v>0</v>
      </c>
      <c r="CZ57" s="6">
        <v>0</v>
      </c>
      <c r="DA57" s="7"/>
      <c r="DB57" s="6">
        <f t="shared" si="1007"/>
        <v>0</v>
      </c>
      <c r="DC57" s="6"/>
      <c r="DD57" s="7"/>
      <c r="DE57" s="6">
        <f t="shared" si="1008"/>
        <v>0</v>
      </c>
      <c r="DF57" s="6">
        <v>0</v>
      </c>
      <c r="DG57" s="7"/>
      <c r="DH57" s="6">
        <f t="shared" si="1009"/>
        <v>0</v>
      </c>
      <c r="DI57" s="6">
        <v>0</v>
      </c>
      <c r="DJ57" s="7"/>
      <c r="DK57" s="6">
        <f t="shared" si="1010"/>
        <v>0</v>
      </c>
      <c r="DL57" s="6"/>
      <c r="DM57" s="7"/>
      <c r="DN57" s="6">
        <f t="shared" si="1011"/>
        <v>0</v>
      </c>
      <c r="DO57" s="6"/>
      <c r="DP57" s="7"/>
      <c r="DQ57" s="6">
        <f t="shared" si="1012"/>
        <v>0</v>
      </c>
      <c r="DR57" s="105">
        <f t="shared" si="1013"/>
        <v>5548183</v>
      </c>
      <c r="DS57" s="105">
        <f t="shared" si="1014"/>
        <v>213678</v>
      </c>
      <c r="DT57" s="105">
        <f t="shared" si="1014"/>
        <v>5761861</v>
      </c>
      <c r="DU57" s="7"/>
      <c r="DV57" s="7"/>
      <c r="DW57" s="6">
        <f t="shared" si="1015"/>
        <v>0</v>
      </c>
      <c r="DX57" s="6"/>
      <c r="DY57" s="7"/>
      <c r="DZ57" s="6">
        <f t="shared" si="1016"/>
        <v>0</v>
      </c>
      <c r="EA57" s="6"/>
      <c r="EB57" s="7"/>
      <c r="EC57" s="6">
        <f t="shared" si="1017"/>
        <v>0</v>
      </c>
      <c r="ED57" s="6">
        <v>0</v>
      </c>
      <c r="EE57" s="7"/>
      <c r="EF57" s="6">
        <f t="shared" si="1018"/>
        <v>0</v>
      </c>
      <c r="EG57" s="6">
        <v>0</v>
      </c>
      <c r="EH57" s="7"/>
      <c r="EI57" s="6">
        <f t="shared" si="1019"/>
        <v>0</v>
      </c>
      <c r="EJ57" s="6">
        <v>0</v>
      </c>
      <c r="EK57" s="7"/>
      <c r="EL57" s="6">
        <f t="shared" si="1020"/>
        <v>0</v>
      </c>
      <c r="EM57" s="6">
        <v>0</v>
      </c>
      <c r="EN57" s="7"/>
      <c r="EO57" s="6">
        <f t="shared" si="1021"/>
        <v>0</v>
      </c>
      <c r="EP57" s="6">
        <v>0</v>
      </c>
      <c r="EQ57" s="7"/>
      <c r="ER57" s="6">
        <f t="shared" si="1022"/>
        <v>0</v>
      </c>
      <c r="ES57" s="6">
        <v>0</v>
      </c>
      <c r="ET57" s="7"/>
      <c r="EU57" s="6">
        <f t="shared" si="1023"/>
        <v>0</v>
      </c>
      <c r="EV57" s="105">
        <f t="shared" si="1024"/>
        <v>0</v>
      </c>
      <c r="EW57" s="105">
        <f t="shared" si="1024"/>
        <v>0</v>
      </c>
      <c r="EX57" s="105">
        <f t="shared" si="1024"/>
        <v>0</v>
      </c>
      <c r="EY57" s="7"/>
      <c r="EZ57" s="7"/>
      <c r="FA57" s="6">
        <f t="shared" si="1025"/>
        <v>0</v>
      </c>
      <c r="FB57" s="7"/>
      <c r="FC57" s="7"/>
      <c r="FD57" s="6">
        <f t="shared" si="1026"/>
        <v>0</v>
      </c>
      <c r="FE57" s="7"/>
      <c r="FF57" s="7"/>
      <c r="FG57" s="6">
        <f t="shared" si="1027"/>
        <v>0</v>
      </c>
      <c r="FH57" s="7"/>
      <c r="FI57" s="7"/>
      <c r="FJ57" s="6">
        <f t="shared" si="1028"/>
        <v>0</v>
      </c>
      <c r="FK57" s="7"/>
      <c r="FL57" s="7"/>
      <c r="FM57" s="6">
        <f t="shared" si="1029"/>
        <v>0</v>
      </c>
      <c r="FN57" s="7"/>
      <c r="FO57" s="7"/>
      <c r="FP57" s="6">
        <f t="shared" si="1030"/>
        <v>0</v>
      </c>
      <c r="FQ57" s="7"/>
      <c r="FR57" s="7"/>
      <c r="FS57" s="6">
        <f t="shared" si="1031"/>
        <v>0</v>
      </c>
      <c r="FT57" s="7"/>
      <c r="FU57" s="7"/>
      <c r="FV57" s="6">
        <f t="shared" si="1032"/>
        <v>0</v>
      </c>
      <c r="FW57" s="7"/>
      <c r="FX57" s="7"/>
      <c r="FY57" s="6">
        <f t="shared" si="1033"/>
        <v>0</v>
      </c>
      <c r="FZ57" s="7"/>
      <c r="GA57" s="7"/>
      <c r="GB57" s="6">
        <f t="shared" si="1034"/>
        <v>0</v>
      </c>
      <c r="GC57" s="7"/>
      <c r="GD57" s="7"/>
      <c r="GE57" s="6">
        <f t="shared" si="1035"/>
        <v>0</v>
      </c>
      <c r="GF57" s="7"/>
      <c r="GG57" s="7"/>
      <c r="GH57" s="6">
        <f t="shared" si="1036"/>
        <v>0</v>
      </c>
      <c r="GI57" s="7"/>
      <c r="GJ57" s="7"/>
      <c r="GK57" s="6">
        <f t="shared" si="1037"/>
        <v>0</v>
      </c>
      <c r="GL57" s="7">
        <f t="shared" si="1038"/>
        <v>0</v>
      </c>
      <c r="GM57" s="7">
        <f t="shared" si="1038"/>
        <v>0</v>
      </c>
      <c r="GN57" s="7">
        <f t="shared" si="1038"/>
        <v>0</v>
      </c>
      <c r="GO57" s="7"/>
      <c r="GP57" s="7"/>
      <c r="GQ57" s="6">
        <f t="shared" si="1039"/>
        <v>0</v>
      </c>
      <c r="GR57" s="7"/>
      <c r="GS57" s="7"/>
      <c r="GT57" s="6">
        <f t="shared" si="1040"/>
        <v>0</v>
      </c>
      <c r="GU57" s="7"/>
      <c r="GV57" s="7"/>
      <c r="GW57" s="6">
        <f t="shared" si="1041"/>
        <v>0</v>
      </c>
      <c r="GX57" s="7">
        <f>GL57+GO57+GR57+GU57</f>
        <v>0</v>
      </c>
      <c r="GY57" s="7">
        <f t="shared" si="1042"/>
        <v>0</v>
      </c>
      <c r="GZ57" s="7">
        <f t="shared" si="1042"/>
        <v>0</v>
      </c>
      <c r="HA57" s="586">
        <f t="shared" si="795"/>
        <v>5548183</v>
      </c>
      <c r="HB57" s="586">
        <f t="shared" si="108"/>
        <v>213678</v>
      </c>
      <c r="HC57" s="580">
        <f t="shared" si="109"/>
        <v>5761861</v>
      </c>
    </row>
    <row r="58" spans="1:211" s="12" customFormat="1" x14ac:dyDescent="0.2">
      <c r="A58" s="124" t="s">
        <v>449</v>
      </c>
      <c r="B58" s="5">
        <f>B59+B60</f>
        <v>0</v>
      </c>
      <c r="C58" s="10">
        <f t="shared" ref="C58" si="1043">C59+C60</f>
        <v>0</v>
      </c>
      <c r="D58" s="5">
        <f>D59+D60</f>
        <v>0</v>
      </c>
      <c r="E58" s="5">
        <f t="shared" ref="E58:GV58" si="1044">E59+E60</f>
        <v>0</v>
      </c>
      <c r="F58" s="10">
        <f t="shared" ref="F58" si="1045">F59+F60</f>
        <v>0</v>
      </c>
      <c r="G58" s="5">
        <f>G59+G60</f>
        <v>0</v>
      </c>
      <c r="H58" s="5">
        <f t="shared" si="1044"/>
        <v>0</v>
      </c>
      <c r="I58" s="10">
        <f t="shared" ref="I58" si="1046">I59+I60</f>
        <v>0</v>
      </c>
      <c r="J58" s="5">
        <f>J59+J60</f>
        <v>0</v>
      </c>
      <c r="K58" s="5">
        <f t="shared" si="1044"/>
        <v>0</v>
      </c>
      <c r="L58" s="10">
        <f t="shared" ref="L58" si="1047">L59+L60</f>
        <v>0</v>
      </c>
      <c r="M58" s="5">
        <f>M59+M60</f>
        <v>0</v>
      </c>
      <c r="N58" s="5">
        <f t="shared" si="1044"/>
        <v>0</v>
      </c>
      <c r="O58" s="10">
        <f t="shared" ref="O58" si="1048">O59+O60</f>
        <v>0</v>
      </c>
      <c r="P58" s="5">
        <f>P59+P60</f>
        <v>0</v>
      </c>
      <c r="Q58" s="5">
        <f t="shared" si="1044"/>
        <v>0</v>
      </c>
      <c r="R58" s="10">
        <f t="shared" ref="R58" si="1049">R59+R60</f>
        <v>0</v>
      </c>
      <c r="S58" s="5">
        <f>S59+S60</f>
        <v>0</v>
      </c>
      <c r="T58" s="5">
        <f t="shared" si="1044"/>
        <v>0</v>
      </c>
      <c r="U58" s="10">
        <f t="shared" ref="U58" si="1050">U59+U60</f>
        <v>0</v>
      </c>
      <c r="V58" s="5">
        <f>V59+V60</f>
        <v>0</v>
      </c>
      <c r="W58" s="5">
        <f t="shared" si="1044"/>
        <v>0</v>
      </c>
      <c r="X58" s="10">
        <f t="shared" ref="X58" si="1051">X59+X60</f>
        <v>0</v>
      </c>
      <c r="Y58" s="5">
        <f>Y59+Y60</f>
        <v>0</v>
      </c>
      <c r="Z58" s="5">
        <f t="shared" si="1044"/>
        <v>94704</v>
      </c>
      <c r="AA58" s="10">
        <f t="shared" ref="AA58" si="1052">AA59+AA60</f>
        <v>128507</v>
      </c>
      <c r="AB58" s="5">
        <f>AB59+AB60</f>
        <v>223211</v>
      </c>
      <c r="AC58" s="5">
        <f t="shared" si="1044"/>
        <v>0</v>
      </c>
      <c r="AD58" s="10">
        <f t="shared" ref="AD58" si="1053">AD59+AD60</f>
        <v>0</v>
      </c>
      <c r="AE58" s="5">
        <f>AE59+AE60</f>
        <v>0</v>
      </c>
      <c r="AF58" s="5">
        <f t="shared" si="1044"/>
        <v>0</v>
      </c>
      <c r="AG58" s="10">
        <f t="shared" ref="AG58" si="1054">AG59+AG60</f>
        <v>0</v>
      </c>
      <c r="AH58" s="5">
        <f>AH59+AH60</f>
        <v>0</v>
      </c>
      <c r="AI58" s="5">
        <f t="shared" si="1044"/>
        <v>0</v>
      </c>
      <c r="AJ58" s="10">
        <f t="shared" ref="AJ58" si="1055">AJ59+AJ60</f>
        <v>0</v>
      </c>
      <c r="AK58" s="5">
        <f>AK59+AK60</f>
        <v>0</v>
      </c>
      <c r="AL58" s="5">
        <f t="shared" si="1044"/>
        <v>0</v>
      </c>
      <c r="AM58" s="10">
        <f t="shared" ref="AM58" si="1056">AM59+AM60</f>
        <v>0</v>
      </c>
      <c r="AN58" s="5">
        <f>AN59+AN60</f>
        <v>0</v>
      </c>
      <c r="AO58" s="5">
        <f t="shared" si="1044"/>
        <v>0</v>
      </c>
      <c r="AP58" s="10">
        <f t="shared" ref="AP58" si="1057">AP59+AP60</f>
        <v>0</v>
      </c>
      <c r="AQ58" s="5">
        <f>AQ59+AQ60</f>
        <v>0</v>
      </c>
      <c r="AR58" s="5">
        <f>AR59+AR60</f>
        <v>0</v>
      </c>
      <c r="AS58" s="10">
        <f t="shared" ref="AS58" si="1058">AS59+AS60</f>
        <v>0</v>
      </c>
      <c r="AT58" s="5">
        <f>AT59+AT60</f>
        <v>0</v>
      </c>
      <c r="AU58" s="5">
        <f t="shared" si="1044"/>
        <v>0</v>
      </c>
      <c r="AV58" s="10">
        <f t="shared" ref="AV58" si="1059">AV59+AV60</f>
        <v>0</v>
      </c>
      <c r="AW58" s="5">
        <f>AW59+AW60</f>
        <v>0</v>
      </c>
      <c r="AX58" s="5">
        <f t="shared" si="1044"/>
        <v>0</v>
      </c>
      <c r="AY58" s="10">
        <f t="shared" ref="AY58" si="1060">AY59+AY60</f>
        <v>0</v>
      </c>
      <c r="AZ58" s="5">
        <f>AZ59+AZ60</f>
        <v>0</v>
      </c>
      <c r="BA58" s="5">
        <f t="shared" si="1044"/>
        <v>0</v>
      </c>
      <c r="BB58" s="10">
        <f t="shared" ref="BB58" si="1061">BB59+BB60</f>
        <v>0</v>
      </c>
      <c r="BC58" s="5">
        <f>BC59+BC60</f>
        <v>0</v>
      </c>
      <c r="BD58" s="5">
        <f t="shared" si="1044"/>
        <v>0</v>
      </c>
      <c r="BE58" s="10">
        <f t="shared" ref="BE58" si="1062">BE59+BE60</f>
        <v>0</v>
      </c>
      <c r="BF58" s="5">
        <f>BF59+BF60</f>
        <v>0</v>
      </c>
      <c r="BG58" s="5">
        <f t="shared" si="1044"/>
        <v>0</v>
      </c>
      <c r="BH58" s="10">
        <f t="shared" ref="BH58" si="1063">BH59+BH60</f>
        <v>0</v>
      </c>
      <c r="BI58" s="5">
        <f>BI59+BI60</f>
        <v>0</v>
      </c>
      <c r="BJ58" s="5">
        <f t="shared" si="1044"/>
        <v>0</v>
      </c>
      <c r="BK58" s="10">
        <f t="shared" ref="BK58" si="1064">BK59+BK60</f>
        <v>0</v>
      </c>
      <c r="BL58" s="5">
        <f>BL59+BL60</f>
        <v>0</v>
      </c>
      <c r="BM58" s="5">
        <f t="shared" si="1044"/>
        <v>0</v>
      </c>
      <c r="BN58" s="10">
        <f t="shared" ref="BN58" si="1065">BN59+BN60</f>
        <v>0</v>
      </c>
      <c r="BO58" s="5">
        <f>BO59+BO60</f>
        <v>0</v>
      </c>
      <c r="BP58" s="5">
        <f t="shared" si="1044"/>
        <v>0</v>
      </c>
      <c r="BQ58" s="10">
        <f t="shared" ref="BQ58" si="1066">BQ59+BQ60</f>
        <v>0</v>
      </c>
      <c r="BR58" s="5">
        <f>BR59+BR60</f>
        <v>0</v>
      </c>
      <c r="BS58" s="5">
        <f t="shared" si="1044"/>
        <v>0</v>
      </c>
      <c r="BT58" s="10">
        <f t="shared" ref="BT58" si="1067">BT59+BT60</f>
        <v>0</v>
      </c>
      <c r="BU58" s="5">
        <f>BU59+BU60</f>
        <v>0</v>
      </c>
      <c r="BV58" s="5">
        <f t="shared" si="1044"/>
        <v>0</v>
      </c>
      <c r="BW58" s="10">
        <f t="shared" ref="BW58" si="1068">BW59+BW60</f>
        <v>0</v>
      </c>
      <c r="BX58" s="5">
        <f>BX59+BX60</f>
        <v>0</v>
      </c>
      <c r="BY58" s="5">
        <f t="shared" si="1044"/>
        <v>0</v>
      </c>
      <c r="BZ58" s="10">
        <f t="shared" ref="BZ58" si="1069">BZ59+BZ60</f>
        <v>0</v>
      </c>
      <c r="CA58" s="5">
        <f>CA59+CA60</f>
        <v>0</v>
      </c>
      <c r="CB58" s="5">
        <f t="shared" si="1044"/>
        <v>0</v>
      </c>
      <c r="CC58" s="10">
        <f t="shared" ref="CC58" si="1070">CC59+CC60</f>
        <v>0</v>
      </c>
      <c r="CD58" s="5">
        <f>CD59+CD60</f>
        <v>0</v>
      </c>
      <c r="CE58" s="5">
        <f t="shared" si="1044"/>
        <v>0</v>
      </c>
      <c r="CF58" s="10">
        <f t="shared" ref="CF58" si="1071">CF59+CF60</f>
        <v>0</v>
      </c>
      <c r="CG58" s="5">
        <f>CG59+CG60</f>
        <v>0</v>
      </c>
      <c r="CH58" s="5">
        <f t="shared" si="1044"/>
        <v>0</v>
      </c>
      <c r="CI58" s="10">
        <f t="shared" ref="CI58" si="1072">CI59+CI60</f>
        <v>0</v>
      </c>
      <c r="CJ58" s="5">
        <f>CJ59+CJ60</f>
        <v>0</v>
      </c>
      <c r="CK58" s="5">
        <f t="shared" si="1044"/>
        <v>0</v>
      </c>
      <c r="CL58" s="10">
        <f t="shared" ref="CL58" si="1073">CL59+CL60</f>
        <v>0</v>
      </c>
      <c r="CM58" s="5">
        <f>CM59+CM60</f>
        <v>0</v>
      </c>
      <c r="CN58" s="5">
        <f t="shared" si="1044"/>
        <v>0</v>
      </c>
      <c r="CO58" s="10">
        <f t="shared" ref="CO58" si="1074">CO59+CO60</f>
        <v>0</v>
      </c>
      <c r="CP58" s="5">
        <f>CP59+CP60</f>
        <v>0</v>
      </c>
      <c r="CQ58" s="5">
        <f t="shared" si="1044"/>
        <v>0</v>
      </c>
      <c r="CR58" s="10">
        <f t="shared" ref="CR58" si="1075">CR59+CR60</f>
        <v>0</v>
      </c>
      <c r="CS58" s="5">
        <f>CS59+CS60</f>
        <v>0</v>
      </c>
      <c r="CT58" s="5">
        <f t="shared" si="1044"/>
        <v>0</v>
      </c>
      <c r="CU58" s="10">
        <f t="shared" ref="CU58" si="1076">CU59+CU60</f>
        <v>0</v>
      </c>
      <c r="CV58" s="5">
        <f>CV59+CV60</f>
        <v>0</v>
      </c>
      <c r="CW58" s="5">
        <f t="shared" si="1044"/>
        <v>0</v>
      </c>
      <c r="CX58" s="10">
        <f t="shared" ref="CX58" si="1077">CX59+CX60</f>
        <v>0</v>
      </c>
      <c r="CY58" s="5">
        <f>CY59+CY60</f>
        <v>0</v>
      </c>
      <c r="CZ58" s="5">
        <f t="shared" si="1044"/>
        <v>0</v>
      </c>
      <c r="DA58" s="10">
        <f t="shared" ref="DA58" si="1078">DA59+DA60</f>
        <v>0</v>
      </c>
      <c r="DB58" s="5">
        <f>DB59+DB60</f>
        <v>0</v>
      </c>
      <c r="DC58" s="5">
        <f t="shared" si="1044"/>
        <v>0</v>
      </c>
      <c r="DD58" s="10">
        <f t="shared" ref="DD58" si="1079">DD59+DD60</f>
        <v>0</v>
      </c>
      <c r="DE58" s="5">
        <f>DE59+DE60</f>
        <v>0</v>
      </c>
      <c r="DF58" s="5">
        <f t="shared" si="1044"/>
        <v>0</v>
      </c>
      <c r="DG58" s="10">
        <f t="shared" ref="DG58" si="1080">DG59+DG60</f>
        <v>0</v>
      </c>
      <c r="DH58" s="5">
        <f>DH59+DH60</f>
        <v>0</v>
      </c>
      <c r="DI58" s="5">
        <f t="shared" si="1044"/>
        <v>0</v>
      </c>
      <c r="DJ58" s="10">
        <f t="shared" ref="DJ58" si="1081">DJ59+DJ60</f>
        <v>0</v>
      </c>
      <c r="DK58" s="5">
        <f>DK59+DK60</f>
        <v>0</v>
      </c>
      <c r="DL58" s="5">
        <f t="shared" si="1044"/>
        <v>0</v>
      </c>
      <c r="DM58" s="10">
        <f t="shared" ref="DM58" si="1082">DM59+DM60</f>
        <v>0</v>
      </c>
      <c r="DN58" s="5">
        <f>DN59+DN60</f>
        <v>0</v>
      </c>
      <c r="DO58" s="5">
        <f>DO59+DO60</f>
        <v>0</v>
      </c>
      <c r="DP58" s="10">
        <f t="shared" ref="DP58" si="1083">DP59+DP60</f>
        <v>0</v>
      </c>
      <c r="DQ58" s="5">
        <f>DQ59+DQ60</f>
        <v>0</v>
      </c>
      <c r="DR58" s="106">
        <f t="shared" si="1044"/>
        <v>94704</v>
      </c>
      <c r="DS58" s="106">
        <f t="shared" si="1044"/>
        <v>128507</v>
      </c>
      <c r="DT58" s="106">
        <f t="shared" si="1044"/>
        <v>223211</v>
      </c>
      <c r="DU58" s="5">
        <f t="shared" si="1044"/>
        <v>0</v>
      </c>
      <c r="DV58" s="10">
        <f t="shared" ref="DV58" si="1084">DV59+DV60</f>
        <v>0</v>
      </c>
      <c r="DW58" s="5">
        <f>DW59+DW60</f>
        <v>0</v>
      </c>
      <c r="DX58" s="5">
        <f t="shared" si="1044"/>
        <v>0</v>
      </c>
      <c r="DY58" s="10">
        <f t="shared" ref="DY58" si="1085">DY59+DY60</f>
        <v>0</v>
      </c>
      <c r="DZ58" s="5">
        <f>DZ59+DZ60</f>
        <v>0</v>
      </c>
      <c r="EA58" s="5">
        <f t="shared" si="1044"/>
        <v>0</v>
      </c>
      <c r="EB58" s="10">
        <f t="shared" ref="EB58" si="1086">EB59+EB60</f>
        <v>0</v>
      </c>
      <c r="EC58" s="5">
        <f>EC59+EC60</f>
        <v>0</v>
      </c>
      <c r="ED58" s="5">
        <f t="shared" si="1044"/>
        <v>0</v>
      </c>
      <c r="EE58" s="10">
        <f t="shared" ref="EE58" si="1087">EE59+EE60</f>
        <v>0</v>
      </c>
      <c r="EF58" s="5">
        <f>EF59+EF60</f>
        <v>0</v>
      </c>
      <c r="EG58" s="5">
        <f t="shared" ref="EG58:EN58" si="1088">EG59+EG60</f>
        <v>0</v>
      </c>
      <c r="EH58" s="10">
        <f t="shared" si="1088"/>
        <v>0</v>
      </c>
      <c r="EI58" s="5">
        <f>EI59+EI60</f>
        <v>0</v>
      </c>
      <c r="EJ58" s="5">
        <f t="shared" ref="EJ58:EK58" si="1089">EJ59+EJ60</f>
        <v>0</v>
      </c>
      <c r="EK58" s="10">
        <f t="shared" si="1089"/>
        <v>0</v>
      </c>
      <c r="EL58" s="5">
        <f>EL59+EL60</f>
        <v>0</v>
      </c>
      <c r="EM58" s="5">
        <f t="shared" si="1088"/>
        <v>0</v>
      </c>
      <c r="EN58" s="10">
        <f t="shared" si="1088"/>
        <v>0</v>
      </c>
      <c r="EO58" s="5">
        <f>EO59+EO60</f>
        <v>0</v>
      </c>
      <c r="EP58" s="5">
        <f t="shared" ref="EP58:ET58" si="1090">EP59+EP60</f>
        <v>0</v>
      </c>
      <c r="EQ58" s="10">
        <f t="shared" si="1090"/>
        <v>0</v>
      </c>
      <c r="ER58" s="5">
        <f>ER59+ER60</f>
        <v>0</v>
      </c>
      <c r="ES58" s="5">
        <f t="shared" si="1090"/>
        <v>0</v>
      </c>
      <c r="ET58" s="10">
        <f t="shared" si="1090"/>
        <v>0</v>
      </c>
      <c r="EU58" s="5">
        <f>EU59+EU60</f>
        <v>0</v>
      </c>
      <c r="EV58" s="106">
        <f t="shared" si="1044"/>
        <v>0</v>
      </c>
      <c r="EW58" s="106">
        <f t="shared" si="1044"/>
        <v>0</v>
      </c>
      <c r="EX58" s="106">
        <f t="shared" si="1044"/>
        <v>0</v>
      </c>
      <c r="EY58" s="10">
        <f>EY59+EY60</f>
        <v>0</v>
      </c>
      <c r="EZ58" s="10">
        <f t="shared" ref="EZ58" si="1091">EZ59+EZ60</f>
        <v>0</v>
      </c>
      <c r="FA58" s="5">
        <f>FA59+FA60</f>
        <v>0</v>
      </c>
      <c r="FB58" s="10">
        <f t="shared" si="1044"/>
        <v>0</v>
      </c>
      <c r="FC58" s="10">
        <f t="shared" ref="FC58" si="1092">FC59+FC60</f>
        <v>0</v>
      </c>
      <c r="FD58" s="5">
        <f>FD59+FD60</f>
        <v>0</v>
      </c>
      <c r="FE58" s="10">
        <f t="shared" si="1044"/>
        <v>0</v>
      </c>
      <c r="FF58" s="10">
        <f t="shared" ref="FF58" si="1093">FF59+FF60</f>
        <v>0</v>
      </c>
      <c r="FG58" s="5">
        <f>FG59+FG60</f>
        <v>0</v>
      </c>
      <c r="FH58" s="10">
        <f t="shared" si="1044"/>
        <v>0</v>
      </c>
      <c r="FI58" s="10">
        <f t="shared" ref="FI58" si="1094">FI59+FI60</f>
        <v>0</v>
      </c>
      <c r="FJ58" s="5">
        <f>FJ59+FJ60</f>
        <v>0</v>
      </c>
      <c r="FK58" s="10">
        <f t="shared" si="1044"/>
        <v>0</v>
      </c>
      <c r="FL58" s="10">
        <f t="shared" ref="FL58" si="1095">FL59+FL60</f>
        <v>0</v>
      </c>
      <c r="FM58" s="5">
        <f>FM59+FM60</f>
        <v>0</v>
      </c>
      <c r="FN58" s="10">
        <f t="shared" si="1044"/>
        <v>0</v>
      </c>
      <c r="FO58" s="10">
        <f t="shared" ref="FO58" si="1096">FO59+FO60</f>
        <v>0</v>
      </c>
      <c r="FP58" s="5">
        <f>FP59+FP60</f>
        <v>0</v>
      </c>
      <c r="FQ58" s="10">
        <f t="shared" si="1044"/>
        <v>0</v>
      </c>
      <c r="FR58" s="10">
        <f t="shared" ref="FR58" si="1097">FR59+FR60</f>
        <v>0</v>
      </c>
      <c r="FS58" s="5">
        <f>FS59+FS60</f>
        <v>0</v>
      </c>
      <c r="FT58" s="10">
        <f t="shared" si="1044"/>
        <v>0</v>
      </c>
      <c r="FU58" s="10">
        <f t="shared" ref="FU58" si="1098">FU59+FU60</f>
        <v>0</v>
      </c>
      <c r="FV58" s="5">
        <f>FV59+FV60</f>
        <v>0</v>
      </c>
      <c r="FW58" s="10">
        <f t="shared" si="1044"/>
        <v>0</v>
      </c>
      <c r="FX58" s="10">
        <f t="shared" ref="FX58" si="1099">FX59+FX60</f>
        <v>0</v>
      </c>
      <c r="FY58" s="5">
        <f>FY59+FY60</f>
        <v>0</v>
      </c>
      <c r="FZ58" s="10">
        <f t="shared" si="1044"/>
        <v>0</v>
      </c>
      <c r="GA58" s="10">
        <f t="shared" ref="GA58" si="1100">GA59+GA60</f>
        <v>0</v>
      </c>
      <c r="GB58" s="5">
        <f>GB59+GB60</f>
        <v>0</v>
      </c>
      <c r="GC58" s="10">
        <f t="shared" si="1044"/>
        <v>0</v>
      </c>
      <c r="GD58" s="10">
        <f t="shared" ref="GD58" si="1101">GD59+GD60</f>
        <v>0</v>
      </c>
      <c r="GE58" s="5">
        <f>GE59+GE60</f>
        <v>0</v>
      </c>
      <c r="GF58" s="10">
        <f t="shared" si="1044"/>
        <v>0</v>
      </c>
      <c r="GG58" s="10">
        <f t="shared" ref="GG58" si="1102">GG59+GG60</f>
        <v>0</v>
      </c>
      <c r="GH58" s="5">
        <f>GH59+GH60</f>
        <v>0</v>
      </c>
      <c r="GI58" s="10">
        <f>GI59+GI60</f>
        <v>0</v>
      </c>
      <c r="GJ58" s="10">
        <f t="shared" ref="GJ58" si="1103">GJ59+GJ60</f>
        <v>0</v>
      </c>
      <c r="GK58" s="5">
        <f>GK59+GK60</f>
        <v>0</v>
      </c>
      <c r="GL58" s="10">
        <f>GL59+GL60</f>
        <v>0</v>
      </c>
      <c r="GM58" s="10">
        <f t="shared" ref="GM58:GN58" si="1104">GM59+GM60</f>
        <v>0</v>
      </c>
      <c r="GN58" s="10">
        <f t="shared" si="1104"/>
        <v>0</v>
      </c>
      <c r="GO58" s="10">
        <f>GO59+GO60</f>
        <v>0</v>
      </c>
      <c r="GP58" s="10">
        <f t="shared" ref="GP58" si="1105">GP59+GP60</f>
        <v>0</v>
      </c>
      <c r="GQ58" s="5">
        <f>GQ59+GQ60</f>
        <v>0</v>
      </c>
      <c r="GR58" s="10">
        <f t="shared" si="1044"/>
        <v>0</v>
      </c>
      <c r="GS58" s="10">
        <f t="shared" ref="GS58" si="1106">GS59+GS60</f>
        <v>0</v>
      </c>
      <c r="GT58" s="5">
        <f>GT59+GT60</f>
        <v>0</v>
      </c>
      <c r="GU58" s="10">
        <f t="shared" si="1044"/>
        <v>0</v>
      </c>
      <c r="GV58" s="10">
        <f t="shared" si="1044"/>
        <v>0</v>
      </c>
      <c r="GW58" s="5">
        <f>GW59+GW60</f>
        <v>0</v>
      </c>
      <c r="GX58" s="10">
        <f>GX59+GX60</f>
        <v>0</v>
      </c>
      <c r="GY58" s="10">
        <f t="shared" ref="GY58:GZ58" si="1107">GY59+GY60</f>
        <v>0</v>
      </c>
      <c r="GZ58" s="10">
        <f t="shared" si="1107"/>
        <v>0</v>
      </c>
      <c r="HA58" s="10">
        <f>HA59+HA60</f>
        <v>94704</v>
      </c>
      <c r="HB58" s="10">
        <f t="shared" ref="HB58:HC58" si="1108">HB59+HB60</f>
        <v>128507</v>
      </c>
      <c r="HC58" s="116">
        <f t="shared" si="1108"/>
        <v>223211</v>
      </c>
    </row>
    <row r="59" spans="1:211" x14ac:dyDescent="0.2">
      <c r="A59" s="125" t="s">
        <v>450</v>
      </c>
      <c r="B59" s="6">
        <v>0</v>
      </c>
      <c r="C59" s="7"/>
      <c r="D59" s="6">
        <f t="shared" ref="D59:D60" si="1109">B59+C59</f>
        <v>0</v>
      </c>
      <c r="E59" s="6"/>
      <c r="F59" s="7"/>
      <c r="G59" s="6">
        <f t="shared" ref="G59:G60" si="1110">E59+F59</f>
        <v>0</v>
      </c>
      <c r="H59" s="6"/>
      <c r="I59" s="7"/>
      <c r="J59" s="6">
        <f t="shared" ref="J59:J60" si="1111">H59+I59</f>
        <v>0</v>
      </c>
      <c r="K59" s="6"/>
      <c r="L59" s="7"/>
      <c r="M59" s="6">
        <f t="shared" ref="M59:M60" si="1112">K59+L59</f>
        <v>0</v>
      </c>
      <c r="N59" s="6"/>
      <c r="O59" s="7"/>
      <c r="P59" s="6">
        <f t="shared" ref="P59:P60" si="1113">N59+O59</f>
        <v>0</v>
      </c>
      <c r="Q59" s="6"/>
      <c r="R59" s="7"/>
      <c r="S59" s="6">
        <f t="shared" ref="S59:S60" si="1114">Q59+R59</f>
        <v>0</v>
      </c>
      <c r="T59" s="6">
        <v>0</v>
      </c>
      <c r="U59" s="7"/>
      <c r="V59" s="6">
        <f t="shared" ref="V59:V60" si="1115">T59+U59</f>
        <v>0</v>
      </c>
      <c r="W59" s="6">
        <v>0</v>
      </c>
      <c r="X59" s="7"/>
      <c r="Y59" s="6">
        <f t="shared" ref="Y59:Y60" si="1116">W59+X59</f>
        <v>0</v>
      </c>
      <c r="Z59" s="6">
        <f>EV68+GX68</f>
        <v>94704</v>
      </c>
      <c r="AA59" s="6">
        <f>EW68+GY68</f>
        <v>128507</v>
      </c>
      <c r="AB59" s="6">
        <f t="shared" ref="AB59:AB60" si="1117">Z59+AA59</f>
        <v>223211</v>
      </c>
      <c r="AC59" s="6">
        <v>0</v>
      </c>
      <c r="AD59" s="7"/>
      <c r="AE59" s="6">
        <f t="shared" ref="AE59:AE60" si="1118">AC59+AD59</f>
        <v>0</v>
      </c>
      <c r="AF59" s="6">
        <v>0</v>
      </c>
      <c r="AG59" s="7"/>
      <c r="AH59" s="6">
        <f t="shared" ref="AH59:AH60" si="1119">AF59+AG59</f>
        <v>0</v>
      </c>
      <c r="AI59" s="6">
        <v>0</v>
      </c>
      <c r="AJ59" s="7"/>
      <c r="AK59" s="6">
        <f t="shared" ref="AK59:AK60" si="1120">AI59+AJ59</f>
        <v>0</v>
      </c>
      <c r="AL59" s="6">
        <v>0</v>
      </c>
      <c r="AM59" s="7"/>
      <c r="AN59" s="6">
        <f t="shared" ref="AN59:AN60" si="1121">AL59+AM59</f>
        <v>0</v>
      </c>
      <c r="AO59" s="6">
        <v>0</v>
      </c>
      <c r="AP59" s="7"/>
      <c r="AQ59" s="6">
        <f t="shared" ref="AQ59:AQ60" si="1122">AO59+AP59</f>
        <v>0</v>
      </c>
      <c r="AR59" s="6"/>
      <c r="AS59" s="7"/>
      <c r="AT59" s="6">
        <f t="shared" ref="AT59:AT60" si="1123">AR59+AS59</f>
        <v>0</v>
      </c>
      <c r="AU59" s="6">
        <v>0</v>
      </c>
      <c r="AV59" s="7"/>
      <c r="AW59" s="6">
        <f t="shared" ref="AW59:AW60" si="1124">AU59+AV59</f>
        <v>0</v>
      </c>
      <c r="AX59" s="6">
        <v>0</v>
      </c>
      <c r="AY59" s="7"/>
      <c r="AZ59" s="6">
        <f t="shared" ref="AZ59:AZ60" si="1125">AX59+AY59</f>
        <v>0</v>
      </c>
      <c r="BA59" s="6"/>
      <c r="BB59" s="7"/>
      <c r="BC59" s="6">
        <f t="shared" ref="BC59:BC60" si="1126">BA59+BB59</f>
        <v>0</v>
      </c>
      <c r="BD59" s="6">
        <v>0</v>
      </c>
      <c r="BE59" s="7"/>
      <c r="BF59" s="6">
        <f t="shared" ref="BF59:BF60" si="1127">BD59+BE59</f>
        <v>0</v>
      </c>
      <c r="BG59" s="6">
        <v>0</v>
      </c>
      <c r="BH59" s="7"/>
      <c r="BI59" s="6">
        <f t="shared" ref="BI59:BI60" si="1128">BG59+BH59</f>
        <v>0</v>
      </c>
      <c r="BJ59" s="6"/>
      <c r="BK59" s="7"/>
      <c r="BL59" s="6">
        <f t="shared" ref="BL59:BL60" si="1129">BJ59+BK59</f>
        <v>0</v>
      </c>
      <c r="BM59" s="6">
        <v>0</v>
      </c>
      <c r="BN59" s="7"/>
      <c r="BO59" s="6">
        <f t="shared" ref="BO59:BO60" si="1130">BM59+BN59</f>
        <v>0</v>
      </c>
      <c r="BP59" s="6"/>
      <c r="BQ59" s="7"/>
      <c r="BR59" s="6">
        <f t="shared" ref="BR59:BR60" si="1131">BP59+BQ59</f>
        <v>0</v>
      </c>
      <c r="BS59" s="6">
        <v>0</v>
      </c>
      <c r="BT59" s="7"/>
      <c r="BU59" s="6">
        <f t="shared" ref="BU59:BU60" si="1132">BS59+BT59</f>
        <v>0</v>
      </c>
      <c r="BV59" s="6"/>
      <c r="BW59" s="7"/>
      <c r="BX59" s="6">
        <f t="shared" ref="BX59:BX60" si="1133">BV59+BW59</f>
        <v>0</v>
      </c>
      <c r="BY59" s="6">
        <v>0</v>
      </c>
      <c r="BZ59" s="7"/>
      <c r="CA59" s="6">
        <f t="shared" ref="CA59:CA60" si="1134">BY59+BZ59</f>
        <v>0</v>
      </c>
      <c r="CB59" s="6"/>
      <c r="CC59" s="7"/>
      <c r="CD59" s="6">
        <f t="shared" ref="CD59:CD60" si="1135">CB59+CC59</f>
        <v>0</v>
      </c>
      <c r="CE59" s="6"/>
      <c r="CF59" s="7"/>
      <c r="CG59" s="6">
        <f t="shared" ref="CG59:CG60" si="1136">CE59+CF59</f>
        <v>0</v>
      </c>
      <c r="CH59" s="6"/>
      <c r="CI59" s="7"/>
      <c r="CJ59" s="6">
        <f t="shared" ref="CJ59:CJ60" si="1137">CH59+CI59</f>
        <v>0</v>
      </c>
      <c r="CK59" s="6"/>
      <c r="CL59" s="7"/>
      <c r="CM59" s="6">
        <f t="shared" ref="CM59:CM60" si="1138">CK59+CL59</f>
        <v>0</v>
      </c>
      <c r="CN59" s="6"/>
      <c r="CO59" s="7"/>
      <c r="CP59" s="6">
        <f t="shared" ref="CP59:CP60" si="1139">CN59+CO59</f>
        <v>0</v>
      </c>
      <c r="CQ59" s="6"/>
      <c r="CR59" s="7"/>
      <c r="CS59" s="6">
        <f t="shared" ref="CS59:CS60" si="1140">CQ59+CR59</f>
        <v>0</v>
      </c>
      <c r="CT59" s="6"/>
      <c r="CU59" s="7"/>
      <c r="CV59" s="6">
        <f t="shared" ref="CV59:CV60" si="1141">CT59+CU59</f>
        <v>0</v>
      </c>
      <c r="CW59" s="6">
        <v>0</v>
      </c>
      <c r="CX59" s="7"/>
      <c r="CY59" s="6">
        <f t="shared" ref="CY59:CY60" si="1142">CW59+CX59</f>
        <v>0</v>
      </c>
      <c r="CZ59" s="6">
        <v>0</v>
      </c>
      <c r="DA59" s="7"/>
      <c r="DB59" s="6">
        <f t="shared" ref="DB59:DB60" si="1143">CZ59+DA59</f>
        <v>0</v>
      </c>
      <c r="DC59" s="6"/>
      <c r="DD59" s="7"/>
      <c r="DE59" s="6">
        <f t="shared" ref="DE59:DE60" si="1144">DC59+DD59</f>
        <v>0</v>
      </c>
      <c r="DF59" s="6">
        <v>0</v>
      </c>
      <c r="DG59" s="7"/>
      <c r="DH59" s="6">
        <f t="shared" ref="DH59:DH60" si="1145">DF59+DG59</f>
        <v>0</v>
      </c>
      <c r="DI59" s="6">
        <v>0</v>
      </c>
      <c r="DJ59" s="7"/>
      <c r="DK59" s="6">
        <f t="shared" ref="DK59:DK60" si="1146">DI59+DJ59</f>
        <v>0</v>
      </c>
      <c r="DL59" s="6"/>
      <c r="DM59" s="7"/>
      <c r="DN59" s="6">
        <f t="shared" ref="DN59:DN60" si="1147">DL59+DM59</f>
        <v>0</v>
      </c>
      <c r="DO59" s="6"/>
      <c r="DP59" s="7"/>
      <c r="DQ59" s="6">
        <f t="shared" ref="DQ59:DQ60" si="1148">DO59+DP59</f>
        <v>0</v>
      </c>
      <c r="DR59" s="105">
        <f t="shared" ref="DR59:DR60" si="1149">B59+E59+H59+K59+N59+Q59+T59+W59+Z59+AC59+AF59+AI59+AL59+AO59+AR59+AU59+AX59+BA59+BD59+BG59+BJ59+BM59+BP59+BS59+BV59+BY59+CB59+CE59+CH59+CK59+CN59+CQ59+CT59+CW59+CZ59+DC59+DF59+DI59+DL59+DO59</f>
        <v>94704</v>
      </c>
      <c r="DS59" s="105">
        <f>C59+F59+I59+L59+O59+R59+U59+X59+AA59+AD59+AG59+AJ59+AM59+AP59+AS59+AV59+AY59+BB59+BE59+BH59+BK59+BN59+BQ59+BT59+BW59+BZ59+CC59+CF59+CI59+CL59+CO59+CR59+CU59+CX59+DA59+DD59+DG59+DJ59+DM59+DP59</f>
        <v>128507</v>
      </c>
      <c r="DT59" s="105">
        <f>D59+G59+J59+M59+P59+S59+V59+Y59+AB59+AE59+AH59+AK59+AN59+AQ59+AT59+AW59+AZ59+BC59+BF59+BI59+BL59+BO59+BR59+BU59+BX59+CA59+CD59+CG59+CJ59+CM59+CP59+CS59+CV59+CY59+DB59+DE59+DH59+DK59+DN59+DQ59</f>
        <v>223211</v>
      </c>
      <c r="DU59" s="7"/>
      <c r="DV59" s="7"/>
      <c r="DW59" s="6">
        <f t="shared" ref="DW59:DW60" si="1150">DU59+DV59</f>
        <v>0</v>
      </c>
      <c r="DX59" s="6"/>
      <c r="DY59" s="7"/>
      <c r="DZ59" s="6">
        <f t="shared" ref="DZ59:DZ60" si="1151">DX59+DY59</f>
        <v>0</v>
      </c>
      <c r="EA59" s="6"/>
      <c r="EB59" s="7"/>
      <c r="EC59" s="6">
        <f t="shared" ref="EC59:EC60" si="1152">EA59+EB59</f>
        <v>0</v>
      </c>
      <c r="ED59" s="6">
        <v>0</v>
      </c>
      <c r="EE59" s="7"/>
      <c r="EF59" s="6">
        <f t="shared" ref="EF59:EF60" si="1153">ED59+EE59</f>
        <v>0</v>
      </c>
      <c r="EG59" s="6">
        <v>0</v>
      </c>
      <c r="EH59" s="7"/>
      <c r="EI59" s="6">
        <f t="shared" ref="EI59:EI60" si="1154">EG59+EH59</f>
        <v>0</v>
      </c>
      <c r="EJ59" s="6">
        <v>0</v>
      </c>
      <c r="EK59" s="7"/>
      <c r="EL59" s="6">
        <f t="shared" ref="EL59:EL60" si="1155">EJ59+EK59</f>
        <v>0</v>
      </c>
      <c r="EM59" s="6">
        <v>0</v>
      </c>
      <c r="EN59" s="7"/>
      <c r="EO59" s="6">
        <f t="shared" ref="EO59:EO60" si="1156">EM59+EN59</f>
        <v>0</v>
      </c>
      <c r="EP59" s="6">
        <v>0</v>
      </c>
      <c r="EQ59" s="7"/>
      <c r="ER59" s="6">
        <f t="shared" ref="ER59:ER60" si="1157">EP59+EQ59</f>
        <v>0</v>
      </c>
      <c r="ES59" s="6">
        <v>0</v>
      </c>
      <c r="ET59" s="7"/>
      <c r="EU59" s="6">
        <f t="shared" ref="EU59:EU60" si="1158">ES59+ET59</f>
        <v>0</v>
      </c>
      <c r="EV59" s="105">
        <f t="shared" ref="EV59:EX60" si="1159">DU59+DX59+EA59+ED59+EG59+EJ59+EM59+EP59+ES59</f>
        <v>0</v>
      </c>
      <c r="EW59" s="105">
        <f t="shared" si="1159"/>
        <v>0</v>
      </c>
      <c r="EX59" s="105">
        <f t="shared" si="1159"/>
        <v>0</v>
      </c>
      <c r="EY59" s="7"/>
      <c r="EZ59" s="7"/>
      <c r="FA59" s="6">
        <f t="shared" ref="FA59:FA60" si="1160">EY59+EZ59</f>
        <v>0</v>
      </c>
      <c r="FB59" s="7"/>
      <c r="FC59" s="7"/>
      <c r="FD59" s="6">
        <f t="shared" ref="FD59:FD60" si="1161">FB59+FC59</f>
        <v>0</v>
      </c>
      <c r="FE59" s="7"/>
      <c r="FF59" s="7"/>
      <c r="FG59" s="6">
        <f t="shared" ref="FG59:FG60" si="1162">FE59+FF59</f>
        <v>0</v>
      </c>
      <c r="FH59" s="7"/>
      <c r="FI59" s="7"/>
      <c r="FJ59" s="6">
        <f t="shared" ref="FJ59:FJ60" si="1163">FH59+FI59</f>
        <v>0</v>
      </c>
      <c r="FK59" s="7"/>
      <c r="FL59" s="7"/>
      <c r="FM59" s="6">
        <f t="shared" ref="FM59:FM60" si="1164">FK59+FL59</f>
        <v>0</v>
      </c>
      <c r="FN59" s="7"/>
      <c r="FO59" s="7"/>
      <c r="FP59" s="6">
        <f t="shared" ref="FP59:FP60" si="1165">FN59+FO59</f>
        <v>0</v>
      </c>
      <c r="FQ59" s="7"/>
      <c r="FR59" s="7"/>
      <c r="FS59" s="6">
        <f t="shared" ref="FS59:FS60" si="1166">FQ59+FR59</f>
        <v>0</v>
      </c>
      <c r="FT59" s="7"/>
      <c r="FU59" s="7"/>
      <c r="FV59" s="6">
        <f t="shared" ref="FV59:FV60" si="1167">FT59+FU59</f>
        <v>0</v>
      </c>
      <c r="FW59" s="7"/>
      <c r="FX59" s="7"/>
      <c r="FY59" s="6">
        <f t="shared" ref="FY59:FY60" si="1168">FW59+FX59</f>
        <v>0</v>
      </c>
      <c r="FZ59" s="7"/>
      <c r="GA59" s="7"/>
      <c r="GB59" s="6">
        <f t="shared" ref="GB59:GB60" si="1169">FZ59+GA59</f>
        <v>0</v>
      </c>
      <c r="GC59" s="7"/>
      <c r="GD59" s="7"/>
      <c r="GE59" s="6">
        <f t="shared" ref="GE59:GE60" si="1170">GC59+GD59</f>
        <v>0</v>
      </c>
      <c r="GF59" s="7"/>
      <c r="GG59" s="7"/>
      <c r="GH59" s="6">
        <f t="shared" ref="GH59:GH60" si="1171">GF59+GG59</f>
        <v>0</v>
      </c>
      <c r="GI59" s="7"/>
      <c r="GJ59" s="7"/>
      <c r="GK59" s="6">
        <f t="shared" ref="GK59:GK60" si="1172">GI59+GJ59</f>
        <v>0</v>
      </c>
      <c r="GL59" s="7">
        <f t="shared" ref="GL59:GN60" si="1173">EY59+FB59+FE59+FH59+FK59+FN59+FQ59+FT59+FW59+FZ59+GC59+GF59+GI59</f>
        <v>0</v>
      </c>
      <c r="GM59" s="7">
        <f t="shared" si="1173"/>
        <v>0</v>
      </c>
      <c r="GN59" s="7">
        <f t="shared" si="1173"/>
        <v>0</v>
      </c>
      <c r="GO59" s="7"/>
      <c r="GP59" s="7"/>
      <c r="GQ59" s="6">
        <f t="shared" ref="GQ59:GQ60" si="1174">GO59+GP59</f>
        <v>0</v>
      </c>
      <c r="GR59" s="7"/>
      <c r="GS59" s="7"/>
      <c r="GT59" s="6">
        <f t="shared" ref="GT59:GT60" si="1175">GR59+GS59</f>
        <v>0</v>
      </c>
      <c r="GU59" s="7"/>
      <c r="GV59" s="7"/>
      <c r="GW59" s="6">
        <f t="shared" ref="GW59:GW60" si="1176">GU59+GV59</f>
        <v>0</v>
      </c>
      <c r="GX59" s="7">
        <f>GL59+GO59+GR59+GU59</f>
        <v>0</v>
      </c>
      <c r="GY59" s="7">
        <f t="shared" ref="GY59:GZ60" si="1177">GM59+GP59+GS59+GV59</f>
        <v>0</v>
      </c>
      <c r="GZ59" s="7">
        <f t="shared" si="1177"/>
        <v>0</v>
      </c>
      <c r="HA59" s="586">
        <f t="shared" si="795"/>
        <v>94704</v>
      </c>
      <c r="HB59" s="586">
        <f t="shared" si="108"/>
        <v>128507</v>
      </c>
      <c r="HC59" s="580">
        <f t="shared" si="109"/>
        <v>223211</v>
      </c>
    </row>
    <row r="60" spans="1:211" x14ac:dyDescent="0.2">
      <c r="A60" s="123" t="s">
        <v>451</v>
      </c>
      <c r="B60" s="6">
        <v>0</v>
      </c>
      <c r="C60" s="7"/>
      <c r="D60" s="6">
        <f t="shared" si="1109"/>
        <v>0</v>
      </c>
      <c r="E60" s="6"/>
      <c r="F60" s="7"/>
      <c r="G60" s="6">
        <f t="shared" si="1110"/>
        <v>0</v>
      </c>
      <c r="H60" s="6"/>
      <c r="I60" s="7"/>
      <c r="J60" s="6">
        <f t="shared" si="1111"/>
        <v>0</v>
      </c>
      <c r="K60" s="6"/>
      <c r="L60" s="7"/>
      <c r="M60" s="6">
        <f t="shared" si="1112"/>
        <v>0</v>
      </c>
      <c r="N60" s="6"/>
      <c r="O60" s="7"/>
      <c r="P60" s="6">
        <f t="shared" si="1113"/>
        <v>0</v>
      </c>
      <c r="Q60" s="6"/>
      <c r="R60" s="7"/>
      <c r="S60" s="6">
        <f t="shared" si="1114"/>
        <v>0</v>
      </c>
      <c r="T60" s="6">
        <v>0</v>
      </c>
      <c r="U60" s="7"/>
      <c r="V60" s="6">
        <f t="shared" si="1115"/>
        <v>0</v>
      </c>
      <c r="W60" s="6">
        <v>0</v>
      </c>
      <c r="X60" s="7"/>
      <c r="Y60" s="6">
        <f t="shared" si="1116"/>
        <v>0</v>
      </c>
      <c r="Z60" s="6">
        <v>0</v>
      </c>
      <c r="AA60" s="7"/>
      <c r="AB60" s="6">
        <f t="shared" si="1117"/>
        <v>0</v>
      </c>
      <c r="AC60" s="6">
        <v>0</v>
      </c>
      <c r="AD60" s="7"/>
      <c r="AE60" s="6">
        <f t="shared" si="1118"/>
        <v>0</v>
      </c>
      <c r="AF60" s="6">
        <v>0</v>
      </c>
      <c r="AG60" s="7"/>
      <c r="AH60" s="6">
        <f t="shared" si="1119"/>
        <v>0</v>
      </c>
      <c r="AI60" s="6">
        <v>0</v>
      </c>
      <c r="AJ60" s="7"/>
      <c r="AK60" s="6">
        <f t="shared" si="1120"/>
        <v>0</v>
      </c>
      <c r="AL60" s="6">
        <v>0</v>
      </c>
      <c r="AM60" s="7"/>
      <c r="AN60" s="6">
        <f t="shared" si="1121"/>
        <v>0</v>
      </c>
      <c r="AO60" s="6">
        <v>0</v>
      </c>
      <c r="AP60" s="7"/>
      <c r="AQ60" s="6">
        <f t="shared" si="1122"/>
        <v>0</v>
      </c>
      <c r="AR60" s="6"/>
      <c r="AS60" s="7"/>
      <c r="AT60" s="6">
        <f t="shared" si="1123"/>
        <v>0</v>
      </c>
      <c r="AU60" s="6">
        <v>0</v>
      </c>
      <c r="AV60" s="7"/>
      <c r="AW60" s="6">
        <f t="shared" si="1124"/>
        <v>0</v>
      </c>
      <c r="AX60" s="6">
        <v>0</v>
      </c>
      <c r="AY60" s="7"/>
      <c r="AZ60" s="6">
        <f t="shared" si="1125"/>
        <v>0</v>
      </c>
      <c r="BA60" s="6"/>
      <c r="BB60" s="7"/>
      <c r="BC60" s="6">
        <f t="shared" si="1126"/>
        <v>0</v>
      </c>
      <c r="BD60" s="6">
        <v>0</v>
      </c>
      <c r="BE60" s="7"/>
      <c r="BF60" s="6">
        <f t="shared" si="1127"/>
        <v>0</v>
      </c>
      <c r="BG60" s="6">
        <v>0</v>
      </c>
      <c r="BH60" s="7"/>
      <c r="BI60" s="6">
        <f t="shared" si="1128"/>
        <v>0</v>
      </c>
      <c r="BJ60" s="6"/>
      <c r="BK60" s="7"/>
      <c r="BL60" s="6">
        <f t="shared" si="1129"/>
        <v>0</v>
      </c>
      <c r="BM60" s="6">
        <v>0</v>
      </c>
      <c r="BN60" s="7"/>
      <c r="BO60" s="6">
        <f t="shared" si="1130"/>
        <v>0</v>
      </c>
      <c r="BP60" s="6"/>
      <c r="BQ60" s="7"/>
      <c r="BR60" s="6">
        <f t="shared" si="1131"/>
        <v>0</v>
      </c>
      <c r="BS60" s="6">
        <v>0</v>
      </c>
      <c r="BT60" s="7"/>
      <c r="BU60" s="6">
        <f t="shared" si="1132"/>
        <v>0</v>
      </c>
      <c r="BV60" s="6"/>
      <c r="BW60" s="7"/>
      <c r="BX60" s="6">
        <f t="shared" si="1133"/>
        <v>0</v>
      </c>
      <c r="BY60" s="6">
        <v>0</v>
      </c>
      <c r="BZ60" s="7"/>
      <c r="CA60" s="6">
        <f t="shared" si="1134"/>
        <v>0</v>
      </c>
      <c r="CB60" s="6"/>
      <c r="CC60" s="7"/>
      <c r="CD60" s="6">
        <f t="shared" si="1135"/>
        <v>0</v>
      </c>
      <c r="CE60" s="6"/>
      <c r="CF60" s="7"/>
      <c r="CG60" s="6">
        <f t="shared" si="1136"/>
        <v>0</v>
      </c>
      <c r="CH60" s="6"/>
      <c r="CI60" s="7"/>
      <c r="CJ60" s="6">
        <f t="shared" si="1137"/>
        <v>0</v>
      </c>
      <c r="CK60" s="6"/>
      <c r="CL60" s="7"/>
      <c r="CM60" s="6">
        <f t="shared" si="1138"/>
        <v>0</v>
      </c>
      <c r="CN60" s="6"/>
      <c r="CO60" s="7"/>
      <c r="CP60" s="6">
        <f t="shared" si="1139"/>
        <v>0</v>
      </c>
      <c r="CQ60" s="6"/>
      <c r="CR60" s="7"/>
      <c r="CS60" s="6">
        <f t="shared" si="1140"/>
        <v>0</v>
      </c>
      <c r="CT60" s="6"/>
      <c r="CU60" s="7"/>
      <c r="CV60" s="6">
        <f t="shared" si="1141"/>
        <v>0</v>
      </c>
      <c r="CW60" s="6">
        <v>0</v>
      </c>
      <c r="CX60" s="7"/>
      <c r="CY60" s="6">
        <f t="shared" si="1142"/>
        <v>0</v>
      </c>
      <c r="CZ60" s="6">
        <v>0</v>
      </c>
      <c r="DA60" s="7"/>
      <c r="DB60" s="6">
        <f t="shared" si="1143"/>
        <v>0</v>
      </c>
      <c r="DC60" s="6"/>
      <c r="DD60" s="7"/>
      <c r="DE60" s="6">
        <f t="shared" si="1144"/>
        <v>0</v>
      </c>
      <c r="DF60" s="6">
        <v>0</v>
      </c>
      <c r="DG60" s="7"/>
      <c r="DH60" s="6">
        <f t="shared" si="1145"/>
        <v>0</v>
      </c>
      <c r="DI60" s="6">
        <v>0</v>
      </c>
      <c r="DJ60" s="7"/>
      <c r="DK60" s="6">
        <f t="shared" si="1146"/>
        <v>0</v>
      </c>
      <c r="DL60" s="6"/>
      <c r="DM60" s="7"/>
      <c r="DN60" s="6">
        <f t="shared" si="1147"/>
        <v>0</v>
      </c>
      <c r="DO60" s="6"/>
      <c r="DP60" s="7"/>
      <c r="DQ60" s="6">
        <f t="shared" si="1148"/>
        <v>0</v>
      </c>
      <c r="DR60" s="105">
        <f t="shared" si="1149"/>
        <v>0</v>
      </c>
      <c r="DS60" s="105">
        <f>C60+F60+I60+L60+O60+R60+U60+X60+AA60+AD60+AG60+AJ60+AM60+AP60+AS60+AV60+AY60+BB60+BE60+BH60+BK60+BN60+BQ60+BT60+BW60+BZ60+CC60+CF60+CI60+CL60+CO60+CR60+CU60+CX60+DA60+DD60+DG60+DJ60+DM60+DP60</f>
        <v>0</v>
      </c>
      <c r="DT60" s="105">
        <f>D60+G60+J60+M60+P60+S60+V60+Y60+AB60+AE60+AH60+AK60+AN60+AQ60+AT60+AW60+AZ60+BC60+BF60+BI60+BL60+BO60+BR60+BU60+BX60+CA60+CD60+CG60+CJ60+CM60+CP60+CS60+CV60+CY60+DB60+DE60+DH60+DK60+DN60+DQ60</f>
        <v>0</v>
      </c>
      <c r="DU60" s="7"/>
      <c r="DV60" s="7"/>
      <c r="DW60" s="6">
        <f t="shared" si="1150"/>
        <v>0</v>
      </c>
      <c r="DX60" s="6"/>
      <c r="DY60" s="7"/>
      <c r="DZ60" s="6">
        <f t="shared" si="1151"/>
        <v>0</v>
      </c>
      <c r="EA60" s="6"/>
      <c r="EB60" s="7"/>
      <c r="EC60" s="6">
        <f t="shared" si="1152"/>
        <v>0</v>
      </c>
      <c r="ED60" s="6">
        <v>0</v>
      </c>
      <c r="EE60" s="7"/>
      <c r="EF60" s="6">
        <f t="shared" si="1153"/>
        <v>0</v>
      </c>
      <c r="EG60" s="6">
        <v>0</v>
      </c>
      <c r="EH60" s="7"/>
      <c r="EI60" s="6">
        <f t="shared" si="1154"/>
        <v>0</v>
      </c>
      <c r="EJ60" s="6">
        <v>0</v>
      </c>
      <c r="EK60" s="7"/>
      <c r="EL60" s="6">
        <f t="shared" si="1155"/>
        <v>0</v>
      </c>
      <c r="EM60" s="6">
        <v>0</v>
      </c>
      <c r="EN60" s="7"/>
      <c r="EO60" s="6">
        <f t="shared" si="1156"/>
        <v>0</v>
      </c>
      <c r="EP60" s="6">
        <v>0</v>
      </c>
      <c r="EQ60" s="7"/>
      <c r="ER60" s="6">
        <f t="shared" si="1157"/>
        <v>0</v>
      </c>
      <c r="ES60" s="6">
        <v>0</v>
      </c>
      <c r="ET60" s="7"/>
      <c r="EU60" s="6">
        <f t="shared" si="1158"/>
        <v>0</v>
      </c>
      <c r="EV60" s="105">
        <f t="shared" si="1159"/>
        <v>0</v>
      </c>
      <c r="EW60" s="105">
        <f t="shared" si="1159"/>
        <v>0</v>
      </c>
      <c r="EX60" s="105">
        <f t="shared" si="1159"/>
        <v>0</v>
      </c>
      <c r="EY60" s="7"/>
      <c r="EZ60" s="7"/>
      <c r="FA60" s="6">
        <f t="shared" si="1160"/>
        <v>0</v>
      </c>
      <c r="FB60" s="7"/>
      <c r="FC60" s="7"/>
      <c r="FD60" s="6">
        <f t="shared" si="1161"/>
        <v>0</v>
      </c>
      <c r="FE60" s="7"/>
      <c r="FF60" s="7"/>
      <c r="FG60" s="6">
        <f t="shared" si="1162"/>
        <v>0</v>
      </c>
      <c r="FH60" s="7"/>
      <c r="FI60" s="7"/>
      <c r="FJ60" s="6">
        <f t="shared" si="1163"/>
        <v>0</v>
      </c>
      <c r="FK60" s="7"/>
      <c r="FL60" s="7"/>
      <c r="FM60" s="6">
        <f t="shared" si="1164"/>
        <v>0</v>
      </c>
      <c r="FN60" s="7"/>
      <c r="FO60" s="7"/>
      <c r="FP60" s="6">
        <f t="shared" si="1165"/>
        <v>0</v>
      </c>
      <c r="FQ60" s="7"/>
      <c r="FR60" s="7"/>
      <c r="FS60" s="6">
        <f t="shared" si="1166"/>
        <v>0</v>
      </c>
      <c r="FT60" s="7"/>
      <c r="FU60" s="7"/>
      <c r="FV60" s="6">
        <f t="shared" si="1167"/>
        <v>0</v>
      </c>
      <c r="FW60" s="7"/>
      <c r="FX60" s="7"/>
      <c r="FY60" s="6">
        <f t="shared" si="1168"/>
        <v>0</v>
      </c>
      <c r="FZ60" s="7"/>
      <c r="GA60" s="7"/>
      <c r="GB60" s="6">
        <f t="shared" si="1169"/>
        <v>0</v>
      </c>
      <c r="GC60" s="7"/>
      <c r="GD60" s="7"/>
      <c r="GE60" s="6">
        <f t="shared" si="1170"/>
        <v>0</v>
      </c>
      <c r="GF60" s="7"/>
      <c r="GG60" s="7"/>
      <c r="GH60" s="6">
        <f t="shared" si="1171"/>
        <v>0</v>
      </c>
      <c r="GI60" s="7"/>
      <c r="GJ60" s="7"/>
      <c r="GK60" s="6">
        <f t="shared" si="1172"/>
        <v>0</v>
      </c>
      <c r="GL60" s="7">
        <f t="shared" si="1173"/>
        <v>0</v>
      </c>
      <c r="GM60" s="7">
        <f t="shared" si="1173"/>
        <v>0</v>
      </c>
      <c r="GN60" s="7">
        <f t="shared" si="1173"/>
        <v>0</v>
      </c>
      <c r="GO60" s="7"/>
      <c r="GP60" s="7"/>
      <c r="GQ60" s="6">
        <f t="shared" si="1174"/>
        <v>0</v>
      </c>
      <c r="GR60" s="7"/>
      <c r="GS60" s="7"/>
      <c r="GT60" s="6">
        <f t="shared" si="1175"/>
        <v>0</v>
      </c>
      <c r="GU60" s="7"/>
      <c r="GV60" s="7"/>
      <c r="GW60" s="6">
        <f t="shared" si="1176"/>
        <v>0</v>
      </c>
      <c r="GX60" s="7">
        <f>GL60+GO60+GR60+GU60</f>
        <v>0</v>
      </c>
      <c r="GY60" s="7">
        <f t="shared" si="1177"/>
        <v>0</v>
      </c>
      <c r="GZ60" s="7">
        <f t="shared" si="1177"/>
        <v>0</v>
      </c>
      <c r="HA60" s="586">
        <f t="shared" si="795"/>
        <v>0</v>
      </c>
      <c r="HB60" s="586">
        <f t="shared" si="108"/>
        <v>0</v>
      </c>
      <c r="HC60" s="580">
        <f t="shared" si="109"/>
        <v>0</v>
      </c>
    </row>
    <row r="61" spans="1:211" s="12" customFormat="1" x14ac:dyDescent="0.2">
      <c r="A61" s="124" t="s">
        <v>452</v>
      </c>
      <c r="B61" s="5">
        <f>B62+B67</f>
        <v>0</v>
      </c>
      <c r="C61" s="10">
        <f t="shared" ref="C61" si="1178">C62+C67</f>
        <v>0</v>
      </c>
      <c r="D61" s="5">
        <f>D62+D67</f>
        <v>0</v>
      </c>
      <c r="E61" s="5">
        <f t="shared" ref="E61:GU61" si="1179">E62+E67</f>
        <v>0</v>
      </c>
      <c r="F61" s="10">
        <f t="shared" si="1179"/>
        <v>0</v>
      </c>
      <c r="G61" s="5">
        <f>G62+G67</f>
        <v>0</v>
      </c>
      <c r="H61" s="5">
        <f t="shared" si="1179"/>
        <v>0</v>
      </c>
      <c r="I61" s="10">
        <f t="shared" si="1179"/>
        <v>0</v>
      </c>
      <c r="J61" s="5">
        <f>J62+J67</f>
        <v>0</v>
      </c>
      <c r="K61" s="5">
        <f t="shared" si="1179"/>
        <v>0</v>
      </c>
      <c r="L61" s="10">
        <f t="shared" si="1179"/>
        <v>0</v>
      </c>
      <c r="M61" s="5">
        <f>M62+M67</f>
        <v>0</v>
      </c>
      <c r="N61" s="5">
        <f t="shared" si="1179"/>
        <v>0</v>
      </c>
      <c r="O61" s="10">
        <f t="shared" si="1179"/>
        <v>0</v>
      </c>
      <c r="P61" s="5">
        <f>P62+P67</f>
        <v>0</v>
      </c>
      <c r="Q61" s="5">
        <f t="shared" si="1179"/>
        <v>0</v>
      </c>
      <c r="R61" s="10">
        <f t="shared" si="1179"/>
        <v>0</v>
      </c>
      <c r="S61" s="5">
        <f>S62+S67</f>
        <v>0</v>
      </c>
      <c r="T61" s="5">
        <f t="shared" si="1179"/>
        <v>0</v>
      </c>
      <c r="U61" s="10">
        <f t="shared" si="1179"/>
        <v>0</v>
      </c>
      <c r="V61" s="5">
        <f>V62+V67</f>
        <v>0</v>
      </c>
      <c r="W61" s="5">
        <f t="shared" si="1179"/>
        <v>0</v>
      </c>
      <c r="X61" s="10">
        <f t="shared" si="1179"/>
        <v>0</v>
      </c>
      <c r="Y61" s="5">
        <f>Y62+Y67</f>
        <v>0</v>
      </c>
      <c r="Z61" s="5">
        <f t="shared" si="1179"/>
        <v>0</v>
      </c>
      <c r="AA61" s="10">
        <f t="shared" si="1179"/>
        <v>0</v>
      </c>
      <c r="AB61" s="5">
        <f>AB62+AB67</f>
        <v>0</v>
      </c>
      <c r="AC61" s="5">
        <f t="shared" si="1179"/>
        <v>811109</v>
      </c>
      <c r="AD61" s="10">
        <f t="shared" si="1179"/>
        <v>4308520</v>
      </c>
      <c r="AE61" s="5">
        <f>AE62+AE67</f>
        <v>5119629</v>
      </c>
      <c r="AF61" s="5">
        <f t="shared" si="1179"/>
        <v>0</v>
      </c>
      <c r="AG61" s="10">
        <f t="shared" si="1179"/>
        <v>0</v>
      </c>
      <c r="AH61" s="5">
        <f>AH62+AH67</f>
        <v>0</v>
      </c>
      <c r="AI61" s="5">
        <f t="shared" si="1179"/>
        <v>0</v>
      </c>
      <c r="AJ61" s="10">
        <f t="shared" si="1179"/>
        <v>0</v>
      </c>
      <c r="AK61" s="5">
        <f>AK62+AK67</f>
        <v>0</v>
      </c>
      <c r="AL61" s="5">
        <f t="shared" si="1179"/>
        <v>0</v>
      </c>
      <c r="AM61" s="10">
        <f t="shared" si="1179"/>
        <v>0</v>
      </c>
      <c r="AN61" s="5">
        <f>AN62+AN67</f>
        <v>0</v>
      </c>
      <c r="AO61" s="5">
        <f t="shared" si="1179"/>
        <v>0</v>
      </c>
      <c r="AP61" s="10">
        <f t="shared" si="1179"/>
        <v>0</v>
      </c>
      <c r="AQ61" s="5">
        <f>AQ62+AQ67</f>
        <v>0</v>
      </c>
      <c r="AR61" s="5">
        <f>AR62+AR67</f>
        <v>0</v>
      </c>
      <c r="AS61" s="10">
        <f t="shared" ref="AS61" si="1180">AS62+AS67</f>
        <v>0</v>
      </c>
      <c r="AT61" s="5">
        <f>AT62+AT67</f>
        <v>0</v>
      </c>
      <c r="AU61" s="5">
        <f t="shared" si="1179"/>
        <v>0</v>
      </c>
      <c r="AV61" s="10">
        <f t="shared" si="1179"/>
        <v>0</v>
      </c>
      <c r="AW61" s="5">
        <f>AW62+AW67</f>
        <v>0</v>
      </c>
      <c r="AX61" s="5">
        <f t="shared" si="1179"/>
        <v>0</v>
      </c>
      <c r="AY61" s="10">
        <f t="shared" si="1179"/>
        <v>0</v>
      </c>
      <c r="AZ61" s="5">
        <f>AZ62+AZ67</f>
        <v>0</v>
      </c>
      <c r="BA61" s="5">
        <f t="shared" si="1179"/>
        <v>0</v>
      </c>
      <c r="BB61" s="10">
        <f t="shared" si="1179"/>
        <v>0</v>
      </c>
      <c r="BC61" s="5">
        <f>BC62+BC67</f>
        <v>0</v>
      </c>
      <c r="BD61" s="5">
        <f t="shared" si="1179"/>
        <v>0</v>
      </c>
      <c r="BE61" s="10">
        <f t="shared" si="1179"/>
        <v>0</v>
      </c>
      <c r="BF61" s="5">
        <f>BF62+BF67</f>
        <v>0</v>
      </c>
      <c r="BG61" s="5">
        <f t="shared" si="1179"/>
        <v>0</v>
      </c>
      <c r="BH61" s="10">
        <f t="shared" si="1179"/>
        <v>0</v>
      </c>
      <c r="BI61" s="5">
        <f>BI62+BI67</f>
        <v>0</v>
      </c>
      <c r="BJ61" s="5">
        <f t="shared" si="1179"/>
        <v>0</v>
      </c>
      <c r="BK61" s="10">
        <f t="shared" si="1179"/>
        <v>0</v>
      </c>
      <c r="BL61" s="5">
        <f>BL62+BL67</f>
        <v>0</v>
      </c>
      <c r="BM61" s="5">
        <f t="shared" si="1179"/>
        <v>0</v>
      </c>
      <c r="BN61" s="10">
        <f t="shared" si="1179"/>
        <v>0</v>
      </c>
      <c r="BO61" s="5">
        <f>BO62+BO67</f>
        <v>0</v>
      </c>
      <c r="BP61" s="5">
        <f t="shared" si="1179"/>
        <v>0</v>
      </c>
      <c r="BQ61" s="10">
        <f t="shared" si="1179"/>
        <v>0</v>
      </c>
      <c r="BR61" s="5">
        <f>BR62+BR67</f>
        <v>0</v>
      </c>
      <c r="BS61" s="5">
        <f t="shared" si="1179"/>
        <v>0</v>
      </c>
      <c r="BT61" s="10">
        <f t="shared" si="1179"/>
        <v>0</v>
      </c>
      <c r="BU61" s="5">
        <f>BU62+BU67</f>
        <v>0</v>
      </c>
      <c r="BV61" s="5">
        <f t="shared" si="1179"/>
        <v>0</v>
      </c>
      <c r="BW61" s="10">
        <f t="shared" si="1179"/>
        <v>0</v>
      </c>
      <c r="BX61" s="5">
        <f>BX62+BX67</f>
        <v>0</v>
      </c>
      <c r="BY61" s="5">
        <f t="shared" si="1179"/>
        <v>0</v>
      </c>
      <c r="BZ61" s="10">
        <f t="shared" si="1179"/>
        <v>0</v>
      </c>
      <c r="CA61" s="5">
        <f>CA62+CA67</f>
        <v>0</v>
      </c>
      <c r="CB61" s="5">
        <f t="shared" si="1179"/>
        <v>0</v>
      </c>
      <c r="CC61" s="10">
        <f t="shared" si="1179"/>
        <v>0</v>
      </c>
      <c r="CD61" s="5">
        <f>CD62+CD67</f>
        <v>0</v>
      </c>
      <c r="CE61" s="5">
        <f t="shared" si="1179"/>
        <v>0</v>
      </c>
      <c r="CF61" s="10">
        <f t="shared" si="1179"/>
        <v>0</v>
      </c>
      <c r="CG61" s="5">
        <f>CG62+CG67</f>
        <v>0</v>
      </c>
      <c r="CH61" s="5">
        <f t="shared" si="1179"/>
        <v>0</v>
      </c>
      <c r="CI61" s="10">
        <f t="shared" si="1179"/>
        <v>0</v>
      </c>
      <c r="CJ61" s="5">
        <f>CJ62+CJ67</f>
        <v>0</v>
      </c>
      <c r="CK61" s="5">
        <f t="shared" si="1179"/>
        <v>0</v>
      </c>
      <c r="CL61" s="10">
        <f t="shared" si="1179"/>
        <v>0</v>
      </c>
      <c r="CM61" s="5">
        <f>CM62+CM67</f>
        <v>0</v>
      </c>
      <c r="CN61" s="5">
        <f t="shared" si="1179"/>
        <v>0</v>
      </c>
      <c r="CO61" s="10">
        <f t="shared" si="1179"/>
        <v>0</v>
      </c>
      <c r="CP61" s="5">
        <f>CP62+CP67</f>
        <v>0</v>
      </c>
      <c r="CQ61" s="5">
        <f t="shared" si="1179"/>
        <v>0</v>
      </c>
      <c r="CR61" s="10">
        <f t="shared" si="1179"/>
        <v>0</v>
      </c>
      <c r="CS61" s="5">
        <f>CS62+CS67</f>
        <v>0</v>
      </c>
      <c r="CT61" s="5">
        <f t="shared" si="1179"/>
        <v>0</v>
      </c>
      <c r="CU61" s="10">
        <f t="shared" si="1179"/>
        <v>0</v>
      </c>
      <c r="CV61" s="5">
        <f>CV62+CV67</f>
        <v>0</v>
      </c>
      <c r="CW61" s="5">
        <f t="shared" si="1179"/>
        <v>0</v>
      </c>
      <c r="CX61" s="10">
        <f t="shared" si="1179"/>
        <v>0</v>
      </c>
      <c r="CY61" s="5">
        <f>CY62+CY67</f>
        <v>0</v>
      </c>
      <c r="CZ61" s="5">
        <f t="shared" si="1179"/>
        <v>0</v>
      </c>
      <c r="DA61" s="10">
        <f t="shared" si="1179"/>
        <v>0</v>
      </c>
      <c r="DB61" s="5">
        <f>DB62+DB67</f>
        <v>0</v>
      </c>
      <c r="DC61" s="5">
        <f t="shared" si="1179"/>
        <v>0</v>
      </c>
      <c r="DD61" s="10">
        <f t="shared" si="1179"/>
        <v>0</v>
      </c>
      <c r="DE61" s="5">
        <f>DE62+DE67</f>
        <v>0</v>
      </c>
      <c r="DF61" s="5">
        <f t="shared" si="1179"/>
        <v>0</v>
      </c>
      <c r="DG61" s="10">
        <f t="shared" si="1179"/>
        <v>0</v>
      </c>
      <c r="DH61" s="5">
        <f>DH62+DH67</f>
        <v>0</v>
      </c>
      <c r="DI61" s="5">
        <f>DI62+DI67</f>
        <v>0</v>
      </c>
      <c r="DJ61" s="10">
        <f t="shared" si="1179"/>
        <v>0</v>
      </c>
      <c r="DK61" s="5">
        <f>DK62+DK67</f>
        <v>0</v>
      </c>
      <c r="DL61" s="5">
        <f t="shared" si="1179"/>
        <v>0</v>
      </c>
      <c r="DM61" s="10">
        <f t="shared" si="1179"/>
        <v>0</v>
      </c>
      <c r="DN61" s="5">
        <f>DN62+DN67</f>
        <v>0</v>
      </c>
      <c r="DO61" s="5">
        <f>DO62+DO67</f>
        <v>0</v>
      </c>
      <c r="DP61" s="10">
        <f t="shared" ref="DP61" si="1181">DP62+DP67</f>
        <v>0</v>
      </c>
      <c r="DQ61" s="5">
        <f>DQ62+DQ67</f>
        <v>0</v>
      </c>
      <c r="DR61" s="106">
        <f t="shared" si="1179"/>
        <v>811109</v>
      </c>
      <c r="DS61" s="106">
        <f t="shared" ref="DS61:DT61" si="1182">DS62+DS67</f>
        <v>4308520</v>
      </c>
      <c r="DT61" s="106">
        <f t="shared" si="1182"/>
        <v>5119629</v>
      </c>
      <c r="DU61" s="5">
        <f t="shared" si="1179"/>
        <v>0</v>
      </c>
      <c r="DV61" s="10">
        <f t="shared" si="1179"/>
        <v>0</v>
      </c>
      <c r="DW61" s="5">
        <f>DW62+DW67</f>
        <v>0</v>
      </c>
      <c r="DX61" s="5">
        <f t="shared" si="1179"/>
        <v>0</v>
      </c>
      <c r="DY61" s="10">
        <f t="shared" si="1179"/>
        <v>0</v>
      </c>
      <c r="DZ61" s="5">
        <f>DZ62+DZ67</f>
        <v>0</v>
      </c>
      <c r="EA61" s="5">
        <f t="shared" si="1179"/>
        <v>0</v>
      </c>
      <c r="EB61" s="10">
        <f t="shared" si="1179"/>
        <v>0</v>
      </c>
      <c r="EC61" s="5">
        <f>EC62+EC67</f>
        <v>0</v>
      </c>
      <c r="ED61" s="5">
        <f t="shared" si="1179"/>
        <v>343196</v>
      </c>
      <c r="EE61" s="10">
        <f t="shared" si="1179"/>
        <v>7831</v>
      </c>
      <c r="EF61" s="5">
        <f>EF62+EF67</f>
        <v>351027</v>
      </c>
      <c r="EG61" s="5">
        <f t="shared" ref="EG61:EN61" si="1183">EG62+EG67</f>
        <v>69115</v>
      </c>
      <c r="EH61" s="10">
        <f t="shared" si="1183"/>
        <v>7623</v>
      </c>
      <c r="EI61" s="5">
        <f>EI62+EI67</f>
        <v>76738</v>
      </c>
      <c r="EJ61" s="5">
        <f>EJ62+EJ67</f>
        <v>35288</v>
      </c>
      <c r="EK61" s="10">
        <f t="shared" ref="EK61" si="1184">EK62+EK67</f>
        <v>22735</v>
      </c>
      <c r="EL61" s="5">
        <f>EL62+EL67</f>
        <v>58023</v>
      </c>
      <c r="EM61" s="5">
        <f t="shared" si="1183"/>
        <v>20866</v>
      </c>
      <c r="EN61" s="10">
        <f t="shared" si="1183"/>
        <v>0</v>
      </c>
      <c r="EO61" s="5">
        <f>EO62+EO67</f>
        <v>20866</v>
      </c>
      <c r="EP61" s="5">
        <f t="shared" ref="EP61:ET61" si="1185">EP62+EP67</f>
        <v>1026995</v>
      </c>
      <c r="EQ61" s="10">
        <f t="shared" si="1185"/>
        <v>48167</v>
      </c>
      <c r="ER61" s="5">
        <f>ER62+ER67</f>
        <v>1075162</v>
      </c>
      <c r="ES61" s="5">
        <f t="shared" si="1185"/>
        <v>443445</v>
      </c>
      <c r="ET61" s="10">
        <f t="shared" si="1185"/>
        <v>91818</v>
      </c>
      <c r="EU61" s="5">
        <f>EU62+EU67</f>
        <v>535263</v>
      </c>
      <c r="EV61" s="106">
        <f t="shared" si="1179"/>
        <v>1938905</v>
      </c>
      <c r="EW61" s="106">
        <f t="shared" ref="EW61:EX61" si="1186">EW62+EW67</f>
        <v>178174</v>
      </c>
      <c r="EX61" s="106">
        <f t="shared" si="1186"/>
        <v>2117079</v>
      </c>
      <c r="EY61" s="10">
        <f>EY62+EY67</f>
        <v>0</v>
      </c>
      <c r="EZ61" s="10">
        <f t="shared" ref="EZ61" si="1187">EZ62+EZ67</f>
        <v>0</v>
      </c>
      <c r="FA61" s="5">
        <f>FA62+FA67</f>
        <v>0</v>
      </c>
      <c r="FB61" s="10">
        <f t="shared" si="1179"/>
        <v>128335</v>
      </c>
      <c r="FC61" s="10">
        <f t="shared" si="1179"/>
        <v>20308</v>
      </c>
      <c r="FD61" s="5">
        <f>FD62+FD67</f>
        <v>148643</v>
      </c>
      <c r="FE61" s="10">
        <f t="shared" si="1179"/>
        <v>59736</v>
      </c>
      <c r="FF61" s="10">
        <f t="shared" si="1179"/>
        <v>22226</v>
      </c>
      <c r="FG61" s="5">
        <f>FG62+FG67</f>
        <v>81962</v>
      </c>
      <c r="FH61" s="10">
        <f t="shared" si="1179"/>
        <v>41413</v>
      </c>
      <c r="FI61" s="10">
        <f t="shared" si="1179"/>
        <v>10464</v>
      </c>
      <c r="FJ61" s="5">
        <f>FJ62+FJ67</f>
        <v>51877</v>
      </c>
      <c r="FK61" s="10">
        <f t="shared" si="1179"/>
        <v>123805</v>
      </c>
      <c r="FL61" s="10">
        <f t="shared" si="1179"/>
        <v>1461</v>
      </c>
      <c r="FM61" s="5">
        <f>FM62+FM67</f>
        <v>125266</v>
      </c>
      <c r="FN61" s="10">
        <f t="shared" si="1179"/>
        <v>173660</v>
      </c>
      <c r="FO61" s="10">
        <f t="shared" si="1179"/>
        <v>7525</v>
      </c>
      <c r="FP61" s="5">
        <f>FP62+FP67</f>
        <v>181185</v>
      </c>
      <c r="FQ61" s="10">
        <f t="shared" si="1179"/>
        <v>99621</v>
      </c>
      <c r="FR61" s="10">
        <f t="shared" si="1179"/>
        <v>4469</v>
      </c>
      <c r="FS61" s="5">
        <f>FS62+FS67</f>
        <v>104090</v>
      </c>
      <c r="FT61" s="10">
        <f t="shared" si="1179"/>
        <v>140543</v>
      </c>
      <c r="FU61" s="10">
        <f t="shared" si="1179"/>
        <v>27352</v>
      </c>
      <c r="FV61" s="5">
        <f>FV62+FV67</f>
        <v>167895</v>
      </c>
      <c r="FW61" s="10">
        <f t="shared" si="1179"/>
        <v>72165</v>
      </c>
      <c r="FX61" s="10">
        <f t="shared" si="1179"/>
        <v>8751</v>
      </c>
      <c r="FY61" s="5">
        <f>FY62+FY67</f>
        <v>80916</v>
      </c>
      <c r="FZ61" s="10">
        <f t="shared" si="1179"/>
        <v>0</v>
      </c>
      <c r="GA61" s="10">
        <f t="shared" si="1179"/>
        <v>0</v>
      </c>
      <c r="GB61" s="5">
        <f>GB62+GB67</f>
        <v>0</v>
      </c>
      <c r="GC61" s="10">
        <f t="shared" si="1179"/>
        <v>47119</v>
      </c>
      <c r="GD61" s="10">
        <f t="shared" si="1179"/>
        <v>6257</v>
      </c>
      <c r="GE61" s="5">
        <f>GE62+GE67</f>
        <v>53376</v>
      </c>
      <c r="GF61" s="10">
        <f t="shared" si="1179"/>
        <v>689280</v>
      </c>
      <c r="GG61" s="10">
        <f t="shared" si="1179"/>
        <v>4060</v>
      </c>
      <c r="GH61" s="5">
        <f>GH62+GH67</f>
        <v>693340</v>
      </c>
      <c r="GI61" s="10">
        <f>GI62+GI67</f>
        <v>66125</v>
      </c>
      <c r="GJ61" s="10">
        <f t="shared" ref="GJ61" si="1188">GJ62+GJ67</f>
        <v>28661</v>
      </c>
      <c r="GK61" s="5">
        <f>GK62+GK67</f>
        <v>94786</v>
      </c>
      <c r="GL61" s="10">
        <f>GL62+GL67</f>
        <v>1641802</v>
      </c>
      <c r="GM61" s="10">
        <f t="shared" ref="GM61:GN61" si="1189">GM62+GM67</f>
        <v>141534</v>
      </c>
      <c r="GN61" s="10">
        <f t="shared" si="1189"/>
        <v>1783336</v>
      </c>
      <c r="GO61" s="10">
        <f>GO62+GO67</f>
        <v>783434</v>
      </c>
      <c r="GP61" s="10">
        <f t="shared" ref="GP61" si="1190">GP62+GP67</f>
        <v>186659</v>
      </c>
      <c r="GQ61" s="5">
        <f>GQ62+GQ67</f>
        <v>970093</v>
      </c>
      <c r="GR61" s="10">
        <f t="shared" si="1179"/>
        <v>1088</v>
      </c>
      <c r="GS61" s="10">
        <f t="shared" si="1179"/>
        <v>106867</v>
      </c>
      <c r="GT61" s="5">
        <f>GT62+GT67</f>
        <v>107955</v>
      </c>
      <c r="GU61" s="10">
        <f t="shared" si="1179"/>
        <v>1277658</v>
      </c>
      <c r="GV61" s="10">
        <f t="shared" ref="GV61" si="1191">GV62+GV67</f>
        <v>106370</v>
      </c>
      <c r="GW61" s="5">
        <f>GW62+GW67</f>
        <v>1384028</v>
      </c>
      <c r="GX61" s="10">
        <f>GX62+GX67</f>
        <v>3703982</v>
      </c>
      <c r="GY61" s="10">
        <f t="shared" ref="GY61:GZ61" si="1192">GY62+GY67</f>
        <v>541430</v>
      </c>
      <c r="GZ61" s="10">
        <f t="shared" si="1192"/>
        <v>4245412</v>
      </c>
      <c r="HA61" s="10">
        <f>HA62+HA67</f>
        <v>6453996</v>
      </c>
      <c r="HB61" s="10">
        <f t="shared" ref="HB61:HC61" si="1193">HB62+HB67</f>
        <v>5028124</v>
      </c>
      <c r="HC61" s="116">
        <f t="shared" si="1193"/>
        <v>11482120</v>
      </c>
    </row>
    <row r="62" spans="1:211" s="12" customFormat="1" x14ac:dyDescent="0.2">
      <c r="A62" s="124" t="s">
        <v>453</v>
      </c>
      <c r="B62" s="5">
        <f>B63+B64+B65+B66</f>
        <v>0</v>
      </c>
      <c r="C62" s="10">
        <f t="shared" ref="C62" si="1194">C63+C64+C65+C66</f>
        <v>0</v>
      </c>
      <c r="D62" s="5">
        <f>D63+D64+D65+D66</f>
        <v>0</v>
      </c>
      <c r="E62" s="5">
        <f t="shared" ref="E62:GU62" si="1195">E63+E64+E65+E66</f>
        <v>0</v>
      </c>
      <c r="F62" s="10">
        <f t="shared" si="1195"/>
        <v>0</v>
      </c>
      <c r="G62" s="5">
        <f>G63+G64+G65+G66</f>
        <v>0</v>
      </c>
      <c r="H62" s="5">
        <f t="shared" si="1195"/>
        <v>0</v>
      </c>
      <c r="I62" s="10">
        <f t="shared" si="1195"/>
        <v>0</v>
      </c>
      <c r="J62" s="5">
        <f>J63+J64+J65+J66</f>
        <v>0</v>
      </c>
      <c r="K62" s="5">
        <f t="shared" si="1195"/>
        <v>0</v>
      </c>
      <c r="L62" s="10">
        <f t="shared" si="1195"/>
        <v>0</v>
      </c>
      <c r="M62" s="5">
        <f>M63+M64+M65+M66</f>
        <v>0</v>
      </c>
      <c r="N62" s="5">
        <f t="shared" si="1195"/>
        <v>0</v>
      </c>
      <c r="O62" s="10">
        <f t="shared" si="1195"/>
        <v>0</v>
      </c>
      <c r="P62" s="5">
        <f>P63+P64+P65+P66</f>
        <v>0</v>
      </c>
      <c r="Q62" s="5">
        <f t="shared" si="1195"/>
        <v>0</v>
      </c>
      <c r="R62" s="10">
        <f t="shared" si="1195"/>
        <v>0</v>
      </c>
      <c r="S62" s="5">
        <f>S63+S64+S65+S66</f>
        <v>0</v>
      </c>
      <c r="T62" s="5">
        <f t="shared" si="1195"/>
        <v>0</v>
      </c>
      <c r="U62" s="10">
        <f t="shared" si="1195"/>
        <v>0</v>
      </c>
      <c r="V62" s="5">
        <f>V63+V64+V65+V66</f>
        <v>0</v>
      </c>
      <c r="W62" s="5">
        <f t="shared" si="1195"/>
        <v>0</v>
      </c>
      <c r="X62" s="10">
        <f t="shared" si="1195"/>
        <v>0</v>
      </c>
      <c r="Y62" s="5">
        <f>Y63+Y64+Y65+Y66</f>
        <v>0</v>
      </c>
      <c r="Z62" s="5">
        <f t="shared" si="1195"/>
        <v>0</v>
      </c>
      <c r="AA62" s="10">
        <f t="shared" si="1195"/>
        <v>0</v>
      </c>
      <c r="AB62" s="5">
        <f>AB63+AB64+AB65+AB66</f>
        <v>0</v>
      </c>
      <c r="AC62" s="5">
        <f t="shared" si="1195"/>
        <v>775983</v>
      </c>
      <c r="AD62" s="10">
        <f t="shared" si="1195"/>
        <v>4227102</v>
      </c>
      <c r="AE62" s="5">
        <f>AE63+AE64+AE65+AE66</f>
        <v>5003085</v>
      </c>
      <c r="AF62" s="5">
        <f t="shared" si="1195"/>
        <v>0</v>
      </c>
      <c r="AG62" s="10">
        <f t="shared" si="1195"/>
        <v>0</v>
      </c>
      <c r="AH62" s="5">
        <f>AH63+AH64+AH65+AH66</f>
        <v>0</v>
      </c>
      <c r="AI62" s="5">
        <f t="shared" si="1195"/>
        <v>0</v>
      </c>
      <c r="AJ62" s="10">
        <f t="shared" si="1195"/>
        <v>0</v>
      </c>
      <c r="AK62" s="5">
        <f>AK63+AK64+AK65+AK66</f>
        <v>0</v>
      </c>
      <c r="AL62" s="5">
        <f t="shared" si="1195"/>
        <v>0</v>
      </c>
      <c r="AM62" s="10">
        <f t="shared" si="1195"/>
        <v>0</v>
      </c>
      <c r="AN62" s="5">
        <f>AN63+AN64+AN65+AN66</f>
        <v>0</v>
      </c>
      <c r="AO62" s="5">
        <f t="shared" si="1195"/>
        <v>0</v>
      </c>
      <c r="AP62" s="10">
        <f t="shared" si="1195"/>
        <v>0</v>
      </c>
      <c r="AQ62" s="5">
        <f>AQ63+AQ64+AQ65+AQ66</f>
        <v>0</v>
      </c>
      <c r="AR62" s="5">
        <f>AR63+AR64+AR65+AR66</f>
        <v>0</v>
      </c>
      <c r="AS62" s="10">
        <f t="shared" ref="AS62" si="1196">AS63+AS64+AS65+AS66</f>
        <v>0</v>
      </c>
      <c r="AT62" s="5">
        <f>AT63+AT64+AT65+AT66</f>
        <v>0</v>
      </c>
      <c r="AU62" s="5">
        <f t="shared" si="1195"/>
        <v>0</v>
      </c>
      <c r="AV62" s="10">
        <f t="shared" si="1195"/>
        <v>0</v>
      </c>
      <c r="AW62" s="5">
        <f>AW63+AW64+AW65+AW66</f>
        <v>0</v>
      </c>
      <c r="AX62" s="5">
        <f t="shared" si="1195"/>
        <v>0</v>
      </c>
      <c r="AY62" s="10">
        <f t="shared" si="1195"/>
        <v>0</v>
      </c>
      <c r="AZ62" s="5">
        <f>AZ63+AZ64+AZ65+AZ66</f>
        <v>0</v>
      </c>
      <c r="BA62" s="5">
        <f t="shared" si="1195"/>
        <v>0</v>
      </c>
      <c r="BB62" s="10">
        <f t="shared" si="1195"/>
        <v>0</v>
      </c>
      <c r="BC62" s="5">
        <f>BC63+BC64+BC65+BC66</f>
        <v>0</v>
      </c>
      <c r="BD62" s="5">
        <f t="shared" si="1195"/>
        <v>0</v>
      </c>
      <c r="BE62" s="10">
        <f t="shared" si="1195"/>
        <v>0</v>
      </c>
      <c r="BF62" s="5">
        <f>BF63+BF64+BF65+BF66</f>
        <v>0</v>
      </c>
      <c r="BG62" s="5">
        <f t="shared" si="1195"/>
        <v>0</v>
      </c>
      <c r="BH62" s="10">
        <f t="shared" si="1195"/>
        <v>0</v>
      </c>
      <c r="BI62" s="5">
        <f>BI63+BI64+BI65+BI66</f>
        <v>0</v>
      </c>
      <c r="BJ62" s="5">
        <f t="shared" si="1195"/>
        <v>0</v>
      </c>
      <c r="BK62" s="10">
        <f t="shared" si="1195"/>
        <v>0</v>
      </c>
      <c r="BL62" s="5">
        <f>BL63+BL64+BL65+BL66</f>
        <v>0</v>
      </c>
      <c r="BM62" s="5">
        <f t="shared" si="1195"/>
        <v>0</v>
      </c>
      <c r="BN62" s="10">
        <f t="shared" si="1195"/>
        <v>0</v>
      </c>
      <c r="BO62" s="5">
        <f>BO63+BO64+BO65+BO66</f>
        <v>0</v>
      </c>
      <c r="BP62" s="5">
        <f t="shared" si="1195"/>
        <v>0</v>
      </c>
      <c r="BQ62" s="10">
        <f t="shared" si="1195"/>
        <v>0</v>
      </c>
      <c r="BR62" s="5">
        <f>BR63+BR64+BR65+BR66</f>
        <v>0</v>
      </c>
      <c r="BS62" s="5">
        <f t="shared" si="1195"/>
        <v>0</v>
      </c>
      <c r="BT62" s="10">
        <f t="shared" si="1195"/>
        <v>0</v>
      </c>
      <c r="BU62" s="5">
        <f>BU63+BU64+BU65+BU66</f>
        <v>0</v>
      </c>
      <c r="BV62" s="5">
        <f t="shared" si="1195"/>
        <v>0</v>
      </c>
      <c r="BW62" s="10">
        <f t="shared" si="1195"/>
        <v>0</v>
      </c>
      <c r="BX62" s="5">
        <f>BX63+BX64+BX65+BX66</f>
        <v>0</v>
      </c>
      <c r="BY62" s="5">
        <f t="shared" si="1195"/>
        <v>0</v>
      </c>
      <c r="BZ62" s="10">
        <f t="shared" si="1195"/>
        <v>0</v>
      </c>
      <c r="CA62" s="5">
        <f>CA63+CA64+CA65+CA66</f>
        <v>0</v>
      </c>
      <c r="CB62" s="5">
        <f t="shared" si="1195"/>
        <v>0</v>
      </c>
      <c r="CC62" s="10">
        <f t="shared" si="1195"/>
        <v>0</v>
      </c>
      <c r="CD62" s="5">
        <f>CD63+CD64+CD65+CD66</f>
        <v>0</v>
      </c>
      <c r="CE62" s="5">
        <f t="shared" si="1195"/>
        <v>0</v>
      </c>
      <c r="CF62" s="10">
        <f t="shared" si="1195"/>
        <v>0</v>
      </c>
      <c r="CG62" s="5">
        <f>CG63+CG64+CG65+CG66</f>
        <v>0</v>
      </c>
      <c r="CH62" s="5">
        <f t="shared" si="1195"/>
        <v>0</v>
      </c>
      <c r="CI62" s="10">
        <f t="shared" si="1195"/>
        <v>0</v>
      </c>
      <c r="CJ62" s="5">
        <f>CJ63+CJ64+CJ65+CJ66</f>
        <v>0</v>
      </c>
      <c r="CK62" s="5">
        <f t="shared" si="1195"/>
        <v>0</v>
      </c>
      <c r="CL62" s="10">
        <f t="shared" si="1195"/>
        <v>0</v>
      </c>
      <c r="CM62" s="5">
        <f>CM63+CM64+CM65+CM66</f>
        <v>0</v>
      </c>
      <c r="CN62" s="5">
        <f t="shared" si="1195"/>
        <v>0</v>
      </c>
      <c r="CO62" s="10">
        <f t="shared" si="1195"/>
        <v>0</v>
      </c>
      <c r="CP62" s="5">
        <f>CP63+CP64+CP65+CP66</f>
        <v>0</v>
      </c>
      <c r="CQ62" s="5">
        <f t="shared" si="1195"/>
        <v>0</v>
      </c>
      <c r="CR62" s="10">
        <f t="shared" si="1195"/>
        <v>0</v>
      </c>
      <c r="CS62" s="5">
        <f>CS63+CS64+CS65+CS66</f>
        <v>0</v>
      </c>
      <c r="CT62" s="5">
        <f t="shared" si="1195"/>
        <v>0</v>
      </c>
      <c r="CU62" s="10">
        <f t="shared" si="1195"/>
        <v>0</v>
      </c>
      <c r="CV62" s="5">
        <f>CV63+CV64+CV65+CV66</f>
        <v>0</v>
      </c>
      <c r="CW62" s="5">
        <f t="shared" si="1195"/>
        <v>0</v>
      </c>
      <c r="CX62" s="10">
        <f t="shared" si="1195"/>
        <v>0</v>
      </c>
      <c r="CY62" s="5">
        <f>CY63+CY64+CY65+CY66</f>
        <v>0</v>
      </c>
      <c r="CZ62" s="5">
        <f t="shared" si="1195"/>
        <v>0</v>
      </c>
      <c r="DA62" s="10">
        <f t="shared" si="1195"/>
        <v>0</v>
      </c>
      <c r="DB62" s="5">
        <f>DB63+DB64+DB65+DB66</f>
        <v>0</v>
      </c>
      <c r="DC62" s="5">
        <f t="shared" si="1195"/>
        <v>0</v>
      </c>
      <c r="DD62" s="10">
        <f t="shared" si="1195"/>
        <v>0</v>
      </c>
      <c r="DE62" s="5">
        <f>DE63+DE64+DE65+DE66</f>
        <v>0</v>
      </c>
      <c r="DF62" s="5">
        <f t="shared" si="1195"/>
        <v>0</v>
      </c>
      <c r="DG62" s="10">
        <f t="shared" si="1195"/>
        <v>0</v>
      </c>
      <c r="DH62" s="5">
        <f>DH63+DH64+DH65+DH66</f>
        <v>0</v>
      </c>
      <c r="DI62" s="5">
        <f t="shared" si="1195"/>
        <v>0</v>
      </c>
      <c r="DJ62" s="10">
        <f t="shared" si="1195"/>
        <v>0</v>
      </c>
      <c r="DK62" s="5">
        <f>DK63+DK64+DK65+DK66</f>
        <v>0</v>
      </c>
      <c r="DL62" s="5">
        <f t="shared" si="1195"/>
        <v>0</v>
      </c>
      <c r="DM62" s="10">
        <f t="shared" si="1195"/>
        <v>0</v>
      </c>
      <c r="DN62" s="5">
        <f>DN63+DN64+DN65+DN66</f>
        <v>0</v>
      </c>
      <c r="DO62" s="5">
        <f>DO63+DO64+DO65+DO66</f>
        <v>0</v>
      </c>
      <c r="DP62" s="10">
        <f t="shared" ref="DP62" si="1197">DP63+DP64+DP65+DP66</f>
        <v>0</v>
      </c>
      <c r="DQ62" s="5">
        <f>DQ63+DQ64+DQ65+DQ66</f>
        <v>0</v>
      </c>
      <c r="DR62" s="106">
        <f t="shared" si="1195"/>
        <v>775983</v>
      </c>
      <c r="DS62" s="106">
        <f t="shared" ref="DS62:DT62" si="1198">DS63+DS64+DS65+DS66</f>
        <v>4227102</v>
      </c>
      <c r="DT62" s="106">
        <f t="shared" si="1198"/>
        <v>5003085</v>
      </c>
      <c r="DU62" s="5">
        <f t="shared" si="1195"/>
        <v>0</v>
      </c>
      <c r="DV62" s="10">
        <f t="shared" si="1195"/>
        <v>0</v>
      </c>
      <c r="DW62" s="5">
        <f>DW63+DW64+DW65+DW66</f>
        <v>0</v>
      </c>
      <c r="DX62" s="5">
        <f t="shared" si="1195"/>
        <v>0</v>
      </c>
      <c r="DY62" s="10">
        <f t="shared" si="1195"/>
        <v>0</v>
      </c>
      <c r="DZ62" s="5">
        <f>DZ63+DZ64+DZ65+DZ66</f>
        <v>0</v>
      </c>
      <c r="EA62" s="5">
        <f t="shared" si="1195"/>
        <v>0</v>
      </c>
      <c r="EB62" s="10">
        <f t="shared" si="1195"/>
        <v>0</v>
      </c>
      <c r="EC62" s="5">
        <f>EC63+EC64+EC65+EC66</f>
        <v>0</v>
      </c>
      <c r="ED62" s="5">
        <f t="shared" si="1195"/>
        <v>326796</v>
      </c>
      <c r="EE62" s="10">
        <f t="shared" si="1195"/>
        <v>-20585</v>
      </c>
      <c r="EF62" s="5">
        <f>EF63+EF64+EF65+EF66</f>
        <v>306211</v>
      </c>
      <c r="EG62" s="5">
        <f t="shared" ref="EG62:EN62" si="1199">EG63+EG64+EG65+EG66</f>
        <v>58715</v>
      </c>
      <c r="EH62" s="10">
        <f t="shared" si="1199"/>
        <v>-21377</v>
      </c>
      <c r="EI62" s="5">
        <f>EI63+EI64+EI65+EI66</f>
        <v>37338</v>
      </c>
      <c r="EJ62" s="5">
        <f>EJ63</f>
        <v>34488</v>
      </c>
      <c r="EK62" s="10">
        <f t="shared" ref="EK62" si="1200">EK63+EK64+EK65+EK66</f>
        <v>22735</v>
      </c>
      <c r="EL62" s="5">
        <f>EL63+EL64+EL65+EL66</f>
        <v>57223</v>
      </c>
      <c r="EM62" s="5">
        <f t="shared" si="1199"/>
        <v>15766</v>
      </c>
      <c r="EN62" s="10">
        <f t="shared" si="1199"/>
        <v>0</v>
      </c>
      <c r="EO62" s="5">
        <f>EO63+EO64+EO65+EO66</f>
        <v>15766</v>
      </c>
      <c r="EP62" s="5">
        <f t="shared" ref="EP62:ET62" si="1201">EP63+EP64+EP65+EP66</f>
        <v>1026995</v>
      </c>
      <c r="EQ62" s="10">
        <f t="shared" si="1201"/>
        <v>48167</v>
      </c>
      <c r="ER62" s="5">
        <f>ER63+ER64+ER65+ER66</f>
        <v>1075162</v>
      </c>
      <c r="ES62" s="5">
        <f t="shared" si="1201"/>
        <v>441445</v>
      </c>
      <c r="ET62" s="10">
        <f t="shared" si="1201"/>
        <v>85168</v>
      </c>
      <c r="EU62" s="5">
        <f>EU63+EU64+EU65+EU66</f>
        <v>526613</v>
      </c>
      <c r="EV62" s="106">
        <f t="shared" si="1195"/>
        <v>1904205</v>
      </c>
      <c r="EW62" s="106">
        <f t="shared" ref="EW62:EX62" si="1202">EW63+EW64+EW65+EW66</f>
        <v>114108</v>
      </c>
      <c r="EX62" s="106">
        <f t="shared" si="1202"/>
        <v>2018313</v>
      </c>
      <c r="EY62" s="10">
        <f>EY63+EY64+EY65+EY66</f>
        <v>0</v>
      </c>
      <c r="EZ62" s="10">
        <f t="shared" ref="EZ62" si="1203">EZ63+EZ64+EZ65+EZ66</f>
        <v>0</v>
      </c>
      <c r="FA62" s="5">
        <f>FA63+FA64+FA65+FA66</f>
        <v>0</v>
      </c>
      <c r="FB62" s="10">
        <f t="shared" si="1195"/>
        <v>127335</v>
      </c>
      <c r="FC62" s="10">
        <f t="shared" si="1195"/>
        <v>22904</v>
      </c>
      <c r="FD62" s="5">
        <f>FD63+FD64+FD65+FD66</f>
        <v>150239</v>
      </c>
      <c r="FE62" s="10">
        <f t="shared" si="1195"/>
        <v>58736</v>
      </c>
      <c r="FF62" s="10">
        <f t="shared" si="1195"/>
        <v>24873</v>
      </c>
      <c r="FG62" s="5">
        <f>FG63+FG64+FG65+FG66</f>
        <v>83609</v>
      </c>
      <c r="FH62" s="10">
        <f t="shared" si="1195"/>
        <v>41413</v>
      </c>
      <c r="FI62" s="10">
        <f t="shared" si="1195"/>
        <v>6464</v>
      </c>
      <c r="FJ62" s="5">
        <f>FJ63+FJ64+FJ65+FJ66</f>
        <v>47877</v>
      </c>
      <c r="FK62" s="10">
        <f t="shared" si="1195"/>
        <v>122805</v>
      </c>
      <c r="FL62" s="10">
        <f t="shared" si="1195"/>
        <v>5240</v>
      </c>
      <c r="FM62" s="5">
        <f>FM63+FM64+FM65+FM66</f>
        <v>128045</v>
      </c>
      <c r="FN62" s="10">
        <f t="shared" si="1195"/>
        <v>173160</v>
      </c>
      <c r="FO62" s="10">
        <f t="shared" si="1195"/>
        <v>7578</v>
      </c>
      <c r="FP62" s="5">
        <f>FP63+FP64+FP65+FP66</f>
        <v>180738</v>
      </c>
      <c r="FQ62" s="10">
        <f t="shared" si="1195"/>
        <v>99121</v>
      </c>
      <c r="FR62" s="10">
        <f t="shared" si="1195"/>
        <v>2169</v>
      </c>
      <c r="FS62" s="5">
        <f>FS63+FS64+FS65+FS66</f>
        <v>101290</v>
      </c>
      <c r="FT62" s="10">
        <f t="shared" si="1195"/>
        <v>137543</v>
      </c>
      <c r="FU62" s="10">
        <f t="shared" si="1195"/>
        <v>11498</v>
      </c>
      <c r="FV62" s="5">
        <f>FV63+FV64+FV65+FV66</f>
        <v>149041</v>
      </c>
      <c r="FW62" s="10">
        <f t="shared" si="1195"/>
        <v>71665</v>
      </c>
      <c r="FX62" s="10">
        <f t="shared" si="1195"/>
        <v>6051</v>
      </c>
      <c r="FY62" s="5">
        <f>FY63+FY64+FY65+FY66</f>
        <v>77716</v>
      </c>
      <c r="FZ62" s="10">
        <f t="shared" si="1195"/>
        <v>0</v>
      </c>
      <c r="GA62" s="10">
        <f t="shared" si="1195"/>
        <v>0</v>
      </c>
      <c r="GB62" s="5">
        <f>GB63+GB64+GB65+GB66</f>
        <v>0</v>
      </c>
      <c r="GC62" s="10">
        <f t="shared" si="1195"/>
        <v>46619</v>
      </c>
      <c r="GD62" s="10">
        <f t="shared" si="1195"/>
        <v>4080</v>
      </c>
      <c r="GE62" s="5">
        <f>GE63+GE64+GE65+GE66</f>
        <v>50699</v>
      </c>
      <c r="GF62" s="10">
        <f t="shared" si="1195"/>
        <v>688780</v>
      </c>
      <c r="GG62" s="10">
        <f t="shared" si="1195"/>
        <v>3872</v>
      </c>
      <c r="GH62" s="5">
        <f>GH63+GH64+GH65+GH66</f>
        <v>692652</v>
      </c>
      <c r="GI62" s="10">
        <f>GI63+GI64+GI65+GI66</f>
        <v>66125</v>
      </c>
      <c r="GJ62" s="10">
        <f t="shared" ref="GJ62" si="1204">GJ63+GJ64+GJ65+GJ66</f>
        <v>736</v>
      </c>
      <c r="GK62" s="5">
        <f>GK63+GK64+GK65+GK66</f>
        <v>66861</v>
      </c>
      <c r="GL62" s="10">
        <f>GL63+GL64+GL65+GL66</f>
        <v>1633302</v>
      </c>
      <c r="GM62" s="10">
        <f t="shared" ref="GM62:GN62" si="1205">GM63+GM64+GM65+GM66</f>
        <v>95465</v>
      </c>
      <c r="GN62" s="10">
        <f t="shared" si="1205"/>
        <v>1728767</v>
      </c>
      <c r="GO62" s="10">
        <f>GO63+GO64+GO65+GO66</f>
        <v>745616</v>
      </c>
      <c r="GP62" s="10">
        <f t="shared" ref="GP62" si="1206">GP63+GP64+GP65+GP66</f>
        <v>100429</v>
      </c>
      <c r="GQ62" s="5">
        <f>GQ63+GQ64+GQ65+GQ66</f>
        <v>846045</v>
      </c>
      <c r="GR62" s="10">
        <f t="shared" si="1195"/>
        <v>1088</v>
      </c>
      <c r="GS62" s="10">
        <f t="shared" si="1195"/>
        <v>4919</v>
      </c>
      <c r="GT62" s="5">
        <f>GT63+GT64+GT65+GT66</f>
        <v>6007</v>
      </c>
      <c r="GU62" s="10">
        <f t="shared" si="1195"/>
        <v>1263972</v>
      </c>
      <c r="GV62" s="10">
        <f t="shared" ref="GV62" si="1207">GV63+GV64+GV65+GV66</f>
        <v>94614</v>
      </c>
      <c r="GW62" s="5">
        <f>GW63+GW64+GW65+GW66</f>
        <v>1358586</v>
      </c>
      <c r="GX62" s="10">
        <f>GX63+GX64+GX65+GX66</f>
        <v>3643978</v>
      </c>
      <c r="GY62" s="10">
        <f t="shared" ref="GY62:GZ62" si="1208">GY63+GY64+GY65+GY66</f>
        <v>295427</v>
      </c>
      <c r="GZ62" s="10">
        <f t="shared" si="1208"/>
        <v>3939405</v>
      </c>
      <c r="HA62" s="10">
        <f>HA63+HA64+HA65+HA66</f>
        <v>6324166</v>
      </c>
      <c r="HB62" s="10">
        <f t="shared" ref="HB62:HC62" si="1209">HB63+HB64+HB65+HB66</f>
        <v>4636637</v>
      </c>
      <c r="HC62" s="116">
        <f t="shared" si="1209"/>
        <v>10960803</v>
      </c>
    </row>
    <row r="63" spans="1:211" x14ac:dyDescent="0.2">
      <c r="A63" s="125" t="s">
        <v>454</v>
      </c>
      <c r="B63" s="6">
        <v>0</v>
      </c>
      <c r="C63" s="7"/>
      <c r="D63" s="6">
        <f t="shared" ref="D63:D66" si="1210">B63+C63</f>
        <v>0</v>
      </c>
      <c r="E63" s="6"/>
      <c r="F63" s="7"/>
      <c r="G63" s="6">
        <f t="shared" ref="G63:G66" si="1211">E63+F63</f>
        <v>0</v>
      </c>
      <c r="H63" s="6"/>
      <c r="I63" s="7"/>
      <c r="J63" s="6">
        <f t="shared" ref="J63:J66" si="1212">H63+I63</f>
        <v>0</v>
      </c>
      <c r="K63" s="6"/>
      <c r="L63" s="7"/>
      <c r="M63" s="6">
        <f t="shared" ref="M63:M66" si="1213">K63+L63</f>
        <v>0</v>
      </c>
      <c r="N63" s="6"/>
      <c r="O63" s="7"/>
      <c r="P63" s="6">
        <f t="shared" ref="P63:P66" si="1214">N63+O63</f>
        <v>0</v>
      </c>
      <c r="Q63" s="6"/>
      <c r="R63" s="7"/>
      <c r="S63" s="6">
        <f t="shared" ref="S63:S66" si="1215">Q63+R63</f>
        <v>0</v>
      </c>
      <c r="T63" s="6">
        <v>0</v>
      </c>
      <c r="U63" s="7"/>
      <c r="V63" s="6">
        <f t="shared" ref="V63:V66" si="1216">T63+U63</f>
        <v>0</v>
      </c>
      <c r="W63" s="6">
        <v>0</v>
      </c>
      <c r="X63" s="7"/>
      <c r="Y63" s="6">
        <f t="shared" ref="Y63:Y66" si="1217">W63+X63</f>
        <v>0</v>
      </c>
      <c r="Z63" s="6">
        <v>0</v>
      </c>
      <c r="AA63" s="7"/>
      <c r="AB63" s="6">
        <f t="shared" ref="AB63:AB66" si="1218">Z63+AA63</f>
        <v>0</v>
      </c>
      <c r="AC63" s="6">
        <v>0</v>
      </c>
      <c r="AD63" s="7"/>
      <c r="AE63" s="6">
        <f t="shared" ref="AE63:AE66" si="1219">AC63+AD63</f>
        <v>0</v>
      </c>
      <c r="AF63" s="6">
        <v>0</v>
      </c>
      <c r="AG63" s="7"/>
      <c r="AH63" s="6">
        <f t="shared" ref="AH63:AH66" si="1220">AF63+AG63</f>
        <v>0</v>
      </c>
      <c r="AI63" s="6">
        <v>0</v>
      </c>
      <c r="AJ63" s="7"/>
      <c r="AK63" s="6">
        <f t="shared" ref="AK63:AK66" si="1221">AI63+AJ63</f>
        <v>0</v>
      </c>
      <c r="AL63" s="6">
        <v>0</v>
      </c>
      <c r="AM63" s="7"/>
      <c r="AN63" s="6">
        <f t="shared" ref="AN63:AN66" si="1222">AL63+AM63</f>
        <v>0</v>
      </c>
      <c r="AO63" s="6">
        <v>0</v>
      </c>
      <c r="AP63" s="7"/>
      <c r="AQ63" s="6">
        <f t="shared" ref="AQ63:AQ66" si="1223">AO63+AP63</f>
        <v>0</v>
      </c>
      <c r="AR63" s="6"/>
      <c r="AS63" s="7"/>
      <c r="AT63" s="6">
        <f t="shared" ref="AT63:AT66" si="1224">AR63+AS63</f>
        <v>0</v>
      </c>
      <c r="AU63" s="6">
        <v>0</v>
      </c>
      <c r="AV63" s="7"/>
      <c r="AW63" s="6">
        <f t="shared" ref="AW63:AW66" si="1225">AU63+AV63</f>
        <v>0</v>
      </c>
      <c r="AX63" s="6">
        <v>0</v>
      </c>
      <c r="AY63" s="7"/>
      <c r="AZ63" s="6">
        <f t="shared" ref="AZ63:AZ66" si="1226">AX63+AY63</f>
        <v>0</v>
      </c>
      <c r="BA63" s="6"/>
      <c r="BB63" s="7"/>
      <c r="BC63" s="6">
        <f t="shared" ref="BC63:BC66" si="1227">BA63+BB63</f>
        <v>0</v>
      </c>
      <c r="BD63" s="6">
        <v>0</v>
      </c>
      <c r="BE63" s="7"/>
      <c r="BF63" s="6">
        <f t="shared" ref="BF63:BF66" si="1228">BD63+BE63</f>
        <v>0</v>
      </c>
      <c r="BG63" s="6">
        <v>0</v>
      </c>
      <c r="BH63" s="7"/>
      <c r="BI63" s="6">
        <f t="shared" ref="BI63:BI66" si="1229">BG63+BH63</f>
        <v>0</v>
      </c>
      <c r="BJ63" s="6"/>
      <c r="BK63" s="7"/>
      <c r="BL63" s="6">
        <f t="shared" ref="BL63:BL66" si="1230">BJ63+BK63</f>
        <v>0</v>
      </c>
      <c r="BM63" s="6">
        <v>0</v>
      </c>
      <c r="BN63" s="7"/>
      <c r="BO63" s="6">
        <f t="shared" ref="BO63:BO66" si="1231">BM63+BN63</f>
        <v>0</v>
      </c>
      <c r="BP63" s="6"/>
      <c r="BQ63" s="7"/>
      <c r="BR63" s="6">
        <f t="shared" ref="BR63:BR66" si="1232">BP63+BQ63</f>
        <v>0</v>
      </c>
      <c r="BS63" s="6">
        <v>0</v>
      </c>
      <c r="BT63" s="7"/>
      <c r="BU63" s="6">
        <f t="shared" ref="BU63:BU66" si="1233">BS63+BT63</f>
        <v>0</v>
      </c>
      <c r="BV63" s="6"/>
      <c r="BW63" s="7"/>
      <c r="BX63" s="6">
        <f t="shared" ref="BX63:BX66" si="1234">BV63+BW63</f>
        <v>0</v>
      </c>
      <c r="BY63" s="6">
        <v>0</v>
      </c>
      <c r="BZ63" s="7"/>
      <c r="CA63" s="6">
        <f t="shared" ref="CA63:CA66" si="1235">BY63+BZ63</f>
        <v>0</v>
      </c>
      <c r="CB63" s="6"/>
      <c r="CC63" s="7"/>
      <c r="CD63" s="6">
        <f t="shared" ref="CD63:CD66" si="1236">CB63+CC63</f>
        <v>0</v>
      </c>
      <c r="CE63" s="6"/>
      <c r="CF63" s="7"/>
      <c r="CG63" s="6">
        <f t="shared" ref="CG63:CG66" si="1237">CE63+CF63</f>
        <v>0</v>
      </c>
      <c r="CH63" s="6"/>
      <c r="CI63" s="7"/>
      <c r="CJ63" s="6">
        <f t="shared" ref="CJ63:CJ66" si="1238">CH63+CI63</f>
        <v>0</v>
      </c>
      <c r="CK63" s="6"/>
      <c r="CL63" s="7"/>
      <c r="CM63" s="6">
        <f t="shared" ref="CM63:CM66" si="1239">CK63+CL63</f>
        <v>0</v>
      </c>
      <c r="CN63" s="6"/>
      <c r="CO63" s="7"/>
      <c r="CP63" s="6">
        <f t="shared" ref="CP63:CP66" si="1240">CN63+CO63</f>
        <v>0</v>
      </c>
      <c r="CQ63" s="6"/>
      <c r="CR63" s="7"/>
      <c r="CS63" s="6">
        <f t="shared" ref="CS63:CS66" si="1241">CQ63+CR63</f>
        <v>0</v>
      </c>
      <c r="CT63" s="6"/>
      <c r="CU63" s="7"/>
      <c r="CV63" s="6">
        <f t="shared" ref="CV63:CV66" si="1242">CT63+CU63</f>
        <v>0</v>
      </c>
      <c r="CW63" s="6">
        <v>0</v>
      </c>
      <c r="CX63" s="7"/>
      <c r="CY63" s="6">
        <f t="shared" ref="CY63:CY66" si="1243">CW63+CX63</f>
        <v>0</v>
      </c>
      <c r="CZ63" s="6">
        <v>0</v>
      </c>
      <c r="DA63" s="7"/>
      <c r="DB63" s="6">
        <f t="shared" ref="DB63:DB66" si="1244">CZ63+DA63</f>
        <v>0</v>
      </c>
      <c r="DC63" s="6"/>
      <c r="DD63" s="7"/>
      <c r="DE63" s="6">
        <f t="shared" ref="DE63:DE66" si="1245">DC63+DD63</f>
        <v>0</v>
      </c>
      <c r="DF63" s="6">
        <v>0</v>
      </c>
      <c r="DG63" s="7"/>
      <c r="DH63" s="6">
        <f t="shared" ref="DH63:DH66" si="1246">DF63+DG63</f>
        <v>0</v>
      </c>
      <c r="DI63" s="6">
        <v>0</v>
      </c>
      <c r="DJ63" s="7"/>
      <c r="DK63" s="6">
        <f t="shared" ref="DK63:DK66" si="1247">DI63+DJ63</f>
        <v>0</v>
      </c>
      <c r="DL63" s="6"/>
      <c r="DM63" s="7"/>
      <c r="DN63" s="6">
        <f t="shared" ref="DN63:DN66" si="1248">DL63+DM63</f>
        <v>0</v>
      </c>
      <c r="DO63" s="6"/>
      <c r="DP63" s="7"/>
      <c r="DQ63" s="6">
        <f t="shared" ref="DQ63:DQ66" si="1249">DO63+DP63</f>
        <v>0</v>
      </c>
      <c r="DR63" s="105">
        <f t="shared" ref="DR63:DR66" si="1250">B63+E63+H63+K63+N63+Q63+T63+W63+Z63+AC63+AF63+AI63+AL63+AO63+AR63+AU63+AX63+BA63+BD63+BG63+BJ63+BM63+BP63+BS63+BV63+BY63+CB63+CE63+CH63+CK63+CN63+CQ63+CT63+CW63+CZ63+DC63+DF63+DI63+DL63+DO63</f>
        <v>0</v>
      </c>
      <c r="DS63" s="105">
        <f t="shared" ref="DS63:DT66" si="1251">C63+F63+I63+L63+O63+R63+U63+X63+AA63+AD63+AG63+AJ63+AM63+AP63+AS63+AV63+AY63+BB63+BE63+BH63+BK63+BN63+BQ63+BT63+BW63+BZ63+CC63+CF63+CI63+CL63+CO63+CR63+CU63+CX63+DA63+DD63+DG63+DJ63+DM63+DP63</f>
        <v>0</v>
      </c>
      <c r="DT63" s="105">
        <f t="shared" si="1251"/>
        <v>0</v>
      </c>
      <c r="DU63" s="6"/>
      <c r="DV63" s="7"/>
      <c r="DW63" s="6">
        <f t="shared" ref="DW63:DW66" si="1252">DU63+DV63</f>
        <v>0</v>
      </c>
      <c r="DX63" s="6"/>
      <c r="DY63" s="7"/>
      <c r="DZ63" s="6">
        <f t="shared" ref="DZ63:DZ66" si="1253">DX63+DY63</f>
        <v>0</v>
      </c>
      <c r="EA63" s="6"/>
      <c r="EB63" s="7"/>
      <c r="EC63" s="6">
        <f t="shared" ref="EC63:EC66" si="1254">EA63+EB63</f>
        <v>0</v>
      </c>
      <c r="ED63" s="6">
        <v>326796</v>
      </c>
      <c r="EE63" s="7">
        <v>0</v>
      </c>
      <c r="EF63" s="6">
        <f t="shared" ref="EF63:EF66" si="1255">ED63+EE63</f>
        <v>326796</v>
      </c>
      <c r="EG63" s="6">
        <v>58715</v>
      </c>
      <c r="EH63" s="7">
        <v>0</v>
      </c>
      <c r="EI63" s="6">
        <f t="shared" ref="EI63:EI66" si="1256">EG63+EH63</f>
        <v>58715</v>
      </c>
      <c r="EJ63" s="6">
        <v>34488</v>
      </c>
      <c r="EK63" s="7">
        <f>1770+27196</f>
        <v>28966</v>
      </c>
      <c r="EL63" s="6">
        <f t="shared" ref="EL63:EL66" si="1257">EJ63+EK63</f>
        <v>63454</v>
      </c>
      <c r="EM63" s="6">
        <v>15766</v>
      </c>
      <c r="EN63" s="7"/>
      <c r="EO63" s="6">
        <f t="shared" ref="EO63:EO66" si="1258">EM63+EN63</f>
        <v>15766</v>
      </c>
      <c r="EP63" s="6">
        <v>1026995</v>
      </c>
      <c r="EQ63" s="7">
        <f>54-1770+40331</f>
        <v>38615</v>
      </c>
      <c r="ER63" s="6">
        <f t="shared" ref="ER63:ER66" si="1259">EP63+EQ63</f>
        <v>1065610</v>
      </c>
      <c r="ES63" s="6">
        <v>441445</v>
      </c>
      <c r="ET63" s="7">
        <f>75+13086</f>
        <v>13161</v>
      </c>
      <c r="EU63" s="6">
        <f t="shared" ref="EU63:EU66" si="1260">ES63+ET63</f>
        <v>454606</v>
      </c>
      <c r="EV63" s="105">
        <f t="shared" ref="EV63:EX66" si="1261">DU63+DX63+EA63+ED63+EG63+EJ63+EM63+EP63+ES63</f>
        <v>1904205</v>
      </c>
      <c r="EW63" s="105">
        <f t="shared" si="1261"/>
        <v>80742</v>
      </c>
      <c r="EX63" s="105">
        <f t="shared" si="1261"/>
        <v>1984947</v>
      </c>
      <c r="EY63" s="7"/>
      <c r="EZ63" s="7">
        <v>0</v>
      </c>
      <c r="FA63" s="6">
        <f t="shared" ref="FA63:FA66" si="1262">EY63+EZ63</f>
        <v>0</v>
      </c>
      <c r="FB63" s="7">
        <v>127335</v>
      </c>
      <c r="FC63" s="7">
        <f>5051-25+132+9016-2132</f>
        <v>12042</v>
      </c>
      <c r="FD63" s="6">
        <f t="shared" ref="FD63:FD66" si="1263">FB63+FC63</f>
        <v>139377</v>
      </c>
      <c r="FE63" s="7">
        <v>58736</v>
      </c>
      <c r="FF63" s="7">
        <f>4146-10+1+981-300</f>
        <v>4818</v>
      </c>
      <c r="FG63" s="6">
        <f t="shared" ref="FG63:FG66" si="1264">FE63+FF63</f>
        <v>63554</v>
      </c>
      <c r="FH63" s="7">
        <v>41413</v>
      </c>
      <c r="FI63" s="7">
        <f>2176+2000</f>
        <v>4176</v>
      </c>
      <c r="FJ63" s="6">
        <f t="shared" ref="FJ63:FJ66" si="1265">FH63+FI63</f>
        <v>45589</v>
      </c>
      <c r="FK63" s="7">
        <v>122805</v>
      </c>
      <c r="FL63" s="7">
        <f>7022-17+24+584</f>
        <v>7613</v>
      </c>
      <c r="FM63" s="6">
        <f t="shared" ref="FM63:FM66" si="1266">FK63+FL63</f>
        <v>130418</v>
      </c>
      <c r="FN63" s="7">
        <v>173160</v>
      </c>
      <c r="FO63" s="7">
        <f>305+1401</f>
        <v>1706</v>
      </c>
      <c r="FP63" s="6">
        <f t="shared" ref="FP63:FP66" si="1267">FN63+FO63</f>
        <v>174866</v>
      </c>
      <c r="FQ63" s="7">
        <v>99121</v>
      </c>
      <c r="FR63" s="7">
        <f>2686-15+33+1935-1300</f>
        <v>3339</v>
      </c>
      <c r="FS63" s="6">
        <f t="shared" ref="FS63:FS66" si="1268">FQ63+FR63</f>
        <v>102460</v>
      </c>
      <c r="FT63" s="7">
        <f>137393+290-140</f>
        <v>137543</v>
      </c>
      <c r="FU63" s="7">
        <f>6039-93+210+3793</f>
        <v>9949</v>
      </c>
      <c r="FV63" s="6">
        <f t="shared" ref="FV63:FV66" si="1269">FT63+FU63</f>
        <v>147492</v>
      </c>
      <c r="FW63" s="7">
        <f>71725-60</f>
        <v>71665</v>
      </c>
      <c r="FX63" s="7">
        <f>1803-9+8+4051-4051</f>
        <v>1802</v>
      </c>
      <c r="FY63" s="6">
        <f t="shared" ref="FY63:FY66" si="1270">FW63+FX63</f>
        <v>73467</v>
      </c>
      <c r="FZ63" s="7">
        <v>0</v>
      </c>
      <c r="GA63" s="7">
        <v>0</v>
      </c>
      <c r="GB63" s="6">
        <f t="shared" ref="GB63:GB66" si="1271">FZ63+GA63</f>
        <v>0</v>
      </c>
      <c r="GC63" s="7">
        <f>46629-10</f>
        <v>46619</v>
      </c>
      <c r="GD63" s="7">
        <f>980+379</f>
        <v>1359</v>
      </c>
      <c r="GE63" s="6">
        <f t="shared" ref="GE63:GE66" si="1272">GC63+GD63</f>
        <v>47978</v>
      </c>
      <c r="GF63" s="7">
        <f>710369-400-21189</f>
        <v>688780</v>
      </c>
      <c r="GG63" s="7">
        <f>2245-22+39+1610</f>
        <v>3872</v>
      </c>
      <c r="GH63" s="6">
        <f t="shared" ref="GH63:GH66" si="1273">GF63+GG63</f>
        <v>692652</v>
      </c>
      <c r="GI63" s="7">
        <v>66125</v>
      </c>
      <c r="GJ63" s="7">
        <f>734+0</f>
        <v>734</v>
      </c>
      <c r="GK63" s="6">
        <f t="shared" ref="GK63:GK66" si="1274">GI63+GJ63</f>
        <v>66859</v>
      </c>
      <c r="GL63" s="7">
        <f t="shared" ref="GL63:GN66" si="1275">EY63+FB63+FE63+FH63+FK63+FN63+FQ63+FT63+FW63+FZ63+GC63+GF63+GI63</f>
        <v>1633302</v>
      </c>
      <c r="GM63" s="7">
        <f t="shared" si="1275"/>
        <v>51410</v>
      </c>
      <c r="GN63" s="7">
        <f t="shared" si="1275"/>
        <v>1684712</v>
      </c>
      <c r="GO63" s="7">
        <f>730376+14500+2740-2000</f>
        <v>745616</v>
      </c>
      <c r="GP63" s="7">
        <f>6149-462+1628+58833</f>
        <v>66148</v>
      </c>
      <c r="GQ63" s="6">
        <f t="shared" ref="GQ63:GQ66" si="1276">GO63+GP63</f>
        <v>811764</v>
      </c>
      <c r="GR63" s="7">
        <v>1088</v>
      </c>
      <c r="GS63" s="7">
        <f>-1088+4507+1500</f>
        <v>4919</v>
      </c>
      <c r="GT63" s="6">
        <f t="shared" ref="GT63:GT66" si="1277">GR63+GS63</f>
        <v>6007</v>
      </c>
      <c r="GU63" s="7">
        <v>1263972</v>
      </c>
      <c r="GV63" s="7">
        <f>-127+211+10375</f>
        <v>10459</v>
      </c>
      <c r="GW63" s="6">
        <f t="shared" ref="GW63:GW66" si="1278">GU63+GV63</f>
        <v>1274431</v>
      </c>
      <c r="GX63" s="7">
        <f>GL63+GO63+GR63+GU63</f>
        <v>3643978</v>
      </c>
      <c r="GY63" s="7">
        <f t="shared" ref="GY63:GZ66" si="1279">GM63+GP63+GS63+GV63</f>
        <v>132936</v>
      </c>
      <c r="GZ63" s="7">
        <f t="shared" si="1279"/>
        <v>3776914</v>
      </c>
      <c r="HA63" s="586">
        <f t="shared" si="795"/>
        <v>5548183</v>
      </c>
      <c r="HB63" s="586">
        <f t="shared" si="108"/>
        <v>213678</v>
      </c>
      <c r="HC63" s="580">
        <f t="shared" si="109"/>
        <v>5761861</v>
      </c>
    </row>
    <row r="64" spans="1:211" x14ac:dyDescent="0.2">
      <c r="A64" s="123" t="s">
        <v>455</v>
      </c>
      <c r="B64" s="6">
        <v>0</v>
      </c>
      <c r="C64" s="7"/>
      <c r="D64" s="6">
        <f t="shared" si="1210"/>
        <v>0</v>
      </c>
      <c r="E64" s="6"/>
      <c r="F64" s="7"/>
      <c r="G64" s="6">
        <f t="shared" si="1211"/>
        <v>0</v>
      </c>
      <c r="H64" s="6"/>
      <c r="I64" s="7"/>
      <c r="J64" s="6">
        <f t="shared" si="1212"/>
        <v>0</v>
      </c>
      <c r="K64" s="6"/>
      <c r="L64" s="7"/>
      <c r="M64" s="6">
        <f t="shared" si="1213"/>
        <v>0</v>
      </c>
      <c r="N64" s="6"/>
      <c r="O64" s="7"/>
      <c r="P64" s="6">
        <f t="shared" si="1214"/>
        <v>0</v>
      </c>
      <c r="Q64" s="6"/>
      <c r="R64" s="7"/>
      <c r="S64" s="6">
        <f t="shared" si="1215"/>
        <v>0</v>
      </c>
      <c r="T64" s="6">
        <v>0</v>
      </c>
      <c r="U64" s="7"/>
      <c r="V64" s="6">
        <f t="shared" si="1216"/>
        <v>0</v>
      </c>
      <c r="W64" s="6">
        <v>0</v>
      </c>
      <c r="X64" s="7"/>
      <c r="Y64" s="6">
        <f t="shared" si="1217"/>
        <v>0</v>
      </c>
      <c r="Z64" s="6">
        <v>0</v>
      </c>
      <c r="AA64" s="7"/>
      <c r="AB64" s="6">
        <f t="shared" si="1218"/>
        <v>0</v>
      </c>
      <c r="AC64" s="6">
        <v>0</v>
      </c>
      <c r="AD64" s="7"/>
      <c r="AE64" s="6">
        <f t="shared" si="1219"/>
        <v>0</v>
      </c>
      <c r="AF64" s="6">
        <v>0</v>
      </c>
      <c r="AG64" s="7"/>
      <c r="AH64" s="6">
        <f t="shared" si="1220"/>
        <v>0</v>
      </c>
      <c r="AI64" s="6">
        <v>0</v>
      </c>
      <c r="AJ64" s="7"/>
      <c r="AK64" s="6">
        <f t="shared" si="1221"/>
        <v>0</v>
      </c>
      <c r="AL64" s="6">
        <v>0</v>
      </c>
      <c r="AM64" s="7"/>
      <c r="AN64" s="6">
        <f t="shared" si="1222"/>
        <v>0</v>
      </c>
      <c r="AO64" s="6">
        <v>0</v>
      </c>
      <c r="AP64" s="7"/>
      <c r="AQ64" s="6">
        <f t="shared" si="1223"/>
        <v>0</v>
      </c>
      <c r="AR64" s="6"/>
      <c r="AS64" s="7"/>
      <c r="AT64" s="6">
        <f t="shared" si="1224"/>
        <v>0</v>
      </c>
      <c r="AU64" s="6">
        <v>0</v>
      </c>
      <c r="AV64" s="7"/>
      <c r="AW64" s="6">
        <f t="shared" si="1225"/>
        <v>0</v>
      </c>
      <c r="AX64" s="6">
        <v>0</v>
      </c>
      <c r="AY64" s="7"/>
      <c r="AZ64" s="6">
        <f t="shared" si="1226"/>
        <v>0</v>
      </c>
      <c r="BA64" s="6"/>
      <c r="BB64" s="7"/>
      <c r="BC64" s="6">
        <f t="shared" si="1227"/>
        <v>0</v>
      </c>
      <c r="BD64" s="6">
        <v>0</v>
      </c>
      <c r="BE64" s="7"/>
      <c r="BF64" s="6">
        <f t="shared" si="1228"/>
        <v>0</v>
      </c>
      <c r="BG64" s="6">
        <v>0</v>
      </c>
      <c r="BH64" s="7"/>
      <c r="BI64" s="6">
        <f t="shared" si="1229"/>
        <v>0</v>
      </c>
      <c r="BJ64" s="6"/>
      <c r="BK64" s="7"/>
      <c r="BL64" s="6">
        <f t="shared" si="1230"/>
        <v>0</v>
      </c>
      <c r="BM64" s="6">
        <v>0</v>
      </c>
      <c r="BN64" s="7"/>
      <c r="BO64" s="6">
        <f t="shared" si="1231"/>
        <v>0</v>
      </c>
      <c r="BP64" s="6"/>
      <c r="BQ64" s="7"/>
      <c r="BR64" s="6">
        <f t="shared" si="1232"/>
        <v>0</v>
      </c>
      <c r="BS64" s="6">
        <v>0</v>
      </c>
      <c r="BT64" s="7"/>
      <c r="BU64" s="6">
        <f t="shared" si="1233"/>
        <v>0</v>
      </c>
      <c r="BV64" s="6"/>
      <c r="BW64" s="7"/>
      <c r="BX64" s="6">
        <f t="shared" si="1234"/>
        <v>0</v>
      </c>
      <c r="BY64" s="6">
        <v>0</v>
      </c>
      <c r="BZ64" s="7"/>
      <c r="CA64" s="6">
        <f t="shared" si="1235"/>
        <v>0</v>
      </c>
      <c r="CB64" s="6"/>
      <c r="CC64" s="7"/>
      <c r="CD64" s="6">
        <f t="shared" si="1236"/>
        <v>0</v>
      </c>
      <c r="CE64" s="6"/>
      <c r="CF64" s="7"/>
      <c r="CG64" s="6">
        <f t="shared" si="1237"/>
        <v>0</v>
      </c>
      <c r="CH64" s="6"/>
      <c r="CI64" s="7"/>
      <c r="CJ64" s="6">
        <f t="shared" si="1238"/>
        <v>0</v>
      </c>
      <c r="CK64" s="6"/>
      <c r="CL64" s="7"/>
      <c r="CM64" s="6">
        <f t="shared" si="1239"/>
        <v>0</v>
      </c>
      <c r="CN64" s="6"/>
      <c r="CO64" s="7"/>
      <c r="CP64" s="6">
        <f t="shared" si="1240"/>
        <v>0</v>
      </c>
      <c r="CQ64" s="6"/>
      <c r="CR64" s="7"/>
      <c r="CS64" s="6">
        <f t="shared" si="1241"/>
        <v>0</v>
      </c>
      <c r="CT64" s="6"/>
      <c r="CU64" s="7"/>
      <c r="CV64" s="6">
        <f t="shared" si="1242"/>
        <v>0</v>
      </c>
      <c r="CW64" s="6">
        <v>0</v>
      </c>
      <c r="CX64" s="7"/>
      <c r="CY64" s="6">
        <f t="shared" si="1243"/>
        <v>0</v>
      </c>
      <c r="CZ64" s="6">
        <v>0</v>
      </c>
      <c r="DA64" s="7"/>
      <c r="DB64" s="6">
        <f t="shared" si="1244"/>
        <v>0</v>
      </c>
      <c r="DC64" s="6"/>
      <c r="DD64" s="7"/>
      <c r="DE64" s="6">
        <f t="shared" si="1245"/>
        <v>0</v>
      </c>
      <c r="DF64" s="6">
        <v>0</v>
      </c>
      <c r="DG64" s="7"/>
      <c r="DH64" s="6">
        <f t="shared" si="1246"/>
        <v>0</v>
      </c>
      <c r="DI64" s="6">
        <v>0</v>
      </c>
      <c r="DJ64" s="7"/>
      <c r="DK64" s="6">
        <f t="shared" si="1247"/>
        <v>0</v>
      </c>
      <c r="DL64" s="6"/>
      <c r="DM64" s="7"/>
      <c r="DN64" s="6">
        <f t="shared" si="1248"/>
        <v>0</v>
      </c>
      <c r="DO64" s="6"/>
      <c r="DP64" s="7"/>
      <c r="DQ64" s="6">
        <f t="shared" si="1249"/>
        <v>0</v>
      </c>
      <c r="DR64" s="105">
        <f t="shared" si="1250"/>
        <v>0</v>
      </c>
      <c r="DS64" s="105">
        <f t="shared" si="1251"/>
        <v>0</v>
      </c>
      <c r="DT64" s="105">
        <f t="shared" si="1251"/>
        <v>0</v>
      </c>
      <c r="DU64" s="6"/>
      <c r="DV64" s="7"/>
      <c r="DW64" s="6">
        <f t="shared" si="1252"/>
        <v>0</v>
      </c>
      <c r="DX64" s="6"/>
      <c r="DY64" s="7"/>
      <c r="DZ64" s="6">
        <f t="shared" si="1253"/>
        <v>0</v>
      </c>
      <c r="EA64" s="6"/>
      <c r="EB64" s="7"/>
      <c r="EC64" s="6">
        <f t="shared" si="1254"/>
        <v>0</v>
      </c>
      <c r="ED64" s="6"/>
      <c r="EE64" s="7"/>
      <c r="EF64" s="6">
        <f t="shared" si="1255"/>
        <v>0</v>
      </c>
      <c r="EG64" s="6"/>
      <c r="EH64" s="7"/>
      <c r="EI64" s="6">
        <f t="shared" si="1256"/>
        <v>0</v>
      </c>
      <c r="EJ64" s="6">
        <v>0</v>
      </c>
      <c r="EK64" s="7"/>
      <c r="EL64" s="6">
        <v>0</v>
      </c>
      <c r="EM64" s="6"/>
      <c r="EN64" s="7"/>
      <c r="EO64" s="6">
        <f t="shared" si="1258"/>
        <v>0</v>
      </c>
      <c r="EP64" s="6"/>
      <c r="EQ64" s="7"/>
      <c r="ER64" s="6">
        <f t="shared" si="1259"/>
        <v>0</v>
      </c>
      <c r="ES64" s="6"/>
      <c r="ET64" s="7"/>
      <c r="EU64" s="6">
        <f t="shared" si="1260"/>
        <v>0</v>
      </c>
      <c r="EV64" s="105">
        <v>0</v>
      </c>
      <c r="EW64" s="105">
        <f t="shared" si="1261"/>
        <v>0</v>
      </c>
      <c r="EX64" s="105">
        <f t="shared" si="1261"/>
        <v>0</v>
      </c>
      <c r="EY64" s="7"/>
      <c r="EZ64" s="7"/>
      <c r="FA64" s="6">
        <f t="shared" si="1262"/>
        <v>0</v>
      </c>
      <c r="FB64" s="7"/>
      <c r="FC64" s="7"/>
      <c r="FD64" s="6">
        <f t="shared" si="1263"/>
        <v>0</v>
      </c>
      <c r="FE64" s="7"/>
      <c r="FF64" s="7"/>
      <c r="FG64" s="6">
        <f t="shared" si="1264"/>
        <v>0</v>
      </c>
      <c r="FH64" s="7"/>
      <c r="FI64" s="7"/>
      <c r="FJ64" s="6">
        <f t="shared" si="1265"/>
        <v>0</v>
      </c>
      <c r="FK64" s="7"/>
      <c r="FL64" s="7"/>
      <c r="FM64" s="6">
        <f t="shared" si="1266"/>
        <v>0</v>
      </c>
      <c r="FN64" s="7"/>
      <c r="FO64" s="7"/>
      <c r="FP64" s="6">
        <f t="shared" si="1267"/>
        <v>0</v>
      </c>
      <c r="FQ64" s="7"/>
      <c r="FR64" s="7"/>
      <c r="FS64" s="6">
        <f t="shared" si="1268"/>
        <v>0</v>
      </c>
      <c r="FT64" s="7"/>
      <c r="FU64" s="7"/>
      <c r="FV64" s="6">
        <f t="shared" si="1269"/>
        <v>0</v>
      </c>
      <c r="FW64" s="7"/>
      <c r="FX64" s="7"/>
      <c r="FY64" s="6">
        <f t="shared" si="1270"/>
        <v>0</v>
      </c>
      <c r="FZ64" s="7"/>
      <c r="GA64" s="7"/>
      <c r="GB64" s="6">
        <f t="shared" si="1271"/>
        <v>0</v>
      </c>
      <c r="GC64" s="7"/>
      <c r="GD64" s="7"/>
      <c r="GE64" s="6">
        <f t="shared" si="1272"/>
        <v>0</v>
      </c>
      <c r="GF64" s="7"/>
      <c r="GG64" s="7"/>
      <c r="GH64" s="6">
        <f t="shared" si="1273"/>
        <v>0</v>
      </c>
      <c r="GI64" s="7"/>
      <c r="GJ64" s="7"/>
      <c r="GK64" s="6">
        <f t="shared" si="1274"/>
        <v>0</v>
      </c>
      <c r="GL64" s="7">
        <f t="shared" si="1275"/>
        <v>0</v>
      </c>
      <c r="GM64" s="7">
        <f t="shared" si="1275"/>
        <v>0</v>
      </c>
      <c r="GN64" s="7">
        <f t="shared" si="1275"/>
        <v>0</v>
      </c>
      <c r="GO64" s="7"/>
      <c r="GP64" s="7"/>
      <c r="GQ64" s="6">
        <f t="shared" si="1276"/>
        <v>0</v>
      </c>
      <c r="GR64" s="7"/>
      <c r="GS64" s="7"/>
      <c r="GT64" s="6">
        <f t="shared" si="1277"/>
        <v>0</v>
      </c>
      <c r="GU64" s="7"/>
      <c r="GV64" s="7"/>
      <c r="GW64" s="6">
        <f t="shared" si="1278"/>
        <v>0</v>
      </c>
      <c r="GX64" s="7">
        <f>GL64+GO64+GR64+GU64</f>
        <v>0</v>
      </c>
      <c r="GY64" s="7">
        <f t="shared" si="1279"/>
        <v>0</v>
      </c>
      <c r="GZ64" s="7">
        <f t="shared" si="1279"/>
        <v>0</v>
      </c>
      <c r="HA64" s="586">
        <f t="shared" si="795"/>
        <v>0</v>
      </c>
      <c r="HB64" s="586">
        <f t="shared" si="108"/>
        <v>0</v>
      </c>
      <c r="HC64" s="580">
        <f t="shared" si="109"/>
        <v>0</v>
      </c>
    </row>
    <row r="65" spans="1:211" x14ac:dyDescent="0.2">
      <c r="A65" s="123" t="s">
        <v>456</v>
      </c>
      <c r="B65" s="6"/>
      <c r="C65" s="7"/>
      <c r="D65" s="6">
        <f t="shared" si="1210"/>
        <v>0</v>
      </c>
      <c r="E65" s="6"/>
      <c r="F65" s="7"/>
      <c r="G65" s="6">
        <f t="shared" si="1211"/>
        <v>0</v>
      </c>
      <c r="H65" s="6"/>
      <c r="I65" s="7"/>
      <c r="J65" s="6">
        <f t="shared" si="1212"/>
        <v>0</v>
      </c>
      <c r="K65" s="6"/>
      <c r="L65" s="7"/>
      <c r="M65" s="6">
        <f t="shared" si="1213"/>
        <v>0</v>
      </c>
      <c r="N65" s="6"/>
      <c r="O65" s="7"/>
      <c r="P65" s="6">
        <f t="shared" si="1214"/>
        <v>0</v>
      </c>
      <c r="Q65" s="6"/>
      <c r="R65" s="7"/>
      <c r="S65" s="6">
        <f t="shared" si="1215"/>
        <v>0</v>
      </c>
      <c r="T65" s="6">
        <v>0</v>
      </c>
      <c r="U65" s="7"/>
      <c r="V65" s="6">
        <f t="shared" si="1216"/>
        <v>0</v>
      </c>
      <c r="W65" s="6">
        <v>0</v>
      </c>
      <c r="X65" s="7"/>
      <c r="Y65" s="6">
        <f t="shared" si="1217"/>
        <v>0</v>
      </c>
      <c r="Z65" s="6">
        <v>0</v>
      </c>
      <c r="AA65" s="7"/>
      <c r="AB65" s="6">
        <f t="shared" si="1218"/>
        <v>0</v>
      </c>
      <c r="AC65" s="6">
        <v>0</v>
      </c>
      <c r="AD65" s="7"/>
      <c r="AE65" s="6">
        <f t="shared" si="1219"/>
        <v>0</v>
      </c>
      <c r="AF65" s="6">
        <v>0</v>
      </c>
      <c r="AG65" s="7"/>
      <c r="AH65" s="6">
        <f t="shared" si="1220"/>
        <v>0</v>
      </c>
      <c r="AI65" s="6">
        <v>0</v>
      </c>
      <c r="AJ65" s="7"/>
      <c r="AK65" s="6">
        <f t="shared" si="1221"/>
        <v>0</v>
      </c>
      <c r="AL65" s="6">
        <v>0</v>
      </c>
      <c r="AM65" s="7"/>
      <c r="AN65" s="6">
        <f t="shared" si="1222"/>
        <v>0</v>
      </c>
      <c r="AO65" s="6">
        <v>0</v>
      </c>
      <c r="AP65" s="7"/>
      <c r="AQ65" s="6">
        <f t="shared" si="1223"/>
        <v>0</v>
      </c>
      <c r="AR65" s="6"/>
      <c r="AS65" s="7"/>
      <c r="AT65" s="6">
        <f t="shared" si="1224"/>
        <v>0</v>
      </c>
      <c r="AU65" s="6">
        <v>0</v>
      </c>
      <c r="AV65" s="7"/>
      <c r="AW65" s="6">
        <f t="shared" si="1225"/>
        <v>0</v>
      </c>
      <c r="AX65" s="6">
        <v>0</v>
      </c>
      <c r="AY65" s="7"/>
      <c r="AZ65" s="6">
        <f t="shared" si="1226"/>
        <v>0</v>
      </c>
      <c r="BA65" s="6"/>
      <c r="BB65" s="7"/>
      <c r="BC65" s="6">
        <f t="shared" si="1227"/>
        <v>0</v>
      </c>
      <c r="BD65" s="6"/>
      <c r="BE65" s="7"/>
      <c r="BF65" s="6">
        <f t="shared" si="1228"/>
        <v>0</v>
      </c>
      <c r="BG65" s="6"/>
      <c r="BH65" s="7"/>
      <c r="BI65" s="6">
        <f t="shared" si="1229"/>
        <v>0</v>
      </c>
      <c r="BJ65" s="6"/>
      <c r="BK65" s="7"/>
      <c r="BL65" s="6">
        <f t="shared" si="1230"/>
        <v>0</v>
      </c>
      <c r="BM65" s="6"/>
      <c r="BN65" s="7"/>
      <c r="BO65" s="6">
        <f t="shared" si="1231"/>
        <v>0</v>
      </c>
      <c r="BP65" s="6"/>
      <c r="BQ65" s="7"/>
      <c r="BR65" s="6">
        <f t="shared" si="1232"/>
        <v>0</v>
      </c>
      <c r="BS65" s="6"/>
      <c r="BT65" s="7"/>
      <c r="BU65" s="6">
        <f t="shared" si="1233"/>
        <v>0</v>
      </c>
      <c r="BV65" s="6"/>
      <c r="BW65" s="7"/>
      <c r="BX65" s="6">
        <f t="shared" si="1234"/>
        <v>0</v>
      </c>
      <c r="BY65" s="6"/>
      <c r="BZ65" s="7"/>
      <c r="CA65" s="6">
        <f t="shared" si="1235"/>
        <v>0</v>
      </c>
      <c r="CB65" s="6"/>
      <c r="CC65" s="7"/>
      <c r="CD65" s="6">
        <f t="shared" si="1236"/>
        <v>0</v>
      </c>
      <c r="CE65" s="6"/>
      <c r="CF65" s="7"/>
      <c r="CG65" s="6">
        <f t="shared" si="1237"/>
        <v>0</v>
      </c>
      <c r="CH65" s="6"/>
      <c r="CI65" s="7"/>
      <c r="CJ65" s="6">
        <f t="shared" si="1238"/>
        <v>0</v>
      </c>
      <c r="CK65" s="6"/>
      <c r="CL65" s="7"/>
      <c r="CM65" s="6">
        <f t="shared" si="1239"/>
        <v>0</v>
      </c>
      <c r="CN65" s="6"/>
      <c r="CO65" s="7"/>
      <c r="CP65" s="6">
        <f t="shared" si="1240"/>
        <v>0</v>
      </c>
      <c r="CQ65" s="6"/>
      <c r="CR65" s="7"/>
      <c r="CS65" s="6">
        <f t="shared" si="1241"/>
        <v>0</v>
      </c>
      <c r="CT65" s="6"/>
      <c r="CU65" s="7"/>
      <c r="CV65" s="6">
        <f t="shared" si="1242"/>
        <v>0</v>
      </c>
      <c r="CW65" s="6"/>
      <c r="CX65" s="7"/>
      <c r="CY65" s="6">
        <f t="shared" si="1243"/>
        <v>0</v>
      </c>
      <c r="CZ65" s="6"/>
      <c r="DA65" s="7"/>
      <c r="DB65" s="6">
        <f t="shared" si="1244"/>
        <v>0</v>
      </c>
      <c r="DC65" s="6"/>
      <c r="DD65" s="7"/>
      <c r="DE65" s="6">
        <f t="shared" si="1245"/>
        <v>0</v>
      </c>
      <c r="DF65" s="6"/>
      <c r="DG65" s="7"/>
      <c r="DH65" s="6">
        <f t="shared" si="1246"/>
        <v>0</v>
      </c>
      <c r="DI65" s="6"/>
      <c r="DJ65" s="7"/>
      <c r="DK65" s="6">
        <f t="shared" si="1247"/>
        <v>0</v>
      </c>
      <c r="DL65" s="6"/>
      <c r="DM65" s="7"/>
      <c r="DN65" s="6">
        <f t="shared" si="1248"/>
        <v>0</v>
      </c>
      <c r="DO65" s="6"/>
      <c r="DP65" s="7"/>
      <c r="DQ65" s="6">
        <f t="shared" si="1249"/>
        <v>0</v>
      </c>
      <c r="DR65" s="105">
        <f t="shared" si="1250"/>
        <v>0</v>
      </c>
      <c r="DS65" s="105">
        <f t="shared" si="1251"/>
        <v>0</v>
      </c>
      <c r="DT65" s="105">
        <f t="shared" si="1251"/>
        <v>0</v>
      </c>
      <c r="DU65" s="6"/>
      <c r="DV65" s="7"/>
      <c r="DW65" s="6">
        <f t="shared" si="1252"/>
        <v>0</v>
      </c>
      <c r="DX65" s="6"/>
      <c r="DY65" s="7"/>
      <c r="DZ65" s="6">
        <f t="shared" si="1253"/>
        <v>0</v>
      </c>
      <c r="EA65" s="6"/>
      <c r="EB65" s="7"/>
      <c r="EC65" s="6">
        <f t="shared" si="1254"/>
        <v>0</v>
      </c>
      <c r="ED65" s="6"/>
      <c r="EE65" s="7"/>
      <c r="EF65" s="6">
        <f t="shared" si="1255"/>
        <v>0</v>
      </c>
      <c r="EG65" s="6"/>
      <c r="EH65" s="7"/>
      <c r="EI65" s="6">
        <f t="shared" si="1256"/>
        <v>0</v>
      </c>
      <c r="EJ65" s="6"/>
      <c r="EK65" s="7"/>
      <c r="EL65" s="6">
        <f t="shared" si="1257"/>
        <v>0</v>
      </c>
      <c r="EM65" s="6"/>
      <c r="EN65" s="7"/>
      <c r="EO65" s="6">
        <f t="shared" si="1258"/>
        <v>0</v>
      </c>
      <c r="EP65" s="6"/>
      <c r="EQ65" s="7"/>
      <c r="ER65" s="6">
        <f t="shared" si="1259"/>
        <v>0</v>
      </c>
      <c r="ES65" s="6"/>
      <c r="ET65" s="7"/>
      <c r="EU65" s="6">
        <f t="shared" si="1260"/>
        <v>0</v>
      </c>
      <c r="EV65" s="105">
        <f t="shared" si="1261"/>
        <v>0</v>
      </c>
      <c r="EW65" s="105">
        <f t="shared" si="1261"/>
        <v>0</v>
      </c>
      <c r="EX65" s="105">
        <f t="shared" si="1261"/>
        <v>0</v>
      </c>
      <c r="EY65" s="7"/>
      <c r="EZ65" s="7"/>
      <c r="FA65" s="6">
        <f t="shared" si="1262"/>
        <v>0</v>
      </c>
      <c r="FB65" s="7"/>
      <c r="FC65" s="7"/>
      <c r="FD65" s="6">
        <f t="shared" si="1263"/>
        <v>0</v>
      </c>
      <c r="FE65" s="7"/>
      <c r="FF65" s="7"/>
      <c r="FG65" s="6">
        <f t="shared" si="1264"/>
        <v>0</v>
      </c>
      <c r="FH65" s="7"/>
      <c r="FI65" s="7"/>
      <c r="FJ65" s="6">
        <f t="shared" si="1265"/>
        <v>0</v>
      </c>
      <c r="FK65" s="7"/>
      <c r="FL65" s="7"/>
      <c r="FM65" s="6">
        <f t="shared" si="1266"/>
        <v>0</v>
      </c>
      <c r="FN65" s="7"/>
      <c r="FO65" s="7"/>
      <c r="FP65" s="6">
        <f t="shared" si="1267"/>
        <v>0</v>
      </c>
      <c r="FQ65" s="7"/>
      <c r="FR65" s="7"/>
      <c r="FS65" s="6">
        <f t="shared" si="1268"/>
        <v>0</v>
      </c>
      <c r="FT65" s="7"/>
      <c r="FU65" s="7"/>
      <c r="FV65" s="6">
        <f t="shared" si="1269"/>
        <v>0</v>
      </c>
      <c r="FW65" s="7"/>
      <c r="FX65" s="7"/>
      <c r="FY65" s="6">
        <f t="shared" si="1270"/>
        <v>0</v>
      </c>
      <c r="FZ65" s="7"/>
      <c r="GA65" s="7"/>
      <c r="GB65" s="6">
        <f t="shared" si="1271"/>
        <v>0</v>
      </c>
      <c r="GC65" s="7"/>
      <c r="GD65" s="7"/>
      <c r="GE65" s="6">
        <f t="shared" si="1272"/>
        <v>0</v>
      </c>
      <c r="GF65" s="7"/>
      <c r="GG65" s="7"/>
      <c r="GH65" s="6">
        <f t="shared" si="1273"/>
        <v>0</v>
      </c>
      <c r="GI65" s="7"/>
      <c r="GJ65" s="7"/>
      <c r="GK65" s="6">
        <f t="shared" si="1274"/>
        <v>0</v>
      </c>
      <c r="GL65" s="7">
        <f t="shared" si="1275"/>
        <v>0</v>
      </c>
      <c r="GM65" s="7">
        <f t="shared" si="1275"/>
        <v>0</v>
      </c>
      <c r="GN65" s="7">
        <f t="shared" si="1275"/>
        <v>0</v>
      </c>
      <c r="GO65" s="7"/>
      <c r="GP65" s="7"/>
      <c r="GQ65" s="6">
        <f t="shared" si="1276"/>
        <v>0</v>
      </c>
      <c r="GR65" s="7"/>
      <c r="GS65" s="7"/>
      <c r="GT65" s="6">
        <f t="shared" si="1277"/>
        <v>0</v>
      </c>
      <c r="GU65" s="7"/>
      <c r="GV65" s="7"/>
      <c r="GW65" s="6">
        <f t="shared" si="1278"/>
        <v>0</v>
      </c>
      <c r="GX65" s="7">
        <f>GL65+GO65+GR65+GU65</f>
        <v>0</v>
      </c>
      <c r="GY65" s="7">
        <f t="shared" si="1279"/>
        <v>0</v>
      </c>
      <c r="GZ65" s="7">
        <f t="shared" si="1279"/>
        <v>0</v>
      </c>
      <c r="HA65" s="586">
        <f t="shared" si="795"/>
        <v>0</v>
      </c>
      <c r="HB65" s="586">
        <f t="shared" si="108"/>
        <v>0</v>
      </c>
      <c r="HC65" s="580">
        <f t="shared" si="109"/>
        <v>0</v>
      </c>
    </row>
    <row r="66" spans="1:211" x14ac:dyDescent="0.2">
      <c r="A66" s="123" t="s">
        <v>457</v>
      </c>
      <c r="B66" s="6">
        <v>0</v>
      </c>
      <c r="C66" s="7"/>
      <c r="D66" s="6">
        <f t="shared" si="1210"/>
        <v>0</v>
      </c>
      <c r="E66" s="6"/>
      <c r="F66" s="7"/>
      <c r="G66" s="6">
        <f t="shared" si="1211"/>
        <v>0</v>
      </c>
      <c r="H66" s="6"/>
      <c r="I66" s="7"/>
      <c r="J66" s="6">
        <f t="shared" si="1212"/>
        <v>0</v>
      </c>
      <c r="K66" s="6"/>
      <c r="L66" s="7"/>
      <c r="M66" s="6">
        <f t="shared" si="1213"/>
        <v>0</v>
      </c>
      <c r="N66" s="6"/>
      <c r="O66" s="7"/>
      <c r="P66" s="6">
        <f t="shared" si="1214"/>
        <v>0</v>
      </c>
      <c r="Q66" s="6"/>
      <c r="R66" s="7"/>
      <c r="S66" s="6">
        <f t="shared" si="1215"/>
        <v>0</v>
      </c>
      <c r="T66" s="6">
        <v>0</v>
      </c>
      <c r="U66" s="7"/>
      <c r="V66" s="6">
        <f t="shared" si="1216"/>
        <v>0</v>
      </c>
      <c r="W66" s="6">
        <v>0</v>
      </c>
      <c r="X66" s="7"/>
      <c r="Y66" s="6">
        <f t="shared" si="1217"/>
        <v>0</v>
      </c>
      <c r="Z66" s="6">
        <v>0</v>
      </c>
      <c r="AA66" s="7"/>
      <c r="AB66" s="6">
        <f t="shared" si="1218"/>
        <v>0</v>
      </c>
      <c r="AC66" s="6">
        <f>rendfeladattalterhpézmaradv!V30</f>
        <v>775983</v>
      </c>
      <c r="AD66" s="7">
        <f>5003085-775983</f>
        <v>4227102</v>
      </c>
      <c r="AE66" s="6">
        <f t="shared" si="1219"/>
        <v>5003085</v>
      </c>
      <c r="AF66" s="6">
        <v>0</v>
      </c>
      <c r="AG66" s="7"/>
      <c r="AH66" s="6">
        <f t="shared" si="1220"/>
        <v>0</v>
      </c>
      <c r="AI66" s="6">
        <v>0</v>
      </c>
      <c r="AJ66" s="7"/>
      <c r="AK66" s="6">
        <f t="shared" si="1221"/>
        <v>0</v>
      </c>
      <c r="AL66" s="6">
        <v>0</v>
      </c>
      <c r="AM66" s="7"/>
      <c r="AN66" s="6">
        <f t="shared" si="1222"/>
        <v>0</v>
      </c>
      <c r="AO66" s="6">
        <v>0</v>
      </c>
      <c r="AP66" s="7"/>
      <c r="AQ66" s="6">
        <f t="shared" si="1223"/>
        <v>0</v>
      </c>
      <c r="AR66" s="6"/>
      <c r="AS66" s="7"/>
      <c r="AT66" s="6">
        <f t="shared" si="1224"/>
        <v>0</v>
      </c>
      <c r="AU66" s="6">
        <v>0</v>
      </c>
      <c r="AV66" s="7"/>
      <c r="AW66" s="6">
        <f t="shared" si="1225"/>
        <v>0</v>
      </c>
      <c r="AX66" s="6">
        <v>0</v>
      </c>
      <c r="AY66" s="7"/>
      <c r="AZ66" s="6">
        <f t="shared" si="1226"/>
        <v>0</v>
      </c>
      <c r="BA66" s="6"/>
      <c r="BB66" s="7"/>
      <c r="BC66" s="6">
        <f t="shared" si="1227"/>
        <v>0</v>
      </c>
      <c r="BD66" s="6">
        <v>0</v>
      </c>
      <c r="BE66" s="7"/>
      <c r="BF66" s="6">
        <f t="shared" si="1228"/>
        <v>0</v>
      </c>
      <c r="BG66" s="6">
        <v>0</v>
      </c>
      <c r="BH66" s="7"/>
      <c r="BI66" s="6">
        <f t="shared" si="1229"/>
        <v>0</v>
      </c>
      <c r="BJ66" s="6"/>
      <c r="BK66" s="7"/>
      <c r="BL66" s="6">
        <f t="shared" si="1230"/>
        <v>0</v>
      </c>
      <c r="BM66" s="6">
        <v>0</v>
      </c>
      <c r="BN66" s="7"/>
      <c r="BO66" s="6">
        <f t="shared" si="1231"/>
        <v>0</v>
      </c>
      <c r="BP66" s="6"/>
      <c r="BQ66" s="7"/>
      <c r="BR66" s="6">
        <f t="shared" si="1232"/>
        <v>0</v>
      </c>
      <c r="BS66" s="6">
        <v>0</v>
      </c>
      <c r="BT66" s="7"/>
      <c r="BU66" s="6">
        <f t="shared" si="1233"/>
        <v>0</v>
      </c>
      <c r="BV66" s="6"/>
      <c r="BW66" s="7"/>
      <c r="BX66" s="6">
        <f t="shared" si="1234"/>
        <v>0</v>
      </c>
      <c r="BY66" s="6">
        <v>0</v>
      </c>
      <c r="BZ66" s="7"/>
      <c r="CA66" s="6">
        <f t="shared" si="1235"/>
        <v>0</v>
      </c>
      <c r="CB66" s="6"/>
      <c r="CC66" s="7"/>
      <c r="CD66" s="6">
        <f t="shared" si="1236"/>
        <v>0</v>
      </c>
      <c r="CE66" s="6"/>
      <c r="CF66" s="7"/>
      <c r="CG66" s="6">
        <f t="shared" si="1237"/>
        <v>0</v>
      </c>
      <c r="CH66" s="6"/>
      <c r="CI66" s="7"/>
      <c r="CJ66" s="6">
        <f t="shared" si="1238"/>
        <v>0</v>
      </c>
      <c r="CK66" s="6"/>
      <c r="CL66" s="7"/>
      <c r="CM66" s="6">
        <f t="shared" si="1239"/>
        <v>0</v>
      </c>
      <c r="CN66" s="6"/>
      <c r="CO66" s="7"/>
      <c r="CP66" s="6">
        <f t="shared" si="1240"/>
        <v>0</v>
      </c>
      <c r="CQ66" s="6"/>
      <c r="CR66" s="7"/>
      <c r="CS66" s="6">
        <f t="shared" si="1241"/>
        <v>0</v>
      </c>
      <c r="CT66" s="6"/>
      <c r="CU66" s="7"/>
      <c r="CV66" s="6">
        <f t="shared" si="1242"/>
        <v>0</v>
      </c>
      <c r="CW66" s="6"/>
      <c r="CX66" s="7"/>
      <c r="CY66" s="6">
        <f t="shared" si="1243"/>
        <v>0</v>
      </c>
      <c r="CZ66" s="6">
        <v>0</v>
      </c>
      <c r="DA66" s="7"/>
      <c r="DB66" s="6">
        <f t="shared" si="1244"/>
        <v>0</v>
      </c>
      <c r="DC66" s="6"/>
      <c r="DD66" s="7"/>
      <c r="DE66" s="6">
        <f t="shared" si="1245"/>
        <v>0</v>
      </c>
      <c r="DF66" s="6">
        <v>0</v>
      </c>
      <c r="DG66" s="7"/>
      <c r="DH66" s="6">
        <f t="shared" si="1246"/>
        <v>0</v>
      </c>
      <c r="DI66" s="6"/>
      <c r="DJ66" s="7"/>
      <c r="DK66" s="6">
        <f t="shared" si="1247"/>
        <v>0</v>
      </c>
      <c r="DL66" s="6"/>
      <c r="DM66" s="7"/>
      <c r="DN66" s="6">
        <f t="shared" si="1248"/>
        <v>0</v>
      </c>
      <c r="DO66" s="6"/>
      <c r="DP66" s="7"/>
      <c r="DQ66" s="6">
        <f t="shared" si="1249"/>
        <v>0</v>
      </c>
      <c r="DR66" s="105">
        <f t="shared" si="1250"/>
        <v>775983</v>
      </c>
      <c r="DS66" s="105">
        <f t="shared" si="1251"/>
        <v>4227102</v>
      </c>
      <c r="DT66" s="105">
        <f t="shared" si="1251"/>
        <v>5003085</v>
      </c>
      <c r="DU66" s="6"/>
      <c r="DV66" s="7"/>
      <c r="DW66" s="6">
        <f t="shared" si="1252"/>
        <v>0</v>
      </c>
      <c r="DX66" s="6"/>
      <c r="DY66" s="7"/>
      <c r="DZ66" s="6">
        <f t="shared" si="1253"/>
        <v>0</v>
      </c>
      <c r="EA66" s="6"/>
      <c r="EB66" s="7"/>
      <c r="EC66" s="6">
        <f t="shared" si="1254"/>
        <v>0</v>
      </c>
      <c r="ED66" s="6">
        <v>0</v>
      </c>
      <c r="EE66" s="7">
        <v>-20585</v>
      </c>
      <c r="EF66" s="6">
        <f t="shared" si="1255"/>
        <v>-20585</v>
      </c>
      <c r="EG66" s="6">
        <v>0</v>
      </c>
      <c r="EH66" s="7">
        <v>-21377</v>
      </c>
      <c r="EI66" s="6">
        <f t="shared" si="1256"/>
        <v>-21377</v>
      </c>
      <c r="EJ66" s="6"/>
      <c r="EK66" s="7">
        <v>-6231</v>
      </c>
      <c r="EL66" s="6">
        <f t="shared" si="1257"/>
        <v>-6231</v>
      </c>
      <c r="EM66" s="6">
        <v>0</v>
      </c>
      <c r="EN66" s="7"/>
      <c r="EO66" s="6">
        <f t="shared" si="1258"/>
        <v>0</v>
      </c>
      <c r="EP66" s="6">
        <v>0</v>
      </c>
      <c r="EQ66" s="7">
        <v>9552</v>
      </c>
      <c r="ER66" s="6">
        <f t="shared" si="1259"/>
        <v>9552</v>
      </c>
      <c r="ES66" s="6">
        <v>0</v>
      </c>
      <c r="ET66" s="7">
        <v>72007</v>
      </c>
      <c r="EU66" s="6">
        <f t="shared" si="1260"/>
        <v>72007</v>
      </c>
      <c r="EV66" s="105">
        <f t="shared" si="1261"/>
        <v>0</v>
      </c>
      <c r="EW66" s="105">
        <f t="shared" si="1261"/>
        <v>33366</v>
      </c>
      <c r="EX66" s="105">
        <f t="shared" si="1261"/>
        <v>33366</v>
      </c>
      <c r="EY66" s="7"/>
      <c r="EZ66" s="7"/>
      <c r="FA66" s="6">
        <f t="shared" si="1262"/>
        <v>0</v>
      </c>
      <c r="FB66" s="7"/>
      <c r="FC66" s="7">
        <v>10862</v>
      </c>
      <c r="FD66" s="6">
        <f t="shared" si="1263"/>
        <v>10862</v>
      </c>
      <c r="FE66" s="7"/>
      <c r="FF66" s="7">
        <v>20055</v>
      </c>
      <c r="FG66" s="6">
        <f t="shared" si="1264"/>
        <v>20055</v>
      </c>
      <c r="FH66" s="7"/>
      <c r="FI66" s="7">
        <v>2288</v>
      </c>
      <c r="FJ66" s="6">
        <f t="shared" si="1265"/>
        <v>2288</v>
      </c>
      <c r="FK66" s="7"/>
      <c r="FL66" s="7">
        <v>-2373</v>
      </c>
      <c r="FM66" s="6">
        <f t="shared" si="1266"/>
        <v>-2373</v>
      </c>
      <c r="FN66" s="7"/>
      <c r="FO66" s="7">
        <v>5872</v>
      </c>
      <c r="FP66" s="6">
        <f t="shared" si="1267"/>
        <v>5872</v>
      </c>
      <c r="FQ66" s="7"/>
      <c r="FR66" s="7">
        <v>-1170</v>
      </c>
      <c r="FS66" s="6">
        <f t="shared" si="1268"/>
        <v>-1170</v>
      </c>
      <c r="FT66" s="7"/>
      <c r="FU66" s="7">
        <v>1549</v>
      </c>
      <c r="FV66" s="6">
        <f t="shared" si="1269"/>
        <v>1549</v>
      </c>
      <c r="FW66" s="7"/>
      <c r="FX66" s="7">
        <v>4249</v>
      </c>
      <c r="FY66" s="6">
        <f t="shared" si="1270"/>
        <v>4249</v>
      </c>
      <c r="FZ66" s="7"/>
      <c r="GA66" s="7"/>
      <c r="GB66" s="6">
        <f t="shared" si="1271"/>
        <v>0</v>
      </c>
      <c r="GC66" s="7"/>
      <c r="GD66" s="7">
        <v>2721</v>
      </c>
      <c r="GE66" s="6">
        <f t="shared" si="1272"/>
        <v>2721</v>
      </c>
      <c r="GF66" s="7"/>
      <c r="GG66" s="7"/>
      <c r="GH66" s="6">
        <f t="shared" si="1273"/>
        <v>0</v>
      </c>
      <c r="GI66" s="7"/>
      <c r="GJ66" s="7">
        <v>2</v>
      </c>
      <c r="GK66" s="6">
        <f t="shared" si="1274"/>
        <v>2</v>
      </c>
      <c r="GL66" s="7">
        <f t="shared" si="1275"/>
        <v>0</v>
      </c>
      <c r="GM66" s="7">
        <f t="shared" si="1275"/>
        <v>44055</v>
      </c>
      <c r="GN66" s="7">
        <f t="shared" si="1275"/>
        <v>44055</v>
      </c>
      <c r="GO66" s="7"/>
      <c r="GP66" s="7">
        <v>34281</v>
      </c>
      <c r="GQ66" s="6">
        <f t="shared" si="1276"/>
        <v>34281</v>
      </c>
      <c r="GR66" s="7"/>
      <c r="GS66" s="7"/>
      <c r="GT66" s="6">
        <f t="shared" si="1277"/>
        <v>0</v>
      </c>
      <c r="GU66" s="7"/>
      <c r="GV66" s="7">
        <v>84155</v>
      </c>
      <c r="GW66" s="6">
        <f t="shared" si="1278"/>
        <v>84155</v>
      </c>
      <c r="GX66" s="7">
        <f>GL66+GO66+GR66+GU66</f>
        <v>0</v>
      </c>
      <c r="GY66" s="7">
        <f t="shared" si="1279"/>
        <v>162491</v>
      </c>
      <c r="GZ66" s="7">
        <f t="shared" si="1279"/>
        <v>162491</v>
      </c>
      <c r="HA66" s="586">
        <f t="shared" si="795"/>
        <v>775983</v>
      </c>
      <c r="HB66" s="586">
        <f t="shared" si="108"/>
        <v>4422959</v>
      </c>
      <c r="HC66" s="580">
        <f t="shared" si="109"/>
        <v>5198942</v>
      </c>
    </row>
    <row r="67" spans="1:211" s="12" customFormat="1" x14ac:dyDescent="0.2">
      <c r="A67" s="124" t="s">
        <v>458</v>
      </c>
      <c r="B67" s="5">
        <f>B68+B69</f>
        <v>0</v>
      </c>
      <c r="C67" s="10">
        <f t="shared" ref="C67" si="1280">C68+C69</f>
        <v>0</v>
      </c>
      <c r="D67" s="5">
        <f>D68+D69</f>
        <v>0</v>
      </c>
      <c r="E67" s="5">
        <f t="shared" ref="E67:GV67" si="1281">E68+E69</f>
        <v>0</v>
      </c>
      <c r="F67" s="10">
        <f t="shared" ref="F67" si="1282">F68+F69</f>
        <v>0</v>
      </c>
      <c r="G67" s="5">
        <f>G68+G69</f>
        <v>0</v>
      </c>
      <c r="H67" s="5">
        <f t="shared" si="1281"/>
        <v>0</v>
      </c>
      <c r="I67" s="10">
        <f t="shared" ref="I67" si="1283">I68+I69</f>
        <v>0</v>
      </c>
      <c r="J67" s="5">
        <f>J68+J69</f>
        <v>0</v>
      </c>
      <c r="K67" s="5">
        <f t="shared" si="1281"/>
        <v>0</v>
      </c>
      <c r="L67" s="10">
        <f t="shared" ref="L67" si="1284">L68+L69</f>
        <v>0</v>
      </c>
      <c r="M67" s="5">
        <f>M68+M69</f>
        <v>0</v>
      </c>
      <c r="N67" s="5">
        <f t="shared" si="1281"/>
        <v>0</v>
      </c>
      <c r="O67" s="10">
        <f t="shared" ref="O67" si="1285">O68+O69</f>
        <v>0</v>
      </c>
      <c r="P67" s="5">
        <f>P68+P69</f>
        <v>0</v>
      </c>
      <c r="Q67" s="5">
        <f t="shared" si="1281"/>
        <v>0</v>
      </c>
      <c r="R67" s="10">
        <f t="shared" ref="R67" si="1286">R68+R69</f>
        <v>0</v>
      </c>
      <c r="S67" s="5">
        <f>S68+S69</f>
        <v>0</v>
      </c>
      <c r="T67" s="5">
        <f t="shared" si="1281"/>
        <v>0</v>
      </c>
      <c r="U67" s="10">
        <f t="shared" ref="U67" si="1287">U68+U69</f>
        <v>0</v>
      </c>
      <c r="V67" s="5">
        <f>V68+V69</f>
        <v>0</v>
      </c>
      <c r="W67" s="5">
        <f t="shared" si="1281"/>
        <v>0</v>
      </c>
      <c r="X67" s="10">
        <f t="shared" ref="X67" si="1288">X68+X69</f>
        <v>0</v>
      </c>
      <c r="Y67" s="5">
        <f>Y68+Y69</f>
        <v>0</v>
      </c>
      <c r="Z67" s="5">
        <f t="shared" si="1281"/>
        <v>0</v>
      </c>
      <c r="AA67" s="10">
        <f t="shared" ref="AA67" si="1289">AA68+AA69</f>
        <v>0</v>
      </c>
      <c r="AB67" s="5">
        <f>AB68+AB69</f>
        <v>0</v>
      </c>
      <c r="AC67" s="5">
        <f t="shared" si="1281"/>
        <v>35126</v>
      </c>
      <c r="AD67" s="10">
        <f t="shared" ref="AD67" si="1290">AD68+AD69</f>
        <v>81418</v>
      </c>
      <c r="AE67" s="5">
        <f>AE68+AE69</f>
        <v>116544</v>
      </c>
      <c r="AF67" s="5">
        <f t="shared" si="1281"/>
        <v>0</v>
      </c>
      <c r="AG67" s="10">
        <f t="shared" ref="AG67" si="1291">AG68+AG69</f>
        <v>0</v>
      </c>
      <c r="AH67" s="5">
        <f>AH68+AH69</f>
        <v>0</v>
      </c>
      <c r="AI67" s="5">
        <f t="shared" si="1281"/>
        <v>0</v>
      </c>
      <c r="AJ67" s="10">
        <f t="shared" ref="AJ67" si="1292">AJ68+AJ69</f>
        <v>0</v>
      </c>
      <c r="AK67" s="5">
        <f>AK68+AK69</f>
        <v>0</v>
      </c>
      <c r="AL67" s="5">
        <f t="shared" si="1281"/>
        <v>0</v>
      </c>
      <c r="AM67" s="10">
        <f t="shared" ref="AM67" si="1293">AM68+AM69</f>
        <v>0</v>
      </c>
      <c r="AN67" s="5">
        <f>AN68+AN69</f>
        <v>0</v>
      </c>
      <c r="AO67" s="5">
        <f t="shared" si="1281"/>
        <v>0</v>
      </c>
      <c r="AP67" s="10">
        <f t="shared" ref="AP67" si="1294">AP68+AP69</f>
        <v>0</v>
      </c>
      <c r="AQ67" s="5">
        <f>AQ68+AQ69</f>
        <v>0</v>
      </c>
      <c r="AR67" s="5">
        <f>AR68+AR69</f>
        <v>0</v>
      </c>
      <c r="AS67" s="10">
        <f t="shared" ref="AS67" si="1295">AS68+AS69</f>
        <v>0</v>
      </c>
      <c r="AT67" s="5">
        <f>AT68+AT69</f>
        <v>0</v>
      </c>
      <c r="AU67" s="5">
        <f t="shared" si="1281"/>
        <v>0</v>
      </c>
      <c r="AV67" s="10">
        <f t="shared" ref="AV67" si="1296">AV68+AV69</f>
        <v>0</v>
      </c>
      <c r="AW67" s="5">
        <f>AW68+AW69</f>
        <v>0</v>
      </c>
      <c r="AX67" s="5">
        <f t="shared" si="1281"/>
        <v>0</v>
      </c>
      <c r="AY67" s="10">
        <f t="shared" ref="AY67" si="1297">AY68+AY69</f>
        <v>0</v>
      </c>
      <c r="AZ67" s="5">
        <f>AZ68+AZ69</f>
        <v>0</v>
      </c>
      <c r="BA67" s="5">
        <f t="shared" si="1281"/>
        <v>0</v>
      </c>
      <c r="BB67" s="10">
        <f t="shared" ref="BB67" si="1298">BB68+BB69</f>
        <v>0</v>
      </c>
      <c r="BC67" s="5">
        <f>BC68+BC69</f>
        <v>0</v>
      </c>
      <c r="BD67" s="5">
        <f t="shared" si="1281"/>
        <v>0</v>
      </c>
      <c r="BE67" s="10">
        <f t="shared" ref="BE67" si="1299">BE68+BE69</f>
        <v>0</v>
      </c>
      <c r="BF67" s="5">
        <f>BF68+BF69</f>
        <v>0</v>
      </c>
      <c r="BG67" s="5">
        <f t="shared" si="1281"/>
        <v>0</v>
      </c>
      <c r="BH67" s="10">
        <f t="shared" ref="BH67" si="1300">BH68+BH69</f>
        <v>0</v>
      </c>
      <c r="BI67" s="5">
        <f>BI68+BI69</f>
        <v>0</v>
      </c>
      <c r="BJ67" s="5">
        <f t="shared" si="1281"/>
        <v>0</v>
      </c>
      <c r="BK67" s="10">
        <f t="shared" ref="BK67" si="1301">BK68+BK69</f>
        <v>0</v>
      </c>
      <c r="BL67" s="5">
        <f>BL68+BL69</f>
        <v>0</v>
      </c>
      <c r="BM67" s="5">
        <f t="shared" si="1281"/>
        <v>0</v>
      </c>
      <c r="BN67" s="10">
        <f t="shared" ref="BN67" si="1302">BN68+BN69</f>
        <v>0</v>
      </c>
      <c r="BO67" s="5">
        <f>BO68+BO69</f>
        <v>0</v>
      </c>
      <c r="BP67" s="5">
        <f t="shared" si="1281"/>
        <v>0</v>
      </c>
      <c r="BQ67" s="10">
        <f t="shared" ref="BQ67" si="1303">BQ68+BQ69</f>
        <v>0</v>
      </c>
      <c r="BR67" s="5">
        <f>BR68+BR69</f>
        <v>0</v>
      </c>
      <c r="BS67" s="5">
        <f t="shared" si="1281"/>
        <v>0</v>
      </c>
      <c r="BT67" s="10">
        <f t="shared" ref="BT67" si="1304">BT68+BT69</f>
        <v>0</v>
      </c>
      <c r="BU67" s="5">
        <f>BU68+BU69</f>
        <v>0</v>
      </c>
      <c r="BV67" s="5">
        <f t="shared" si="1281"/>
        <v>0</v>
      </c>
      <c r="BW67" s="10">
        <f t="shared" ref="BW67" si="1305">BW68+BW69</f>
        <v>0</v>
      </c>
      <c r="BX67" s="5">
        <f>BX68+BX69</f>
        <v>0</v>
      </c>
      <c r="BY67" s="5">
        <f t="shared" si="1281"/>
        <v>0</v>
      </c>
      <c r="BZ67" s="10">
        <f t="shared" ref="BZ67" si="1306">BZ68+BZ69</f>
        <v>0</v>
      </c>
      <c r="CA67" s="5">
        <f>CA68+CA69</f>
        <v>0</v>
      </c>
      <c r="CB67" s="5">
        <f t="shared" si="1281"/>
        <v>0</v>
      </c>
      <c r="CC67" s="10">
        <f t="shared" ref="CC67" si="1307">CC68+CC69</f>
        <v>0</v>
      </c>
      <c r="CD67" s="5">
        <f>CD68+CD69</f>
        <v>0</v>
      </c>
      <c r="CE67" s="5">
        <f t="shared" si="1281"/>
        <v>0</v>
      </c>
      <c r="CF67" s="10">
        <f t="shared" ref="CF67" si="1308">CF68+CF69</f>
        <v>0</v>
      </c>
      <c r="CG67" s="5">
        <f>CG68+CG69</f>
        <v>0</v>
      </c>
      <c r="CH67" s="5">
        <f t="shared" si="1281"/>
        <v>0</v>
      </c>
      <c r="CI67" s="10">
        <f t="shared" ref="CI67" si="1309">CI68+CI69</f>
        <v>0</v>
      </c>
      <c r="CJ67" s="5">
        <f>CJ68+CJ69</f>
        <v>0</v>
      </c>
      <c r="CK67" s="5">
        <f t="shared" si="1281"/>
        <v>0</v>
      </c>
      <c r="CL67" s="10">
        <f t="shared" ref="CL67" si="1310">CL68+CL69</f>
        <v>0</v>
      </c>
      <c r="CM67" s="5">
        <f>CM68+CM69</f>
        <v>0</v>
      </c>
      <c r="CN67" s="5">
        <f t="shared" si="1281"/>
        <v>0</v>
      </c>
      <c r="CO67" s="10">
        <f t="shared" ref="CO67" si="1311">CO68+CO69</f>
        <v>0</v>
      </c>
      <c r="CP67" s="5">
        <f>CP68+CP69</f>
        <v>0</v>
      </c>
      <c r="CQ67" s="5">
        <f t="shared" si="1281"/>
        <v>0</v>
      </c>
      <c r="CR67" s="10">
        <f t="shared" ref="CR67" si="1312">CR68+CR69</f>
        <v>0</v>
      </c>
      <c r="CS67" s="5">
        <f>CS68+CS69</f>
        <v>0</v>
      </c>
      <c r="CT67" s="5">
        <f t="shared" si="1281"/>
        <v>0</v>
      </c>
      <c r="CU67" s="10">
        <f t="shared" ref="CU67" si="1313">CU68+CU69</f>
        <v>0</v>
      </c>
      <c r="CV67" s="5">
        <f>CV68+CV69</f>
        <v>0</v>
      </c>
      <c r="CW67" s="5">
        <f t="shared" si="1281"/>
        <v>0</v>
      </c>
      <c r="CX67" s="10">
        <f t="shared" ref="CX67" si="1314">CX68+CX69</f>
        <v>0</v>
      </c>
      <c r="CY67" s="5">
        <f>CY68+CY69</f>
        <v>0</v>
      </c>
      <c r="CZ67" s="5">
        <f t="shared" si="1281"/>
        <v>0</v>
      </c>
      <c r="DA67" s="10">
        <f t="shared" ref="DA67" si="1315">DA68+DA69</f>
        <v>0</v>
      </c>
      <c r="DB67" s="5">
        <f>DB68+DB69</f>
        <v>0</v>
      </c>
      <c r="DC67" s="5">
        <f t="shared" si="1281"/>
        <v>0</v>
      </c>
      <c r="DD67" s="10">
        <f t="shared" ref="DD67" si="1316">DD68+DD69</f>
        <v>0</v>
      </c>
      <c r="DE67" s="5">
        <f>DE68+DE69</f>
        <v>0</v>
      </c>
      <c r="DF67" s="5">
        <f t="shared" si="1281"/>
        <v>0</v>
      </c>
      <c r="DG67" s="10">
        <f t="shared" ref="DG67" si="1317">DG68+DG69</f>
        <v>0</v>
      </c>
      <c r="DH67" s="5">
        <f>DH68+DH69</f>
        <v>0</v>
      </c>
      <c r="DI67" s="5">
        <f t="shared" si="1281"/>
        <v>0</v>
      </c>
      <c r="DJ67" s="10">
        <f t="shared" ref="DJ67" si="1318">DJ68+DJ69</f>
        <v>0</v>
      </c>
      <c r="DK67" s="5">
        <f>DK68+DK69</f>
        <v>0</v>
      </c>
      <c r="DL67" s="5">
        <f t="shared" si="1281"/>
        <v>0</v>
      </c>
      <c r="DM67" s="10">
        <f t="shared" ref="DM67" si="1319">DM68+DM69</f>
        <v>0</v>
      </c>
      <c r="DN67" s="5">
        <f>DN68+DN69</f>
        <v>0</v>
      </c>
      <c r="DO67" s="5">
        <f>DO68+DO69</f>
        <v>0</v>
      </c>
      <c r="DP67" s="10">
        <f t="shared" ref="DP67" si="1320">DP68+DP69</f>
        <v>0</v>
      </c>
      <c r="DQ67" s="5">
        <f>DQ68+DQ69</f>
        <v>0</v>
      </c>
      <c r="DR67" s="106">
        <f t="shared" si="1281"/>
        <v>35126</v>
      </c>
      <c r="DS67" s="106">
        <f t="shared" si="1281"/>
        <v>81418</v>
      </c>
      <c r="DT67" s="106">
        <f t="shared" si="1281"/>
        <v>116544</v>
      </c>
      <c r="DU67" s="5">
        <f t="shared" si="1281"/>
        <v>0</v>
      </c>
      <c r="DV67" s="10">
        <f t="shared" ref="DV67" si="1321">DV68+DV69</f>
        <v>0</v>
      </c>
      <c r="DW67" s="5">
        <f>DW68+DW69</f>
        <v>0</v>
      </c>
      <c r="DX67" s="5">
        <f t="shared" si="1281"/>
        <v>0</v>
      </c>
      <c r="DY67" s="10">
        <f t="shared" ref="DY67" si="1322">DY68+DY69</f>
        <v>0</v>
      </c>
      <c r="DZ67" s="5">
        <f>DZ68+DZ69</f>
        <v>0</v>
      </c>
      <c r="EA67" s="5">
        <f t="shared" si="1281"/>
        <v>0</v>
      </c>
      <c r="EB67" s="10">
        <f t="shared" ref="EB67" si="1323">EB68+EB69</f>
        <v>0</v>
      </c>
      <c r="EC67" s="5">
        <f>EC68+EC69</f>
        <v>0</v>
      </c>
      <c r="ED67" s="5">
        <f t="shared" si="1281"/>
        <v>16400</v>
      </c>
      <c r="EE67" s="10">
        <f t="shared" ref="EE67" si="1324">EE68+EE69</f>
        <v>28416</v>
      </c>
      <c r="EF67" s="5">
        <f>EF68+EF69</f>
        <v>44816</v>
      </c>
      <c r="EG67" s="5">
        <f t="shared" ref="EG67:EN67" si="1325">EG68+EG69</f>
        <v>10400</v>
      </c>
      <c r="EH67" s="10">
        <f t="shared" si="1325"/>
        <v>29000</v>
      </c>
      <c r="EI67" s="5">
        <f>EI68+EI69</f>
        <v>39400</v>
      </c>
      <c r="EJ67" s="5">
        <f t="shared" ref="EJ67:EK67" si="1326">EJ68+EJ69</f>
        <v>800</v>
      </c>
      <c r="EK67" s="10">
        <f t="shared" si="1326"/>
        <v>0</v>
      </c>
      <c r="EL67" s="5">
        <f>EL68+EL69</f>
        <v>800</v>
      </c>
      <c r="EM67" s="5">
        <f t="shared" si="1325"/>
        <v>5100</v>
      </c>
      <c r="EN67" s="10">
        <f t="shared" si="1325"/>
        <v>0</v>
      </c>
      <c r="EO67" s="5">
        <f>EO68+EO69</f>
        <v>5100</v>
      </c>
      <c r="EP67" s="5">
        <f t="shared" ref="EP67:ET67" si="1327">EP68+EP69</f>
        <v>0</v>
      </c>
      <c r="EQ67" s="10">
        <f t="shared" si="1327"/>
        <v>0</v>
      </c>
      <c r="ER67" s="5">
        <f>ER68+ER69</f>
        <v>0</v>
      </c>
      <c r="ES67" s="5">
        <f t="shared" si="1327"/>
        <v>2000</v>
      </c>
      <c r="ET67" s="10">
        <f t="shared" si="1327"/>
        <v>6650</v>
      </c>
      <c r="EU67" s="5">
        <f>EU68+EU69</f>
        <v>8650</v>
      </c>
      <c r="EV67" s="106">
        <f t="shared" si="1281"/>
        <v>34700</v>
      </c>
      <c r="EW67" s="106">
        <f t="shared" si="1281"/>
        <v>64066</v>
      </c>
      <c r="EX67" s="106">
        <f t="shared" si="1281"/>
        <v>98766</v>
      </c>
      <c r="EY67" s="10">
        <f>EY68+EY69</f>
        <v>0</v>
      </c>
      <c r="EZ67" s="10">
        <f t="shared" ref="EZ67" si="1328">EZ68+EZ69</f>
        <v>0</v>
      </c>
      <c r="FA67" s="5">
        <f>FA68+FA69</f>
        <v>0</v>
      </c>
      <c r="FB67" s="10">
        <f t="shared" si="1281"/>
        <v>1000</v>
      </c>
      <c r="FC67" s="10">
        <f t="shared" ref="FC67" si="1329">FC68+FC69</f>
        <v>-2596</v>
      </c>
      <c r="FD67" s="5">
        <f>FD68+FD69</f>
        <v>-1596</v>
      </c>
      <c r="FE67" s="10">
        <f t="shared" si="1281"/>
        <v>1000</v>
      </c>
      <c r="FF67" s="10">
        <f t="shared" ref="FF67" si="1330">FF68+FF69</f>
        <v>-2647</v>
      </c>
      <c r="FG67" s="5">
        <f>FG68+FG69</f>
        <v>-1647</v>
      </c>
      <c r="FH67" s="10">
        <f t="shared" si="1281"/>
        <v>0</v>
      </c>
      <c r="FI67" s="10">
        <f t="shared" ref="FI67" si="1331">FI68+FI69</f>
        <v>4000</v>
      </c>
      <c r="FJ67" s="5">
        <f>FJ68+FJ69</f>
        <v>4000</v>
      </c>
      <c r="FK67" s="10">
        <f t="shared" si="1281"/>
        <v>1000</v>
      </c>
      <c r="FL67" s="10">
        <f t="shared" ref="FL67" si="1332">FL68+FL69</f>
        <v>-3779</v>
      </c>
      <c r="FM67" s="5">
        <f>FM68+FM69</f>
        <v>-2779</v>
      </c>
      <c r="FN67" s="10">
        <f t="shared" si="1281"/>
        <v>500</v>
      </c>
      <c r="FO67" s="10">
        <f t="shared" ref="FO67" si="1333">FO68+FO69</f>
        <v>-53</v>
      </c>
      <c r="FP67" s="5">
        <f>FP68+FP69</f>
        <v>447</v>
      </c>
      <c r="FQ67" s="10">
        <f t="shared" si="1281"/>
        <v>500</v>
      </c>
      <c r="FR67" s="10">
        <f t="shared" ref="FR67" si="1334">FR68+FR69</f>
        <v>2300</v>
      </c>
      <c r="FS67" s="5">
        <f>FS68+FS69</f>
        <v>2800</v>
      </c>
      <c r="FT67" s="10">
        <f t="shared" si="1281"/>
        <v>3000</v>
      </c>
      <c r="FU67" s="10">
        <f t="shared" ref="FU67" si="1335">FU68+FU69</f>
        <v>15854</v>
      </c>
      <c r="FV67" s="5">
        <f>FV68+FV69</f>
        <v>18854</v>
      </c>
      <c r="FW67" s="10">
        <f t="shared" si="1281"/>
        <v>500</v>
      </c>
      <c r="FX67" s="10">
        <f t="shared" ref="FX67" si="1336">FX68+FX69</f>
        <v>2700</v>
      </c>
      <c r="FY67" s="5">
        <f>FY68+FY69</f>
        <v>3200</v>
      </c>
      <c r="FZ67" s="10">
        <f t="shared" si="1281"/>
        <v>0</v>
      </c>
      <c r="GA67" s="10">
        <f t="shared" ref="GA67" si="1337">GA68+GA69</f>
        <v>0</v>
      </c>
      <c r="GB67" s="5">
        <f>GB68+GB69</f>
        <v>0</v>
      </c>
      <c r="GC67" s="10">
        <f t="shared" si="1281"/>
        <v>500</v>
      </c>
      <c r="GD67" s="10">
        <f t="shared" ref="GD67" si="1338">GD68+GD69</f>
        <v>2177</v>
      </c>
      <c r="GE67" s="5">
        <f>GE68+GE69</f>
        <v>2677</v>
      </c>
      <c r="GF67" s="10">
        <f t="shared" si="1281"/>
        <v>500</v>
      </c>
      <c r="GG67" s="10">
        <f t="shared" ref="GG67" si="1339">GG68+GG69</f>
        <v>188</v>
      </c>
      <c r="GH67" s="5">
        <f>GH68+GH69</f>
        <v>688</v>
      </c>
      <c r="GI67" s="10">
        <f>GI68+GI69</f>
        <v>0</v>
      </c>
      <c r="GJ67" s="10">
        <f t="shared" ref="GJ67" si="1340">GJ68+GJ69</f>
        <v>27925</v>
      </c>
      <c r="GK67" s="5">
        <f>GK68+GK69</f>
        <v>27925</v>
      </c>
      <c r="GL67" s="10">
        <f>GL68+GL69</f>
        <v>8500</v>
      </c>
      <c r="GM67" s="10">
        <f t="shared" ref="GM67:GN67" si="1341">GM68+GM69</f>
        <v>46069</v>
      </c>
      <c r="GN67" s="10">
        <f t="shared" si="1341"/>
        <v>54569</v>
      </c>
      <c r="GO67" s="10">
        <f>GO68+GO69</f>
        <v>37818</v>
      </c>
      <c r="GP67" s="10">
        <f t="shared" ref="GP67" si="1342">GP68+GP69</f>
        <v>86230</v>
      </c>
      <c r="GQ67" s="5">
        <f>GQ68+GQ69</f>
        <v>124048</v>
      </c>
      <c r="GR67" s="10">
        <f t="shared" si="1281"/>
        <v>0</v>
      </c>
      <c r="GS67" s="10">
        <f t="shared" ref="GS67" si="1343">GS68+GS69</f>
        <v>101948</v>
      </c>
      <c r="GT67" s="5">
        <f>GT68+GT69</f>
        <v>101948</v>
      </c>
      <c r="GU67" s="10">
        <f t="shared" si="1281"/>
        <v>13686</v>
      </c>
      <c r="GV67" s="10">
        <f t="shared" si="1281"/>
        <v>11756</v>
      </c>
      <c r="GW67" s="5">
        <f>GW68+GW69</f>
        <v>25442</v>
      </c>
      <c r="GX67" s="10">
        <f>GX68+GX69</f>
        <v>60004</v>
      </c>
      <c r="GY67" s="10">
        <f t="shared" ref="GY67:GZ67" si="1344">GY68+GY69</f>
        <v>246003</v>
      </c>
      <c r="GZ67" s="10">
        <f t="shared" si="1344"/>
        <v>306007</v>
      </c>
      <c r="HA67" s="10">
        <f>HA68+HA69</f>
        <v>129830</v>
      </c>
      <c r="HB67" s="10">
        <f t="shared" ref="HB67:HC67" si="1345">HB68+HB69</f>
        <v>391487</v>
      </c>
      <c r="HC67" s="116">
        <f t="shared" si="1345"/>
        <v>521317</v>
      </c>
    </row>
    <row r="68" spans="1:211" x14ac:dyDescent="0.2">
      <c r="A68" s="125" t="s">
        <v>459</v>
      </c>
      <c r="B68" s="6">
        <v>0</v>
      </c>
      <c r="C68" s="7"/>
      <c r="D68" s="6">
        <f t="shared" ref="D68:D69" si="1346">B68+C68</f>
        <v>0</v>
      </c>
      <c r="E68" s="6"/>
      <c r="F68" s="7"/>
      <c r="G68" s="6">
        <f t="shared" ref="G68:G69" si="1347">E68+F68</f>
        <v>0</v>
      </c>
      <c r="H68" s="6"/>
      <c r="I68" s="7"/>
      <c r="J68" s="6">
        <f t="shared" ref="J68:J69" si="1348">H68+I68</f>
        <v>0</v>
      </c>
      <c r="K68" s="6"/>
      <c r="L68" s="7"/>
      <c r="M68" s="6">
        <f t="shared" ref="M68:M69" si="1349">K68+L68</f>
        <v>0</v>
      </c>
      <c r="N68" s="6"/>
      <c r="O68" s="7"/>
      <c r="P68" s="6">
        <f t="shared" ref="P68:P69" si="1350">N68+O68</f>
        <v>0</v>
      </c>
      <c r="Q68" s="6"/>
      <c r="R68" s="7"/>
      <c r="S68" s="6">
        <f t="shared" ref="S68:S69" si="1351">Q68+R68</f>
        <v>0</v>
      </c>
      <c r="T68" s="6">
        <v>0</v>
      </c>
      <c r="U68" s="7"/>
      <c r="V68" s="6">
        <f t="shared" ref="V68:V69" si="1352">T68+U68</f>
        <v>0</v>
      </c>
      <c r="W68" s="6">
        <v>0</v>
      </c>
      <c r="X68" s="7"/>
      <c r="Y68" s="6">
        <f t="shared" ref="Y68:Y69" si="1353">W68+X68</f>
        <v>0</v>
      </c>
      <c r="Z68" s="6">
        <v>0</v>
      </c>
      <c r="AA68" s="7"/>
      <c r="AB68" s="6">
        <f t="shared" ref="AB68:AB69" si="1354">Z68+AA68</f>
        <v>0</v>
      </c>
      <c r="AC68" s="6">
        <v>0</v>
      </c>
      <c r="AD68" s="7"/>
      <c r="AE68" s="6">
        <f t="shared" ref="AE68:AE69" si="1355">AC68+AD68</f>
        <v>0</v>
      </c>
      <c r="AF68" s="6">
        <v>0</v>
      </c>
      <c r="AG68" s="7"/>
      <c r="AH68" s="6">
        <f t="shared" ref="AH68:AH69" si="1356">AF68+AG68</f>
        <v>0</v>
      </c>
      <c r="AI68" s="6">
        <v>0</v>
      </c>
      <c r="AJ68" s="7"/>
      <c r="AK68" s="6">
        <f t="shared" ref="AK68:AK69" si="1357">AI68+AJ68</f>
        <v>0</v>
      </c>
      <c r="AL68" s="6">
        <v>0</v>
      </c>
      <c r="AM68" s="7"/>
      <c r="AN68" s="6">
        <f t="shared" ref="AN68:AN69" si="1358">AL68+AM68</f>
        <v>0</v>
      </c>
      <c r="AO68" s="6">
        <v>0</v>
      </c>
      <c r="AP68" s="7"/>
      <c r="AQ68" s="6">
        <f t="shared" ref="AQ68:AQ69" si="1359">AO68+AP68</f>
        <v>0</v>
      </c>
      <c r="AR68" s="6"/>
      <c r="AS68" s="7"/>
      <c r="AT68" s="6">
        <f t="shared" ref="AT68:AT69" si="1360">AR68+AS68</f>
        <v>0</v>
      </c>
      <c r="AU68" s="6">
        <v>0</v>
      </c>
      <c r="AV68" s="7"/>
      <c r="AW68" s="6">
        <f t="shared" ref="AW68:AW69" si="1361">AU68+AV68</f>
        <v>0</v>
      </c>
      <c r="AX68" s="6">
        <v>0</v>
      </c>
      <c r="AY68" s="7"/>
      <c r="AZ68" s="6">
        <f t="shared" ref="AZ68:AZ69" si="1362">AX68+AY68</f>
        <v>0</v>
      </c>
      <c r="BA68" s="6"/>
      <c r="BB68" s="7"/>
      <c r="BC68" s="6">
        <f t="shared" ref="BC68:BC69" si="1363">BA68+BB68</f>
        <v>0</v>
      </c>
      <c r="BD68" s="6">
        <v>0</v>
      </c>
      <c r="BE68" s="7"/>
      <c r="BF68" s="6">
        <f t="shared" ref="BF68:BF69" si="1364">BD68+BE68</f>
        <v>0</v>
      </c>
      <c r="BG68" s="6">
        <v>0</v>
      </c>
      <c r="BH68" s="7"/>
      <c r="BI68" s="6">
        <f t="shared" ref="BI68:BI69" si="1365">BG68+BH68</f>
        <v>0</v>
      </c>
      <c r="BJ68" s="6"/>
      <c r="BK68" s="7"/>
      <c r="BL68" s="6">
        <f t="shared" ref="BL68:BL69" si="1366">BJ68+BK68</f>
        <v>0</v>
      </c>
      <c r="BM68" s="6">
        <v>0</v>
      </c>
      <c r="BN68" s="7"/>
      <c r="BO68" s="6">
        <f t="shared" ref="BO68:BO69" si="1367">BM68+BN68</f>
        <v>0</v>
      </c>
      <c r="BP68" s="6"/>
      <c r="BQ68" s="7"/>
      <c r="BR68" s="6">
        <f t="shared" ref="BR68:BR69" si="1368">BP68+BQ68</f>
        <v>0</v>
      </c>
      <c r="BS68" s="6">
        <v>0</v>
      </c>
      <c r="BT68" s="7"/>
      <c r="BU68" s="6">
        <f t="shared" ref="BU68:BU69" si="1369">BS68+BT68</f>
        <v>0</v>
      </c>
      <c r="BV68" s="6"/>
      <c r="BW68" s="7"/>
      <c r="BX68" s="6">
        <f t="shared" ref="BX68:BX69" si="1370">BV68+BW68</f>
        <v>0</v>
      </c>
      <c r="BY68" s="6">
        <v>0</v>
      </c>
      <c r="BZ68" s="7"/>
      <c r="CA68" s="6">
        <f t="shared" ref="CA68:CA69" si="1371">BY68+BZ68</f>
        <v>0</v>
      </c>
      <c r="CB68" s="6"/>
      <c r="CC68" s="7"/>
      <c r="CD68" s="6">
        <f t="shared" ref="CD68:CD69" si="1372">CB68+CC68</f>
        <v>0</v>
      </c>
      <c r="CE68" s="6"/>
      <c r="CF68" s="7"/>
      <c r="CG68" s="6">
        <f t="shared" ref="CG68:CG69" si="1373">CE68+CF68</f>
        <v>0</v>
      </c>
      <c r="CH68" s="6"/>
      <c r="CI68" s="7"/>
      <c r="CJ68" s="6">
        <f t="shared" ref="CJ68:CJ69" si="1374">CH68+CI68</f>
        <v>0</v>
      </c>
      <c r="CK68" s="6"/>
      <c r="CL68" s="7"/>
      <c r="CM68" s="6">
        <f t="shared" ref="CM68:CM69" si="1375">CK68+CL68</f>
        <v>0</v>
      </c>
      <c r="CN68" s="6"/>
      <c r="CO68" s="7"/>
      <c r="CP68" s="6">
        <f t="shared" ref="CP68:CP69" si="1376">CN68+CO68</f>
        <v>0</v>
      </c>
      <c r="CQ68" s="6"/>
      <c r="CR68" s="7"/>
      <c r="CS68" s="6">
        <f t="shared" ref="CS68:CS69" si="1377">CQ68+CR68</f>
        <v>0</v>
      </c>
      <c r="CT68" s="6"/>
      <c r="CU68" s="7"/>
      <c r="CV68" s="6">
        <f t="shared" ref="CV68:CV69" si="1378">CT68+CU68</f>
        <v>0</v>
      </c>
      <c r="CW68" s="6">
        <v>0</v>
      </c>
      <c r="CX68" s="7"/>
      <c r="CY68" s="6">
        <f t="shared" ref="CY68:CY69" si="1379">CW68+CX68</f>
        <v>0</v>
      </c>
      <c r="CZ68" s="6">
        <v>0</v>
      </c>
      <c r="DA68" s="7"/>
      <c r="DB68" s="6">
        <f t="shared" ref="DB68:DB69" si="1380">CZ68+DA68</f>
        <v>0</v>
      </c>
      <c r="DC68" s="6"/>
      <c r="DD68" s="7"/>
      <c r="DE68" s="6">
        <f t="shared" ref="DE68:DE69" si="1381">DC68+DD68</f>
        <v>0</v>
      </c>
      <c r="DF68" s="6">
        <v>0</v>
      </c>
      <c r="DG68" s="7"/>
      <c r="DH68" s="6">
        <f t="shared" ref="DH68:DH69" si="1382">DF68+DG68</f>
        <v>0</v>
      </c>
      <c r="DI68" s="6">
        <v>0</v>
      </c>
      <c r="DJ68" s="7"/>
      <c r="DK68" s="6">
        <f t="shared" ref="DK68:DK69" si="1383">DI68+DJ68</f>
        <v>0</v>
      </c>
      <c r="DL68" s="6"/>
      <c r="DM68" s="7"/>
      <c r="DN68" s="6">
        <f t="shared" ref="DN68:DN69" si="1384">DL68+DM68</f>
        <v>0</v>
      </c>
      <c r="DO68" s="6"/>
      <c r="DP68" s="7"/>
      <c r="DQ68" s="6">
        <f t="shared" ref="DQ68:DQ69" si="1385">DO68+DP68</f>
        <v>0</v>
      </c>
      <c r="DR68" s="105">
        <f t="shared" ref="DR68:DR69" si="1386">B68+E68+H68+K68+N68+Q68+T68+W68+Z68+AC68+AF68+AI68+AL68+AO68+AR68+AU68+AX68+BA68+BD68+BG68+BJ68+BM68+BP68+BS68+BV68+BY68+CB68+CE68+CH68+CK68+CN68+CQ68+CT68+CW68+CZ68+DC68+DF68+DI68+DL68+DO68</f>
        <v>0</v>
      </c>
      <c r="DS68" s="105">
        <f>C68+F68+I68+L68+O68+R68+U68+X68+AA68+AD68+AG68+AJ68+AM68+AP68+AS68+AV68+AY68+BB68+BE68+BH68+BK68+BN68+BQ68+BT68+BW68+BZ68+CC68+CF68+CI68+CL68+CO68+CR68+CU68+CX68+DA68+DD68+DG68+DJ68+DM68+DP68</f>
        <v>0</v>
      </c>
      <c r="DT68" s="105">
        <f>D68+G68+J68+M68+P68+S68+V68+Y68+AB68+AE68+AH68+AK68+AN68+AQ68+AT68+AW68+AZ68+BC68+BF68+BI68+BL68+BO68+BR68+BU68+BX68+CA68+CD68+CG68+CJ68+CM68+CP68+CS68+CV68+CY68+DB68+DE68+DH68+DK68+DN68+DQ68</f>
        <v>0</v>
      </c>
      <c r="DU68" s="7"/>
      <c r="DV68" s="7"/>
      <c r="DW68" s="6">
        <f t="shared" ref="DW68:DW69" si="1387">DU68+DV68</f>
        <v>0</v>
      </c>
      <c r="DX68" s="6"/>
      <c r="DY68" s="7"/>
      <c r="DZ68" s="6">
        <f t="shared" ref="DZ68:DZ69" si="1388">DX68+DY68</f>
        <v>0</v>
      </c>
      <c r="EA68" s="6"/>
      <c r="EB68" s="7"/>
      <c r="EC68" s="6">
        <f t="shared" ref="EC68:EC69" si="1389">EA68+EB68</f>
        <v>0</v>
      </c>
      <c r="ED68" s="6">
        <f>38700-22300</f>
        <v>16400</v>
      </c>
      <c r="EE68" s="7">
        <v>28300</v>
      </c>
      <c r="EF68" s="6">
        <f t="shared" ref="EF68:EF69" si="1390">ED68+EE68</f>
        <v>44700</v>
      </c>
      <c r="EG68" s="6">
        <v>10400</v>
      </c>
      <c r="EH68" s="7">
        <v>29000</v>
      </c>
      <c r="EI68" s="6">
        <f t="shared" ref="EI68:EI69" si="1391">EG68+EH68</f>
        <v>39400</v>
      </c>
      <c r="EJ68" s="6">
        <v>800</v>
      </c>
      <c r="EK68" s="7"/>
      <c r="EL68" s="6">
        <f t="shared" ref="EL68:EL69" si="1392">EJ68+EK68</f>
        <v>800</v>
      </c>
      <c r="EM68" s="6">
        <v>5100</v>
      </c>
      <c r="EN68" s="7"/>
      <c r="EO68" s="6">
        <f t="shared" ref="EO68:EO69" si="1393">EM68+EN68</f>
        <v>5100</v>
      </c>
      <c r="EP68" s="6">
        <v>0</v>
      </c>
      <c r="EQ68" s="7"/>
      <c r="ER68" s="6">
        <f t="shared" ref="ER68:ER69" si="1394">EP68+EQ68</f>
        <v>0</v>
      </c>
      <c r="ES68" s="6">
        <v>2000</v>
      </c>
      <c r="ET68" s="7">
        <v>6650</v>
      </c>
      <c r="EU68" s="6">
        <f t="shared" ref="EU68:EU69" si="1395">ES68+ET68</f>
        <v>8650</v>
      </c>
      <c r="EV68" s="105">
        <f t="shared" ref="EV68:EX69" si="1396">DU68+DX68+EA68+ED68+EG68+EJ68+EM68+EP68+ES68</f>
        <v>34700</v>
      </c>
      <c r="EW68" s="105">
        <f t="shared" si="1396"/>
        <v>63950</v>
      </c>
      <c r="EX68" s="105">
        <f t="shared" si="1396"/>
        <v>98650</v>
      </c>
      <c r="EY68" s="7"/>
      <c r="EZ68" s="7"/>
      <c r="FA68" s="6">
        <f t="shared" ref="FA68:FA69" si="1397">EY68+EZ68</f>
        <v>0</v>
      </c>
      <c r="FB68" s="7">
        <v>1000</v>
      </c>
      <c r="FC68" s="7">
        <v>810</v>
      </c>
      <c r="FD68" s="6">
        <f t="shared" ref="FD68:FD69" si="1398">FB68+FC68</f>
        <v>1810</v>
      </c>
      <c r="FE68" s="7">
        <v>1000</v>
      </c>
      <c r="FF68" s="7">
        <f>70-70</f>
        <v>0</v>
      </c>
      <c r="FG68" s="6">
        <f t="shared" ref="FG68:FG69" si="1399">FE68+FF68</f>
        <v>1000</v>
      </c>
      <c r="FH68" s="7"/>
      <c r="FI68" s="7">
        <v>2100</v>
      </c>
      <c r="FJ68" s="6">
        <f t="shared" ref="FJ68:FJ69" si="1400">FH68+FI68</f>
        <v>2100</v>
      </c>
      <c r="FK68" s="7">
        <v>1000</v>
      </c>
      <c r="FL68" s="7"/>
      <c r="FM68" s="6">
        <f t="shared" ref="FM68:FM69" si="1401">FK68+FL68</f>
        <v>1000</v>
      </c>
      <c r="FN68" s="7">
        <v>500</v>
      </c>
      <c r="FO68" s="7"/>
      <c r="FP68" s="6">
        <f t="shared" ref="FP68:FP69" si="1402">FN68+FO68</f>
        <v>500</v>
      </c>
      <c r="FQ68" s="7">
        <v>500</v>
      </c>
      <c r="FR68" s="7">
        <f>8400-6100</f>
        <v>2300</v>
      </c>
      <c r="FS68" s="6">
        <f t="shared" ref="FS68:FS69" si="1403">FQ68+FR68</f>
        <v>2800</v>
      </c>
      <c r="FT68" s="7">
        <f>2500+500</f>
        <v>3000</v>
      </c>
      <c r="FU68" s="7">
        <v>15774</v>
      </c>
      <c r="FV68" s="6">
        <f t="shared" ref="FV68:FV69" si="1404">FT68+FU68</f>
        <v>18774</v>
      </c>
      <c r="FW68" s="7">
        <v>500</v>
      </c>
      <c r="FX68" s="7">
        <v>2700</v>
      </c>
      <c r="FY68" s="6">
        <f t="shared" ref="FY68:FY69" si="1405">FW68+FX68</f>
        <v>3200</v>
      </c>
      <c r="FZ68" s="7">
        <v>0</v>
      </c>
      <c r="GA68" s="7"/>
      <c r="GB68" s="6">
        <f t="shared" ref="GB68:GB69" si="1406">FZ68+GA68</f>
        <v>0</v>
      </c>
      <c r="GC68" s="7">
        <v>500</v>
      </c>
      <c r="GD68" s="7">
        <v>2100</v>
      </c>
      <c r="GE68" s="6">
        <f t="shared" ref="GE68:GE69" si="1407">GC68+GD68</f>
        <v>2600</v>
      </c>
      <c r="GF68" s="7">
        <v>500</v>
      </c>
      <c r="GG68" s="7"/>
      <c r="GH68" s="6">
        <f t="shared" ref="GH68:GH69" si="1408">GF68+GG68</f>
        <v>500</v>
      </c>
      <c r="GI68" s="7"/>
      <c r="GJ68" s="7">
        <v>2000</v>
      </c>
      <c r="GK68" s="6">
        <f t="shared" ref="GK68:GK69" si="1409">GI68+GJ68</f>
        <v>2000</v>
      </c>
      <c r="GL68" s="7">
        <f t="shared" ref="GL68:GN69" si="1410">EY68+FB68+FE68+FH68+FK68+FN68+FQ68+FT68+FW68+FZ68+GC68+GF68+GI68</f>
        <v>8500</v>
      </c>
      <c r="GM68" s="7">
        <f t="shared" si="1410"/>
        <v>27784</v>
      </c>
      <c r="GN68" s="7">
        <f t="shared" si="1410"/>
        <v>36284</v>
      </c>
      <c r="GO68" s="7">
        <f>9368+13500+14950</f>
        <v>37818</v>
      </c>
      <c r="GP68" s="7">
        <v>31700</v>
      </c>
      <c r="GQ68" s="6">
        <f t="shared" ref="GQ68:GQ69" si="1411">GO68+GP68</f>
        <v>69518</v>
      </c>
      <c r="GR68" s="7"/>
      <c r="GS68" s="7">
        <v>0</v>
      </c>
      <c r="GT68" s="6">
        <f t="shared" ref="GT68:GT69" si="1412">GR68+GS68</f>
        <v>0</v>
      </c>
      <c r="GU68" s="7">
        <f>5887+7799</f>
        <v>13686</v>
      </c>
      <c r="GV68" s="7">
        <v>5073</v>
      </c>
      <c r="GW68" s="6">
        <f t="shared" ref="GW68:GW69" si="1413">GU68+GV68</f>
        <v>18759</v>
      </c>
      <c r="GX68" s="7">
        <f>GL68+GO68+GR68+GU68</f>
        <v>60004</v>
      </c>
      <c r="GY68" s="7">
        <f t="shared" ref="GY68:GZ69" si="1414">GM68+GP68+GS68+GV68</f>
        <v>64557</v>
      </c>
      <c r="GZ68" s="7">
        <f t="shared" si="1414"/>
        <v>124561</v>
      </c>
      <c r="HA68" s="586">
        <f t="shared" si="795"/>
        <v>94704</v>
      </c>
      <c r="HB68" s="586">
        <f t="shared" si="108"/>
        <v>128507</v>
      </c>
      <c r="HC68" s="580">
        <f t="shared" si="109"/>
        <v>223211</v>
      </c>
    </row>
    <row r="69" spans="1:211" ht="13.5" thickBot="1" x14ac:dyDescent="0.25">
      <c r="A69" s="126" t="s">
        <v>460</v>
      </c>
      <c r="B69" s="127">
        <v>0</v>
      </c>
      <c r="C69" s="129"/>
      <c r="D69" s="127">
        <f t="shared" si="1346"/>
        <v>0</v>
      </c>
      <c r="E69" s="127"/>
      <c r="F69" s="129"/>
      <c r="G69" s="127">
        <f t="shared" si="1347"/>
        <v>0</v>
      </c>
      <c r="H69" s="127"/>
      <c r="I69" s="129"/>
      <c r="J69" s="127">
        <f t="shared" si="1348"/>
        <v>0</v>
      </c>
      <c r="K69" s="127"/>
      <c r="L69" s="129"/>
      <c r="M69" s="127">
        <f t="shared" si="1349"/>
        <v>0</v>
      </c>
      <c r="N69" s="127"/>
      <c r="O69" s="129"/>
      <c r="P69" s="127">
        <f t="shared" si="1350"/>
        <v>0</v>
      </c>
      <c r="Q69" s="127"/>
      <c r="R69" s="129"/>
      <c r="S69" s="127">
        <f t="shared" si="1351"/>
        <v>0</v>
      </c>
      <c r="T69" s="127">
        <v>0</v>
      </c>
      <c r="U69" s="129"/>
      <c r="V69" s="127">
        <f t="shared" si="1352"/>
        <v>0</v>
      </c>
      <c r="W69" s="127">
        <v>0</v>
      </c>
      <c r="X69" s="129"/>
      <c r="Y69" s="127">
        <f t="shared" si="1353"/>
        <v>0</v>
      </c>
      <c r="Z69" s="127">
        <v>0</v>
      </c>
      <c r="AA69" s="129"/>
      <c r="AB69" s="127">
        <f t="shared" si="1354"/>
        <v>0</v>
      </c>
      <c r="AC69" s="127">
        <f>rendfeladattalterhpézmaradv!Y30</f>
        <v>35126</v>
      </c>
      <c r="AD69" s="129">
        <f>116544-35126</f>
        <v>81418</v>
      </c>
      <c r="AE69" s="127">
        <f t="shared" si="1355"/>
        <v>116544</v>
      </c>
      <c r="AF69" s="127">
        <v>0</v>
      </c>
      <c r="AG69" s="129"/>
      <c r="AH69" s="127">
        <f t="shared" si="1356"/>
        <v>0</v>
      </c>
      <c r="AI69" s="127">
        <v>0</v>
      </c>
      <c r="AJ69" s="129"/>
      <c r="AK69" s="127">
        <f t="shared" si="1357"/>
        <v>0</v>
      </c>
      <c r="AL69" s="127">
        <v>0</v>
      </c>
      <c r="AM69" s="129"/>
      <c r="AN69" s="127">
        <f t="shared" si="1358"/>
        <v>0</v>
      </c>
      <c r="AO69" s="127">
        <v>0</v>
      </c>
      <c r="AP69" s="129"/>
      <c r="AQ69" s="127">
        <f t="shared" si="1359"/>
        <v>0</v>
      </c>
      <c r="AR69" s="127"/>
      <c r="AS69" s="129"/>
      <c r="AT69" s="127">
        <f t="shared" si="1360"/>
        <v>0</v>
      </c>
      <c r="AU69" s="127">
        <v>0</v>
      </c>
      <c r="AV69" s="129"/>
      <c r="AW69" s="127">
        <f t="shared" si="1361"/>
        <v>0</v>
      </c>
      <c r="AX69" s="127">
        <v>0</v>
      </c>
      <c r="AY69" s="129"/>
      <c r="AZ69" s="127">
        <f t="shared" si="1362"/>
        <v>0</v>
      </c>
      <c r="BA69" s="127"/>
      <c r="BB69" s="129"/>
      <c r="BC69" s="127">
        <f t="shared" si="1363"/>
        <v>0</v>
      </c>
      <c r="BD69" s="127">
        <v>0</v>
      </c>
      <c r="BE69" s="129"/>
      <c r="BF69" s="127">
        <f t="shared" si="1364"/>
        <v>0</v>
      </c>
      <c r="BG69" s="127">
        <v>0</v>
      </c>
      <c r="BH69" s="129"/>
      <c r="BI69" s="127">
        <f t="shared" si="1365"/>
        <v>0</v>
      </c>
      <c r="BJ69" s="127"/>
      <c r="BK69" s="129"/>
      <c r="BL69" s="127">
        <f t="shared" si="1366"/>
        <v>0</v>
      </c>
      <c r="BM69" s="127">
        <v>0</v>
      </c>
      <c r="BN69" s="129"/>
      <c r="BO69" s="127">
        <f t="shared" si="1367"/>
        <v>0</v>
      </c>
      <c r="BP69" s="127"/>
      <c r="BQ69" s="129"/>
      <c r="BR69" s="127">
        <f t="shared" si="1368"/>
        <v>0</v>
      </c>
      <c r="BS69" s="127">
        <v>0</v>
      </c>
      <c r="BT69" s="129"/>
      <c r="BU69" s="127">
        <f t="shared" si="1369"/>
        <v>0</v>
      </c>
      <c r="BV69" s="127"/>
      <c r="BW69" s="129"/>
      <c r="BX69" s="127">
        <f t="shared" si="1370"/>
        <v>0</v>
      </c>
      <c r="BY69" s="127">
        <v>0</v>
      </c>
      <c r="BZ69" s="129"/>
      <c r="CA69" s="127">
        <f t="shared" si="1371"/>
        <v>0</v>
      </c>
      <c r="CB69" s="127"/>
      <c r="CC69" s="129"/>
      <c r="CD69" s="127">
        <f t="shared" si="1372"/>
        <v>0</v>
      </c>
      <c r="CE69" s="127"/>
      <c r="CF69" s="129"/>
      <c r="CG69" s="127">
        <f t="shared" si="1373"/>
        <v>0</v>
      </c>
      <c r="CH69" s="127"/>
      <c r="CI69" s="129"/>
      <c r="CJ69" s="127">
        <f t="shared" si="1374"/>
        <v>0</v>
      </c>
      <c r="CK69" s="127"/>
      <c r="CL69" s="129"/>
      <c r="CM69" s="127">
        <f t="shared" si="1375"/>
        <v>0</v>
      </c>
      <c r="CN69" s="127"/>
      <c r="CO69" s="129"/>
      <c r="CP69" s="127">
        <f t="shared" si="1376"/>
        <v>0</v>
      </c>
      <c r="CQ69" s="127"/>
      <c r="CR69" s="129"/>
      <c r="CS69" s="127">
        <f t="shared" si="1377"/>
        <v>0</v>
      </c>
      <c r="CT69" s="127"/>
      <c r="CU69" s="129"/>
      <c r="CV69" s="127">
        <f t="shared" si="1378"/>
        <v>0</v>
      </c>
      <c r="CW69" s="127">
        <v>0</v>
      </c>
      <c r="CX69" s="129"/>
      <c r="CY69" s="127">
        <f t="shared" si="1379"/>
        <v>0</v>
      </c>
      <c r="CZ69" s="127">
        <v>0</v>
      </c>
      <c r="DA69" s="129"/>
      <c r="DB69" s="127">
        <f t="shared" si="1380"/>
        <v>0</v>
      </c>
      <c r="DC69" s="127"/>
      <c r="DD69" s="129"/>
      <c r="DE69" s="127">
        <f t="shared" si="1381"/>
        <v>0</v>
      </c>
      <c r="DF69" s="127">
        <v>0</v>
      </c>
      <c r="DG69" s="129"/>
      <c r="DH69" s="127">
        <f t="shared" si="1382"/>
        <v>0</v>
      </c>
      <c r="DI69" s="127">
        <v>0</v>
      </c>
      <c r="DJ69" s="129"/>
      <c r="DK69" s="127">
        <f t="shared" si="1383"/>
        <v>0</v>
      </c>
      <c r="DL69" s="127"/>
      <c r="DM69" s="129"/>
      <c r="DN69" s="127">
        <f t="shared" si="1384"/>
        <v>0</v>
      </c>
      <c r="DO69" s="127"/>
      <c r="DP69" s="129"/>
      <c r="DQ69" s="127">
        <f t="shared" si="1385"/>
        <v>0</v>
      </c>
      <c r="DR69" s="128">
        <f t="shared" si="1386"/>
        <v>35126</v>
      </c>
      <c r="DS69" s="105">
        <f>C69+F69+I69+L69+O69+R69+U69+X69+AA69+AD69+AG69+AJ69+AM69+AP69+AS69+AV69+AY69+BB69+BE69+BH69+BK69+BN69+BQ69+BT69+BW69+BZ69+CC69+CF69+CI69+CL69+CO69+CR69+CU69+CX69+DA69+DD69+DG69+DJ69+DM69+DP69</f>
        <v>81418</v>
      </c>
      <c r="DT69" s="105">
        <f>D69+G69+J69+M69+P69+S69+V69+Y69+AB69+AE69+AH69+AK69+AN69+AQ69+AT69+AW69+AZ69+BC69+BF69+BI69+BL69+BO69+BR69+BU69+BX69+CA69+CD69+CG69+CJ69+CM69+CP69+CS69+CV69+CY69+DB69+DE69+DH69+DK69+DN69+DQ69</f>
        <v>116544</v>
      </c>
      <c r="DU69" s="129"/>
      <c r="DV69" s="129"/>
      <c r="DW69" s="127">
        <f t="shared" si="1387"/>
        <v>0</v>
      </c>
      <c r="DX69" s="127"/>
      <c r="DY69" s="129"/>
      <c r="DZ69" s="127">
        <f t="shared" si="1388"/>
        <v>0</v>
      </c>
      <c r="EA69" s="127"/>
      <c r="EB69" s="129"/>
      <c r="EC69" s="127">
        <f t="shared" si="1389"/>
        <v>0</v>
      </c>
      <c r="ED69" s="127">
        <f>SUM([1]Hivatal!$V$347+[1]Hivatal!$V$351)</f>
        <v>0</v>
      </c>
      <c r="EE69" s="129">
        <v>116</v>
      </c>
      <c r="EF69" s="127">
        <f t="shared" si="1390"/>
        <v>116</v>
      </c>
      <c r="EG69" s="127">
        <v>0</v>
      </c>
      <c r="EH69" s="129"/>
      <c r="EI69" s="127">
        <f t="shared" si="1391"/>
        <v>0</v>
      </c>
      <c r="EJ69" s="127">
        <v>0</v>
      </c>
      <c r="EK69" s="129"/>
      <c r="EL69" s="127">
        <f t="shared" si="1392"/>
        <v>0</v>
      </c>
      <c r="EM69" s="127">
        <v>0</v>
      </c>
      <c r="EN69" s="129"/>
      <c r="EO69" s="127">
        <f t="shared" si="1393"/>
        <v>0</v>
      </c>
      <c r="EP69" s="127">
        <v>0</v>
      </c>
      <c r="EQ69" s="129"/>
      <c r="ER69" s="127">
        <f t="shared" si="1394"/>
        <v>0</v>
      </c>
      <c r="ES69" s="127">
        <v>0</v>
      </c>
      <c r="ET69" s="129"/>
      <c r="EU69" s="127">
        <f t="shared" si="1395"/>
        <v>0</v>
      </c>
      <c r="EV69" s="128">
        <f t="shared" si="1396"/>
        <v>0</v>
      </c>
      <c r="EW69" s="128">
        <f t="shared" si="1396"/>
        <v>116</v>
      </c>
      <c r="EX69" s="128">
        <f t="shared" si="1396"/>
        <v>116</v>
      </c>
      <c r="EY69" s="129"/>
      <c r="EZ69" s="129"/>
      <c r="FA69" s="127">
        <f t="shared" si="1397"/>
        <v>0</v>
      </c>
      <c r="FB69" s="129"/>
      <c r="FC69" s="129">
        <v>-3406</v>
      </c>
      <c r="FD69" s="127">
        <f t="shared" si="1398"/>
        <v>-3406</v>
      </c>
      <c r="FE69" s="129"/>
      <c r="FF69" s="129">
        <v>-2647</v>
      </c>
      <c r="FG69" s="127">
        <f t="shared" si="1399"/>
        <v>-2647</v>
      </c>
      <c r="FH69" s="129"/>
      <c r="FI69" s="129">
        <v>1900</v>
      </c>
      <c r="FJ69" s="127">
        <f t="shared" si="1400"/>
        <v>1900</v>
      </c>
      <c r="FK69" s="129"/>
      <c r="FL69" s="129">
        <v>-3779</v>
      </c>
      <c r="FM69" s="127">
        <f t="shared" si="1401"/>
        <v>-3779</v>
      </c>
      <c r="FN69" s="129"/>
      <c r="FO69" s="129">
        <v>-53</v>
      </c>
      <c r="FP69" s="127">
        <f t="shared" si="1402"/>
        <v>-53</v>
      </c>
      <c r="FQ69" s="129"/>
      <c r="FR69" s="129"/>
      <c r="FS69" s="127">
        <f t="shared" si="1403"/>
        <v>0</v>
      </c>
      <c r="FT69" s="129"/>
      <c r="FU69" s="129">
        <v>80</v>
      </c>
      <c r="FV69" s="127">
        <f t="shared" si="1404"/>
        <v>80</v>
      </c>
      <c r="FW69" s="129"/>
      <c r="FX69" s="129"/>
      <c r="FY69" s="127">
        <f t="shared" si="1405"/>
        <v>0</v>
      </c>
      <c r="FZ69" s="129"/>
      <c r="GA69" s="129"/>
      <c r="GB69" s="127">
        <f t="shared" si="1406"/>
        <v>0</v>
      </c>
      <c r="GC69" s="129"/>
      <c r="GD69" s="129">
        <v>77</v>
      </c>
      <c r="GE69" s="127">
        <f t="shared" si="1407"/>
        <v>77</v>
      </c>
      <c r="GF69" s="129"/>
      <c r="GG69" s="129">
        <v>188</v>
      </c>
      <c r="GH69" s="127">
        <f t="shared" si="1408"/>
        <v>188</v>
      </c>
      <c r="GI69" s="129"/>
      <c r="GJ69" s="129">
        <v>25925</v>
      </c>
      <c r="GK69" s="127">
        <f t="shared" si="1409"/>
        <v>25925</v>
      </c>
      <c r="GL69" s="129">
        <f t="shared" si="1410"/>
        <v>0</v>
      </c>
      <c r="GM69" s="129">
        <f t="shared" si="1410"/>
        <v>18285</v>
      </c>
      <c r="GN69" s="129">
        <f t="shared" si="1410"/>
        <v>18285</v>
      </c>
      <c r="GO69" s="129">
        <v>0</v>
      </c>
      <c r="GP69" s="129">
        <v>54530</v>
      </c>
      <c r="GQ69" s="127">
        <f t="shared" si="1411"/>
        <v>54530</v>
      </c>
      <c r="GR69" s="129"/>
      <c r="GS69" s="129">
        <v>101948</v>
      </c>
      <c r="GT69" s="127">
        <f t="shared" si="1412"/>
        <v>101948</v>
      </c>
      <c r="GU69" s="129"/>
      <c r="GV69" s="129">
        <v>6683</v>
      </c>
      <c r="GW69" s="127">
        <f t="shared" si="1413"/>
        <v>6683</v>
      </c>
      <c r="GX69" s="129">
        <f>GL69+GO69+GR69+GU69</f>
        <v>0</v>
      </c>
      <c r="GY69" s="129">
        <f t="shared" si="1414"/>
        <v>181446</v>
      </c>
      <c r="GZ69" s="129">
        <f t="shared" si="1414"/>
        <v>181446</v>
      </c>
      <c r="HA69" s="587">
        <f t="shared" si="795"/>
        <v>35126</v>
      </c>
      <c r="HB69" s="587">
        <f t="shared" si="108"/>
        <v>262980</v>
      </c>
      <c r="HC69" s="581">
        <f t="shared" si="109"/>
        <v>298106</v>
      </c>
    </row>
    <row r="70" spans="1:211" x14ac:dyDescent="0.2">
      <c r="B70" s="18"/>
      <c r="C70" s="18"/>
      <c r="D70" s="18"/>
      <c r="DW70" s="18"/>
      <c r="FA70" s="18"/>
      <c r="FD70" s="18"/>
      <c r="FG70" s="18"/>
      <c r="FJ70" s="18"/>
      <c r="FM70" s="18"/>
      <c r="FP70" s="18"/>
      <c r="FS70" s="18"/>
      <c r="FV70" s="18"/>
      <c r="FY70" s="18"/>
      <c r="GB70" s="18"/>
      <c r="GE70" s="18"/>
      <c r="GH70" s="18"/>
      <c r="GK70" s="18"/>
      <c r="GQ70" s="18"/>
      <c r="GT70" s="18"/>
      <c r="GW70" s="18"/>
    </row>
    <row r="71" spans="1:211" x14ac:dyDescent="0.2">
      <c r="B71" s="18">
        <f>SUM(B6)</f>
        <v>64360</v>
      </c>
      <c r="C71" s="18">
        <f>SUM(C6)</f>
        <v>8797</v>
      </c>
      <c r="D71" s="18">
        <f>SUM(D6)</f>
        <v>73157</v>
      </c>
      <c r="E71" s="18">
        <f t="shared" ref="E71:DR71" si="1415">SUM(E6)</f>
        <v>0</v>
      </c>
      <c r="F71" s="18">
        <f t="shared" ref="F71" si="1416">SUM(F6)</f>
        <v>0</v>
      </c>
      <c r="G71" s="18">
        <f>SUM(G6)</f>
        <v>0</v>
      </c>
      <c r="H71" s="18">
        <f t="shared" si="1415"/>
        <v>0</v>
      </c>
      <c r="I71" s="18">
        <f t="shared" ref="I71" si="1417">SUM(I6)</f>
        <v>0</v>
      </c>
      <c r="J71" s="18">
        <f>SUM(J6)</f>
        <v>0</v>
      </c>
      <c r="K71" s="18">
        <f t="shared" si="1415"/>
        <v>0</v>
      </c>
      <c r="L71" s="18">
        <f t="shared" ref="L71" si="1418">SUM(L6)</f>
        <v>0</v>
      </c>
      <c r="M71" s="18">
        <f>SUM(M6)</f>
        <v>0</v>
      </c>
      <c r="N71" s="18">
        <f t="shared" si="1415"/>
        <v>0</v>
      </c>
      <c r="O71" s="18">
        <f t="shared" ref="O71" si="1419">SUM(O6)</f>
        <v>0</v>
      </c>
      <c r="P71" s="18">
        <f>SUM(P6)</f>
        <v>0</v>
      </c>
      <c r="Q71" s="18">
        <f t="shared" si="1415"/>
        <v>626397</v>
      </c>
      <c r="R71" s="18">
        <f t="shared" ref="R71" si="1420">SUM(R6)</f>
        <v>-385063</v>
      </c>
      <c r="S71" s="18">
        <f>SUM(S6)</f>
        <v>241334</v>
      </c>
      <c r="T71" s="18">
        <f t="shared" si="1415"/>
        <v>0</v>
      </c>
      <c r="U71" s="18">
        <f t="shared" ref="U71" si="1421">SUM(U6)</f>
        <v>0</v>
      </c>
      <c r="V71" s="18">
        <f>SUM(V6)</f>
        <v>0</v>
      </c>
      <c r="W71" s="18">
        <f t="shared" si="1415"/>
        <v>6868</v>
      </c>
      <c r="X71" s="18">
        <f t="shared" ref="X71" si="1422">SUM(X6)</f>
        <v>5762</v>
      </c>
      <c r="Y71" s="18">
        <f>SUM(Y6)</f>
        <v>12630</v>
      </c>
      <c r="Z71" s="18">
        <f t="shared" si="1415"/>
        <v>5693613</v>
      </c>
      <c r="AA71" s="18">
        <f t="shared" ref="AA71" si="1423">SUM(AA6)</f>
        <v>344238</v>
      </c>
      <c r="AB71" s="18">
        <f>SUM(AB6)</f>
        <v>6037851</v>
      </c>
      <c r="AC71" s="18">
        <f t="shared" si="1415"/>
        <v>0</v>
      </c>
      <c r="AD71" s="18">
        <f t="shared" ref="AD71" si="1424">SUM(AD6)</f>
        <v>598578</v>
      </c>
      <c r="AE71" s="18">
        <f>SUM(AE6)</f>
        <v>598578</v>
      </c>
      <c r="AF71" s="18">
        <f t="shared" si="1415"/>
        <v>1200</v>
      </c>
      <c r="AG71" s="18">
        <f t="shared" ref="AG71" si="1425">SUM(AG6)</f>
        <v>0</v>
      </c>
      <c r="AH71" s="18">
        <f>SUM(AH6)</f>
        <v>1200</v>
      </c>
      <c r="AI71" s="18">
        <f t="shared" si="1415"/>
        <v>9100</v>
      </c>
      <c r="AJ71" s="18">
        <f t="shared" ref="AJ71" si="1426">SUM(AJ6)</f>
        <v>650</v>
      </c>
      <c r="AK71" s="18">
        <f>SUM(AK6)</f>
        <v>9750</v>
      </c>
      <c r="AL71" s="18">
        <f t="shared" si="1415"/>
        <v>66308</v>
      </c>
      <c r="AM71" s="18">
        <f t="shared" ref="AM71" si="1427">SUM(AM6)</f>
        <v>2271</v>
      </c>
      <c r="AN71" s="18">
        <f>SUM(AN6)</f>
        <v>68579</v>
      </c>
      <c r="AO71" s="18">
        <f t="shared" si="1415"/>
        <v>780103</v>
      </c>
      <c r="AP71" s="18">
        <f t="shared" ref="AP71" si="1428">SUM(AP6)</f>
        <v>1204</v>
      </c>
      <c r="AQ71" s="18">
        <f>SUM(AQ6)</f>
        <v>781307</v>
      </c>
      <c r="AR71" s="18">
        <f t="shared" si="1415"/>
        <v>0</v>
      </c>
      <c r="AS71" s="18">
        <f t="shared" ref="AS71" si="1429">SUM(AS6)</f>
        <v>0</v>
      </c>
      <c r="AT71" s="18">
        <f>SUM(AT6)</f>
        <v>0</v>
      </c>
      <c r="AU71" s="18">
        <f t="shared" si="1415"/>
        <v>137207</v>
      </c>
      <c r="AV71" s="18">
        <f t="shared" ref="AV71" si="1430">SUM(AV6)</f>
        <v>71466</v>
      </c>
      <c r="AW71" s="18">
        <f>SUM(AW6)</f>
        <v>208673</v>
      </c>
      <c r="AX71" s="18">
        <f t="shared" si="1415"/>
        <v>53850</v>
      </c>
      <c r="AY71" s="18">
        <f t="shared" ref="AY71" si="1431">SUM(AY6)</f>
        <v>0</v>
      </c>
      <c r="AZ71" s="18">
        <f>SUM(AZ6)</f>
        <v>53850</v>
      </c>
      <c r="BA71" s="18">
        <f t="shared" si="1415"/>
        <v>0</v>
      </c>
      <c r="BB71" s="18">
        <f t="shared" ref="BB71" si="1432">SUM(BB6)</f>
        <v>0</v>
      </c>
      <c r="BC71" s="18">
        <f>SUM(BC6)</f>
        <v>0</v>
      </c>
      <c r="BD71" s="18">
        <f t="shared" si="1415"/>
        <v>1000</v>
      </c>
      <c r="BE71" s="18">
        <f t="shared" ref="BE71" si="1433">SUM(BE6)</f>
        <v>28</v>
      </c>
      <c r="BF71" s="18">
        <f>SUM(BF6)</f>
        <v>1028</v>
      </c>
      <c r="BG71" s="18">
        <f t="shared" si="1415"/>
        <v>131700</v>
      </c>
      <c r="BH71" s="18">
        <f t="shared" ref="BH71" si="1434">SUM(BH6)</f>
        <v>14126</v>
      </c>
      <c r="BI71" s="18">
        <f>SUM(BI6)</f>
        <v>145826</v>
      </c>
      <c r="BJ71" s="18">
        <f t="shared" si="1415"/>
        <v>0</v>
      </c>
      <c r="BK71" s="18">
        <f t="shared" ref="BK71" si="1435">SUM(BK6)</f>
        <v>0</v>
      </c>
      <c r="BL71" s="18">
        <f>SUM(BL6)</f>
        <v>0</v>
      </c>
      <c r="BM71" s="18">
        <f t="shared" si="1415"/>
        <v>3500</v>
      </c>
      <c r="BN71" s="18">
        <f t="shared" ref="BN71" si="1436">SUM(BN6)</f>
        <v>191</v>
      </c>
      <c r="BO71" s="18">
        <f>SUM(BO6)</f>
        <v>3691</v>
      </c>
      <c r="BP71" s="18">
        <f t="shared" si="1415"/>
        <v>27500</v>
      </c>
      <c r="BQ71" s="18">
        <f t="shared" ref="BQ71" si="1437">SUM(BQ6)</f>
        <v>136008</v>
      </c>
      <c r="BR71" s="18">
        <f>SUM(BR6)</f>
        <v>163508</v>
      </c>
      <c r="BS71" s="18">
        <f t="shared" si="1415"/>
        <v>0</v>
      </c>
      <c r="BT71" s="18">
        <f t="shared" ref="BT71" si="1438">SUM(BT6)</f>
        <v>6235</v>
      </c>
      <c r="BU71" s="18">
        <f>SUM(BU6)</f>
        <v>6235</v>
      </c>
      <c r="BV71" s="18">
        <f t="shared" si="1415"/>
        <v>0</v>
      </c>
      <c r="BW71" s="18">
        <f t="shared" ref="BW71" si="1439">SUM(BW6)</f>
        <v>0</v>
      </c>
      <c r="BX71" s="18">
        <f>SUM(BX6)</f>
        <v>0</v>
      </c>
      <c r="BY71" s="18">
        <f t="shared" si="1415"/>
        <v>580736</v>
      </c>
      <c r="BZ71" s="18">
        <f t="shared" ref="BZ71" si="1440">SUM(BZ6)</f>
        <v>104511</v>
      </c>
      <c r="CA71" s="18">
        <f>SUM(CA6)</f>
        <v>685247</v>
      </c>
      <c r="CB71" s="18">
        <f t="shared" si="1415"/>
        <v>0</v>
      </c>
      <c r="CC71" s="18">
        <f t="shared" ref="CC71" si="1441">SUM(CC6)</f>
        <v>0</v>
      </c>
      <c r="CD71" s="18">
        <f>SUM(CD6)</f>
        <v>0</v>
      </c>
      <c r="CE71" s="18">
        <f t="shared" si="1415"/>
        <v>2718696</v>
      </c>
      <c r="CF71" s="18">
        <f t="shared" ref="CF71" si="1442">SUM(CF6)</f>
        <v>855556</v>
      </c>
      <c r="CG71" s="18">
        <f>SUM(CG6)</f>
        <v>3574252</v>
      </c>
      <c r="CH71" s="18">
        <f t="shared" si="1415"/>
        <v>0</v>
      </c>
      <c r="CI71" s="18">
        <f t="shared" ref="CI71" si="1443">SUM(CI6)</f>
        <v>0</v>
      </c>
      <c r="CJ71" s="18">
        <f>SUM(CJ6)</f>
        <v>0</v>
      </c>
      <c r="CK71" s="18">
        <f t="shared" si="1415"/>
        <v>0</v>
      </c>
      <c r="CL71" s="18">
        <f t="shared" ref="CL71" si="1444">SUM(CL6)</f>
        <v>0</v>
      </c>
      <c r="CM71" s="18">
        <f>SUM(CM6)</f>
        <v>0</v>
      </c>
      <c r="CN71" s="18">
        <f t="shared" si="1415"/>
        <v>0</v>
      </c>
      <c r="CO71" s="18">
        <f t="shared" ref="CO71" si="1445">SUM(CO6)</f>
        <v>0</v>
      </c>
      <c r="CP71" s="18">
        <f>SUM(CP6)</f>
        <v>0</v>
      </c>
      <c r="CQ71" s="18">
        <f t="shared" si="1415"/>
        <v>0</v>
      </c>
      <c r="CR71" s="18">
        <f t="shared" ref="CR71" si="1446">SUM(CR6)</f>
        <v>0</v>
      </c>
      <c r="CS71" s="18">
        <f>SUM(CS6)</f>
        <v>0</v>
      </c>
      <c r="CT71" s="18">
        <f t="shared" si="1415"/>
        <v>0</v>
      </c>
      <c r="CU71" s="18">
        <f t="shared" ref="CU71" si="1447">SUM(CU6)</f>
        <v>0</v>
      </c>
      <c r="CV71" s="18">
        <f>SUM(CV6)</f>
        <v>0</v>
      </c>
      <c r="CW71" s="18">
        <f t="shared" si="1415"/>
        <v>3984</v>
      </c>
      <c r="CX71" s="18">
        <f t="shared" ref="CX71" si="1448">SUM(CX6)</f>
        <v>38411</v>
      </c>
      <c r="CY71" s="18">
        <f>SUM(CY6)</f>
        <v>42395</v>
      </c>
      <c r="CZ71" s="18">
        <f t="shared" si="1415"/>
        <v>22680</v>
      </c>
      <c r="DA71" s="18">
        <f t="shared" ref="DA71" si="1449">SUM(DA6)</f>
        <v>2670</v>
      </c>
      <c r="DB71" s="18">
        <f>SUM(DB6)</f>
        <v>25350</v>
      </c>
      <c r="DC71" s="18">
        <f t="shared" si="1415"/>
        <v>0</v>
      </c>
      <c r="DD71" s="18">
        <f t="shared" ref="DD71" si="1450">SUM(DD6)</f>
        <v>0</v>
      </c>
      <c r="DE71" s="18">
        <f>SUM(DE6)</f>
        <v>0</v>
      </c>
      <c r="DF71" s="18">
        <f t="shared" si="1415"/>
        <v>39074</v>
      </c>
      <c r="DG71" s="18">
        <f t="shared" ref="DG71" si="1451">SUM(DG6)</f>
        <v>123</v>
      </c>
      <c r="DH71" s="18">
        <f>SUM(DH6)</f>
        <v>39197</v>
      </c>
      <c r="DI71" s="18">
        <f t="shared" si="1415"/>
        <v>78360</v>
      </c>
      <c r="DJ71" s="18">
        <f t="shared" ref="DJ71" si="1452">SUM(DJ6)</f>
        <v>23917</v>
      </c>
      <c r="DK71" s="18">
        <f>SUM(DK6)</f>
        <v>102277</v>
      </c>
      <c r="DL71" s="18">
        <f t="shared" si="1415"/>
        <v>0</v>
      </c>
      <c r="DM71" s="18">
        <f t="shared" ref="DM71" si="1453">SUM(DM6)</f>
        <v>0</v>
      </c>
      <c r="DN71" s="18">
        <f>SUM(DN6)</f>
        <v>0</v>
      </c>
      <c r="DO71" s="18">
        <f t="shared" si="1415"/>
        <v>167904</v>
      </c>
      <c r="DP71" s="18">
        <f t="shared" ref="DP71" si="1454">SUM(DP6)</f>
        <v>1533</v>
      </c>
      <c r="DQ71" s="18">
        <f>SUM(DQ6)</f>
        <v>169437</v>
      </c>
      <c r="DR71" s="19">
        <f t="shared" si="1415"/>
        <v>11214140</v>
      </c>
      <c r="DS71" s="19">
        <f t="shared" ref="DS71:DT71" si="1455">SUM(DS6)</f>
        <v>1831212</v>
      </c>
      <c r="DT71" s="19">
        <f t="shared" si="1455"/>
        <v>13045352</v>
      </c>
      <c r="DU71" s="18">
        <f t="shared" ref="DU71:EV71" si="1456">SUM(DU6)</f>
        <v>0</v>
      </c>
      <c r="DV71" s="18">
        <f t="shared" ref="DV71" si="1457">SUM(DV6)</f>
        <v>0</v>
      </c>
      <c r="DW71" s="18">
        <f>SUM(DW6)</f>
        <v>0</v>
      </c>
      <c r="DX71" s="18">
        <f t="shared" si="1456"/>
        <v>0</v>
      </c>
      <c r="DY71" s="18">
        <f t="shared" ref="DY71" si="1458">SUM(DY6)</f>
        <v>0</v>
      </c>
      <c r="DZ71" s="18">
        <f>SUM(DZ6)</f>
        <v>0</v>
      </c>
      <c r="EA71" s="18">
        <f t="shared" si="1456"/>
        <v>0</v>
      </c>
      <c r="EB71" s="18">
        <f t="shared" ref="EB71" si="1459">SUM(EB6)</f>
        <v>0</v>
      </c>
      <c r="EC71" s="18">
        <f>SUM(EC6)</f>
        <v>0</v>
      </c>
      <c r="ED71" s="18">
        <f t="shared" si="1456"/>
        <v>347196</v>
      </c>
      <c r="EE71" s="18">
        <f t="shared" ref="EE71" si="1460">SUM(EE6)</f>
        <v>125891</v>
      </c>
      <c r="EF71" s="18">
        <f>SUM(EF6)</f>
        <v>473087</v>
      </c>
      <c r="EG71" s="18">
        <f t="shared" si="1456"/>
        <v>69315</v>
      </c>
      <c r="EH71" s="18">
        <f t="shared" ref="EH71" si="1461">SUM(EH6)</f>
        <v>60236</v>
      </c>
      <c r="EI71" s="18">
        <f>SUM(EI6)</f>
        <v>129551</v>
      </c>
      <c r="EJ71" s="18">
        <f t="shared" si="1456"/>
        <v>35288</v>
      </c>
      <c r="EK71" s="18">
        <f t="shared" ref="EK71" si="1462">SUM(EK6)</f>
        <v>64693</v>
      </c>
      <c r="EL71" s="18">
        <f>SUM(EL6)</f>
        <v>99981</v>
      </c>
      <c r="EM71" s="18">
        <f t="shared" si="1456"/>
        <v>20866</v>
      </c>
      <c r="EN71" s="18">
        <f t="shared" ref="EN71" si="1463">SUM(EN6)</f>
        <v>6200</v>
      </c>
      <c r="EO71" s="18">
        <f>SUM(EO6)</f>
        <v>27066</v>
      </c>
      <c r="EP71" s="18">
        <f t="shared" si="1456"/>
        <v>1026995</v>
      </c>
      <c r="EQ71" s="18">
        <f t="shared" ref="EQ71" si="1464">SUM(EQ6)</f>
        <v>158030</v>
      </c>
      <c r="ER71" s="18">
        <f>SUM(ER6)</f>
        <v>1185025</v>
      </c>
      <c r="ES71" s="18">
        <f t="shared" si="1456"/>
        <v>458445</v>
      </c>
      <c r="ET71" s="18">
        <f t="shared" ref="ET71" si="1465">SUM(ET6)</f>
        <v>98058</v>
      </c>
      <c r="EU71" s="18">
        <f>SUM(EU6)</f>
        <v>556503</v>
      </c>
      <c r="EV71" s="19">
        <f t="shared" si="1456"/>
        <v>1958105</v>
      </c>
      <c r="EW71" s="19">
        <f t="shared" ref="EW71:HA71" si="1466">SUM(EW6)</f>
        <v>513108</v>
      </c>
      <c r="EX71" s="19">
        <f t="shared" ref="EX71" si="1467">SUM(EX6)</f>
        <v>2471213</v>
      </c>
      <c r="EY71" s="19">
        <f t="shared" si="1466"/>
        <v>0</v>
      </c>
      <c r="EZ71" s="19">
        <f t="shared" ref="EZ71" si="1468">SUM(EZ6)</f>
        <v>0</v>
      </c>
      <c r="FA71" s="18">
        <f>SUM(FA6)</f>
        <v>0</v>
      </c>
      <c r="FB71" s="19">
        <f t="shared" si="1466"/>
        <v>128335</v>
      </c>
      <c r="FC71" s="19">
        <f t="shared" ref="FC71" si="1469">SUM(FC6)</f>
        <v>39917</v>
      </c>
      <c r="FD71" s="18">
        <f>SUM(FD6)</f>
        <v>168252</v>
      </c>
      <c r="FE71" s="19">
        <f t="shared" si="1466"/>
        <v>59736</v>
      </c>
      <c r="FF71" s="19">
        <f t="shared" ref="FF71" si="1470">SUM(FF6)</f>
        <v>22226</v>
      </c>
      <c r="FG71" s="18">
        <f>SUM(FG6)</f>
        <v>81962</v>
      </c>
      <c r="FH71" s="19">
        <f t="shared" si="1466"/>
        <v>41413</v>
      </c>
      <c r="FI71" s="19">
        <f t="shared" ref="FI71" si="1471">SUM(FI6)</f>
        <v>10464</v>
      </c>
      <c r="FJ71" s="18">
        <f>SUM(FJ6)</f>
        <v>51877</v>
      </c>
      <c r="FK71" s="19">
        <f t="shared" si="1466"/>
        <v>123805</v>
      </c>
      <c r="FL71" s="19">
        <f t="shared" ref="FL71" si="1472">SUM(FL6)</f>
        <v>1461</v>
      </c>
      <c r="FM71" s="18">
        <f>SUM(FM6)</f>
        <v>125266</v>
      </c>
      <c r="FN71" s="19">
        <f t="shared" si="1466"/>
        <v>206990</v>
      </c>
      <c r="FO71" s="19">
        <f t="shared" ref="FO71" si="1473">SUM(FO6)</f>
        <v>7525</v>
      </c>
      <c r="FP71" s="18">
        <f>SUM(FP6)</f>
        <v>214515</v>
      </c>
      <c r="FQ71" s="19">
        <f t="shared" si="1466"/>
        <v>105127</v>
      </c>
      <c r="FR71" s="19">
        <f t="shared" ref="FR71" si="1474">SUM(FR6)</f>
        <v>4469</v>
      </c>
      <c r="FS71" s="18">
        <f>SUM(FS6)</f>
        <v>109596</v>
      </c>
      <c r="FT71" s="19">
        <f t="shared" si="1466"/>
        <v>143581</v>
      </c>
      <c r="FU71" s="19">
        <f t="shared" ref="FU71" si="1475">SUM(FU6)</f>
        <v>27352</v>
      </c>
      <c r="FV71" s="18">
        <f>SUM(FV6)</f>
        <v>170933</v>
      </c>
      <c r="FW71" s="19">
        <f t="shared" si="1466"/>
        <v>85768</v>
      </c>
      <c r="FX71" s="19">
        <f t="shared" ref="FX71" si="1476">SUM(FX6)</f>
        <v>8751</v>
      </c>
      <c r="FY71" s="18">
        <f>SUM(FY6)</f>
        <v>94519</v>
      </c>
      <c r="FZ71" s="19">
        <f t="shared" si="1466"/>
        <v>0</v>
      </c>
      <c r="GA71" s="19">
        <f t="shared" ref="GA71" si="1477">SUM(GA6)</f>
        <v>0</v>
      </c>
      <c r="GB71" s="18">
        <f>SUM(GB6)</f>
        <v>0</v>
      </c>
      <c r="GC71" s="19">
        <f t="shared" si="1466"/>
        <v>47119</v>
      </c>
      <c r="GD71" s="19">
        <f t="shared" ref="GD71" si="1478">SUM(GD6)</f>
        <v>6257</v>
      </c>
      <c r="GE71" s="18">
        <f>SUM(GE6)</f>
        <v>53376</v>
      </c>
      <c r="GF71" s="19">
        <f t="shared" si="1466"/>
        <v>786289</v>
      </c>
      <c r="GG71" s="19">
        <f t="shared" ref="GG71" si="1479">SUM(GG6)</f>
        <v>71284</v>
      </c>
      <c r="GH71" s="18">
        <f>SUM(GH6)</f>
        <v>857573</v>
      </c>
      <c r="GI71" s="19">
        <f t="shared" si="1466"/>
        <v>66125</v>
      </c>
      <c r="GJ71" s="19">
        <f t="shared" ref="GJ71" si="1480">SUM(GJ6)</f>
        <v>30165</v>
      </c>
      <c r="GK71" s="18">
        <f>SUM(GK6)</f>
        <v>96290</v>
      </c>
      <c r="GL71" s="19">
        <f t="shared" si="1466"/>
        <v>1794288</v>
      </c>
      <c r="GM71" s="19">
        <f t="shared" si="1466"/>
        <v>229871</v>
      </c>
      <c r="GN71" s="19">
        <f t="shared" si="1466"/>
        <v>2024159</v>
      </c>
      <c r="GO71" s="19">
        <f t="shared" si="1466"/>
        <v>824325</v>
      </c>
      <c r="GP71" s="19">
        <f t="shared" ref="GP71" si="1481">SUM(GP6)</f>
        <v>212031</v>
      </c>
      <c r="GQ71" s="18">
        <f>SUM(GQ6)</f>
        <v>1036356</v>
      </c>
      <c r="GR71" s="19">
        <f t="shared" si="1466"/>
        <v>1476599</v>
      </c>
      <c r="GS71" s="19">
        <f t="shared" ref="GS71" si="1482">SUM(GS6)</f>
        <v>228054</v>
      </c>
      <c r="GT71" s="18">
        <f>SUM(GT6)</f>
        <v>1704653</v>
      </c>
      <c r="GU71" s="19">
        <f t="shared" si="1466"/>
        <v>1277658</v>
      </c>
      <c r="GV71" s="19">
        <f t="shared" ref="GV71" si="1483">SUM(GV6)</f>
        <v>106593</v>
      </c>
      <c r="GW71" s="18">
        <f>SUM(GW6)</f>
        <v>1384251</v>
      </c>
      <c r="GX71" s="19">
        <f t="shared" si="1466"/>
        <v>5372870</v>
      </c>
      <c r="GY71" s="19">
        <f t="shared" ref="GY71:GZ71" si="1484">SUM(GY6)</f>
        <v>776549</v>
      </c>
      <c r="GZ71" s="19">
        <f t="shared" si="1484"/>
        <v>6149419</v>
      </c>
      <c r="HA71" s="19">
        <f t="shared" si="1466"/>
        <v>18545115</v>
      </c>
      <c r="HB71" s="19">
        <f t="shared" ref="HB71:HC71" si="1485">SUM(HB6)</f>
        <v>3120869</v>
      </c>
      <c r="HC71" s="19">
        <f t="shared" si="1485"/>
        <v>21665984</v>
      </c>
    </row>
    <row r="72" spans="1:211" x14ac:dyDescent="0.2">
      <c r="B72" s="18">
        <f>SUM(B27)</f>
        <v>0</v>
      </c>
      <c r="C72" s="18">
        <f>SUM(C27)</f>
        <v>0</v>
      </c>
      <c r="D72" s="18">
        <f>SUM(D27)</f>
        <v>0</v>
      </c>
      <c r="E72" s="18">
        <f t="shared" ref="E72:DR72" si="1486">SUM(E27)</f>
        <v>0</v>
      </c>
      <c r="F72" s="18">
        <f t="shared" ref="F72" si="1487">SUM(F27)</f>
        <v>0</v>
      </c>
      <c r="G72" s="18">
        <f>SUM(G27)</f>
        <v>0</v>
      </c>
      <c r="H72" s="18">
        <f t="shared" si="1486"/>
        <v>0</v>
      </c>
      <c r="I72" s="18">
        <f t="shared" ref="I72" si="1488">SUM(I27)</f>
        <v>0</v>
      </c>
      <c r="J72" s="18">
        <f>SUM(J27)</f>
        <v>0</v>
      </c>
      <c r="K72" s="18">
        <f t="shared" si="1486"/>
        <v>0</v>
      </c>
      <c r="L72" s="18">
        <f t="shared" ref="L72" si="1489">SUM(L27)</f>
        <v>0</v>
      </c>
      <c r="M72" s="18">
        <f>SUM(M27)</f>
        <v>0</v>
      </c>
      <c r="N72" s="18">
        <f t="shared" si="1486"/>
        <v>0</v>
      </c>
      <c r="O72" s="18">
        <f t="shared" ref="O72" si="1490">SUM(O27)</f>
        <v>0</v>
      </c>
      <c r="P72" s="18">
        <f>SUM(P27)</f>
        <v>0</v>
      </c>
      <c r="Q72" s="18">
        <f t="shared" si="1486"/>
        <v>0</v>
      </c>
      <c r="R72" s="18">
        <f t="shared" ref="R72" si="1491">SUM(R27)</f>
        <v>0</v>
      </c>
      <c r="S72" s="18">
        <f>SUM(S27)</f>
        <v>0</v>
      </c>
      <c r="T72" s="18">
        <f t="shared" si="1486"/>
        <v>0</v>
      </c>
      <c r="U72" s="18">
        <f t="shared" ref="U72" si="1492">SUM(U27)</f>
        <v>0</v>
      </c>
      <c r="V72" s="18">
        <f>SUM(V27)</f>
        <v>0</v>
      </c>
      <c r="W72" s="18">
        <f t="shared" si="1486"/>
        <v>7558077</v>
      </c>
      <c r="X72" s="18">
        <f t="shared" ref="X72" si="1493">SUM(X27)</f>
        <v>0</v>
      </c>
      <c r="Y72" s="18">
        <f>SUM(Y27)</f>
        <v>7558077</v>
      </c>
      <c r="Z72" s="18" t="e">
        <f t="shared" si="1486"/>
        <v>#REF!</v>
      </c>
      <c r="AA72" s="18">
        <f t="shared" ref="AA72" si="1494">SUM(AA27)</f>
        <v>66483</v>
      </c>
      <c r="AB72" s="18" t="e">
        <f>SUM(AB27)</f>
        <v>#REF!</v>
      </c>
      <c r="AC72" s="18">
        <f t="shared" si="1486"/>
        <v>811109</v>
      </c>
      <c r="AD72" s="18">
        <f t="shared" ref="AD72" si="1495">SUM(AD27)</f>
        <v>4891381</v>
      </c>
      <c r="AE72" s="18">
        <f>SUM(AE27)</f>
        <v>5702490</v>
      </c>
      <c r="AF72" s="18">
        <f t="shared" si="1486"/>
        <v>0</v>
      </c>
      <c r="AG72" s="18">
        <f t="shared" ref="AG72" si="1496">SUM(AG27)</f>
        <v>0</v>
      </c>
      <c r="AH72" s="18">
        <f>SUM(AH27)</f>
        <v>0</v>
      </c>
      <c r="AI72" s="18">
        <f t="shared" si="1486"/>
        <v>5603</v>
      </c>
      <c r="AJ72" s="18">
        <f t="shared" ref="AJ72" si="1497">SUM(AJ27)</f>
        <v>0</v>
      </c>
      <c r="AK72" s="18">
        <f>SUM(AK27)</f>
        <v>5603</v>
      </c>
      <c r="AL72" s="18">
        <f t="shared" si="1486"/>
        <v>0</v>
      </c>
      <c r="AM72" s="18">
        <f t="shared" ref="AM72" si="1498">SUM(AM27)</f>
        <v>0</v>
      </c>
      <c r="AN72" s="18">
        <f>SUM(AN27)</f>
        <v>0</v>
      </c>
      <c r="AO72" s="18">
        <f t="shared" si="1486"/>
        <v>1251010</v>
      </c>
      <c r="AP72" s="18">
        <f t="shared" ref="AP72" si="1499">SUM(AP27)</f>
        <v>0</v>
      </c>
      <c r="AQ72" s="18">
        <f>SUM(AQ27)</f>
        <v>1251010</v>
      </c>
      <c r="AR72" s="18">
        <f t="shared" si="1486"/>
        <v>0</v>
      </c>
      <c r="AS72" s="18">
        <f t="shared" ref="AS72" si="1500">SUM(AS27)</f>
        <v>0</v>
      </c>
      <c r="AT72" s="18">
        <f>SUM(AT27)</f>
        <v>0</v>
      </c>
      <c r="AU72" s="18">
        <f t="shared" si="1486"/>
        <v>1200</v>
      </c>
      <c r="AV72" s="18">
        <f t="shared" ref="AV72" si="1501">SUM(AV27)</f>
        <v>0</v>
      </c>
      <c r="AW72" s="18">
        <f>SUM(AW27)</f>
        <v>1200</v>
      </c>
      <c r="AX72" s="18">
        <f t="shared" si="1486"/>
        <v>250000</v>
      </c>
      <c r="AY72" s="18">
        <f t="shared" ref="AY72" si="1502">SUM(AY27)</f>
        <v>0</v>
      </c>
      <c r="AZ72" s="18">
        <f>SUM(AZ27)</f>
        <v>250000</v>
      </c>
      <c r="BA72" s="18">
        <f t="shared" si="1486"/>
        <v>0</v>
      </c>
      <c r="BB72" s="18">
        <f t="shared" ref="BB72" si="1503">SUM(BB27)</f>
        <v>0</v>
      </c>
      <c r="BC72" s="18">
        <f>SUM(BC27)</f>
        <v>0</v>
      </c>
      <c r="BD72" s="18">
        <f t="shared" si="1486"/>
        <v>0</v>
      </c>
      <c r="BE72" s="18">
        <f t="shared" ref="BE72" si="1504">SUM(BE27)</f>
        <v>0</v>
      </c>
      <c r="BF72" s="18">
        <f>SUM(BF27)</f>
        <v>0</v>
      </c>
      <c r="BG72" s="18">
        <f t="shared" si="1486"/>
        <v>68219</v>
      </c>
      <c r="BH72" s="18">
        <f t="shared" ref="BH72" si="1505">SUM(BH27)</f>
        <v>0</v>
      </c>
      <c r="BI72" s="18">
        <f>SUM(BI27)</f>
        <v>68219</v>
      </c>
      <c r="BJ72" s="18">
        <f t="shared" si="1486"/>
        <v>0</v>
      </c>
      <c r="BK72" s="18">
        <f t="shared" ref="BK72" si="1506">SUM(BK27)</f>
        <v>0</v>
      </c>
      <c r="BL72" s="18">
        <f>SUM(BL27)</f>
        <v>0</v>
      </c>
      <c r="BM72" s="18">
        <f t="shared" si="1486"/>
        <v>0</v>
      </c>
      <c r="BN72" s="18">
        <f t="shared" ref="BN72" si="1507">SUM(BN27)</f>
        <v>0</v>
      </c>
      <c r="BO72" s="18">
        <f>SUM(BO27)</f>
        <v>0</v>
      </c>
      <c r="BP72" s="18">
        <f t="shared" si="1486"/>
        <v>74166</v>
      </c>
      <c r="BQ72" s="18">
        <f t="shared" ref="BQ72" si="1508">SUM(BQ27)</f>
        <v>0</v>
      </c>
      <c r="BR72" s="18">
        <f>SUM(BR27)</f>
        <v>74166</v>
      </c>
      <c r="BS72" s="18">
        <f t="shared" si="1486"/>
        <v>0</v>
      </c>
      <c r="BT72" s="18">
        <f t="shared" ref="BT72" si="1509">SUM(BT27)</f>
        <v>0</v>
      </c>
      <c r="BU72" s="18">
        <f>SUM(BU27)</f>
        <v>0</v>
      </c>
      <c r="BV72" s="18">
        <f t="shared" si="1486"/>
        <v>0</v>
      </c>
      <c r="BW72" s="18">
        <f t="shared" ref="BW72" si="1510">SUM(BW27)</f>
        <v>0</v>
      </c>
      <c r="BX72" s="18">
        <f>SUM(BX27)</f>
        <v>0</v>
      </c>
      <c r="BY72" s="18">
        <f t="shared" si="1486"/>
        <v>10000</v>
      </c>
      <c r="BZ72" s="18">
        <f t="shared" ref="BZ72" si="1511">SUM(BZ27)</f>
        <v>0</v>
      </c>
      <c r="CA72" s="18">
        <f>SUM(CA27)</f>
        <v>10000</v>
      </c>
      <c r="CB72" s="18">
        <f t="shared" si="1486"/>
        <v>0</v>
      </c>
      <c r="CC72" s="18">
        <f t="shared" ref="CC72" si="1512">SUM(CC27)</f>
        <v>0</v>
      </c>
      <c r="CD72" s="18">
        <f>SUM(CD27)</f>
        <v>0</v>
      </c>
      <c r="CE72" s="18">
        <f t="shared" si="1486"/>
        <v>1833500</v>
      </c>
      <c r="CF72" s="18">
        <f t="shared" ref="CF72" si="1513">SUM(CF27)</f>
        <v>282556</v>
      </c>
      <c r="CG72" s="18">
        <f>SUM(CG27)</f>
        <v>2116056</v>
      </c>
      <c r="CH72" s="18">
        <f t="shared" si="1486"/>
        <v>0</v>
      </c>
      <c r="CI72" s="18">
        <f t="shared" ref="CI72" si="1514">SUM(CI27)</f>
        <v>0</v>
      </c>
      <c r="CJ72" s="18">
        <f>SUM(CJ27)</f>
        <v>0</v>
      </c>
      <c r="CK72" s="18">
        <f t="shared" si="1486"/>
        <v>0</v>
      </c>
      <c r="CL72" s="18">
        <f t="shared" ref="CL72" si="1515">SUM(CL27)</f>
        <v>0</v>
      </c>
      <c r="CM72" s="18">
        <f>SUM(CM27)</f>
        <v>0</v>
      </c>
      <c r="CN72" s="18">
        <f t="shared" si="1486"/>
        <v>0</v>
      </c>
      <c r="CO72" s="18">
        <f t="shared" ref="CO72" si="1516">SUM(CO27)</f>
        <v>0</v>
      </c>
      <c r="CP72" s="18">
        <f>SUM(CP27)</f>
        <v>0</v>
      </c>
      <c r="CQ72" s="18">
        <f t="shared" si="1486"/>
        <v>0</v>
      </c>
      <c r="CR72" s="18">
        <f t="shared" ref="CR72" si="1517">SUM(CR27)</f>
        <v>0</v>
      </c>
      <c r="CS72" s="18">
        <f>SUM(CS27)</f>
        <v>0</v>
      </c>
      <c r="CT72" s="18">
        <f t="shared" si="1486"/>
        <v>0</v>
      </c>
      <c r="CU72" s="18">
        <f t="shared" ref="CU72" si="1518">SUM(CU27)</f>
        <v>0</v>
      </c>
      <c r="CV72" s="18">
        <f>SUM(CV27)</f>
        <v>0</v>
      </c>
      <c r="CW72" s="18">
        <f t="shared" si="1486"/>
        <v>0</v>
      </c>
      <c r="CX72" s="18">
        <f t="shared" ref="CX72" si="1519">SUM(CX27)</f>
        <v>0</v>
      </c>
      <c r="CY72" s="18">
        <f>SUM(CY27)</f>
        <v>0</v>
      </c>
      <c r="CZ72" s="18">
        <f t="shared" si="1486"/>
        <v>0</v>
      </c>
      <c r="DA72" s="18">
        <f t="shared" ref="DA72" si="1520">SUM(DA27)</f>
        <v>0</v>
      </c>
      <c r="DB72" s="18">
        <f>SUM(DB27)</f>
        <v>0</v>
      </c>
      <c r="DC72" s="18">
        <f t="shared" si="1486"/>
        <v>0</v>
      </c>
      <c r="DD72" s="18">
        <f t="shared" ref="DD72" si="1521">SUM(DD27)</f>
        <v>0</v>
      </c>
      <c r="DE72" s="18">
        <f>SUM(DE27)</f>
        <v>0</v>
      </c>
      <c r="DF72" s="18">
        <f t="shared" si="1486"/>
        <v>0</v>
      </c>
      <c r="DG72" s="18">
        <f t="shared" ref="DG72" si="1522">SUM(DG27)</f>
        <v>0</v>
      </c>
      <c r="DH72" s="18">
        <f>SUM(DH27)</f>
        <v>0</v>
      </c>
      <c r="DI72" s="18">
        <f t="shared" si="1486"/>
        <v>30000</v>
      </c>
      <c r="DJ72" s="18">
        <f t="shared" ref="DJ72" si="1523">SUM(DJ27)</f>
        <v>0</v>
      </c>
      <c r="DK72" s="18">
        <f>SUM(DK27)</f>
        <v>30000</v>
      </c>
      <c r="DL72" s="18">
        <f t="shared" si="1486"/>
        <v>0</v>
      </c>
      <c r="DM72" s="18">
        <f t="shared" ref="DM72" si="1524">SUM(DM27)</f>
        <v>0</v>
      </c>
      <c r="DN72" s="18">
        <f>SUM(DN27)</f>
        <v>0</v>
      </c>
      <c r="DO72" s="18">
        <f t="shared" si="1486"/>
        <v>0</v>
      </c>
      <c r="DP72" s="18">
        <f t="shared" ref="DP72" si="1525">SUM(DP27)</f>
        <v>0</v>
      </c>
      <c r="DQ72" s="18">
        <f>SUM(DQ27)</f>
        <v>0</v>
      </c>
      <c r="DR72" s="19" t="e">
        <f t="shared" si="1486"/>
        <v>#REF!</v>
      </c>
      <c r="DS72" s="19">
        <f t="shared" ref="DS72:DT72" si="1526">SUM(DS27)</f>
        <v>5240420</v>
      </c>
      <c r="DT72" s="19" t="e">
        <f t="shared" si="1526"/>
        <v>#REF!</v>
      </c>
      <c r="DU72" s="18">
        <f t="shared" ref="DU72:EV72" si="1527">SUM(DU27)</f>
        <v>0</v>
      </c>
      <c r="DV72" s="18">
        <f t="shared" ref="DV72" si="1528">SUM(DV27)</f>
        <v>0</v>
      </c>
      <c r="DW72" s="18">
        <f>SUM(DW27)</f>
        <v>0</v>
      </c>
      <c r="DX72" s="18">
        <f t="shared" si="1527"/>
        <v>0</v>
      </c>
      <c r="DY72" s="18">
        <f t="shared" ref="DY72" si="1529">SUM(DY27)</f>
        <v>0</v>
      </c>
      <c r="DZ72" s="18">
        <f>SUM(DZ27)</f>
        <v>0</v>
      </c>
      <c r="EA72" s="18">
        <f t="shared" si="1527"/>
        <v>0</v>
      </c>
      <c r="EB72" s="18">
        <f t="shared" ref="EB72" si="1530">SUM(EB27)</f>
        <v>0</v>
      </c>
      <c r="EC72" s="18">
        <f>SUM(EC27)</f>
        <v>0</v>
      </c>
      <c r="ED72" s="18">
        <f t="shared" si="1527"/>
        <v>347196</v>
      </c>
      <c r="EE72" s="18">
        <f t="shared" ref="EE72" si="1531">SUM(EE27)</f>
        <v>125891</v>
      </c>
      <c r="EF72" s="18">
        <f>SUM(EF27)</f>
        <v>473087</v>
      </c>
      <c r="EG72" s="18">
        <f t="shared" si="1527"/>
        <v>69315</v>
      </c>
      <c r="EH72" s="18">
        <f t="shared" ref="EH72" si="1532">SUM(EH27)</f>
        <v>60236</v>
      </c>
      <c r="EI72" s="18">
        <f>SUM(EI27)</f>
        <v>129551</v>
      </c>
      <c r="EJ72" s="18">
        <f t="shared" si="1527"/>
        <v>35288</v>
      </c>
      <c r="EK72" s="18">
        <f t="shared" ref="EK72" si="1533">SUM(EK27)</f>
        <v>64693</v>
      </c>
      <c r="EL72" s="18">
        <f>SUM(EL27)</f>
        <v>99981</v>
      </c>
      <c r="EM72" s="18">
        <f t="shared" si="1527"/>
        <v>20866</v>
      </c>
      <c r="EN72" s="18">
        <f t="shared" ref="EN72" si="1534">SUM(EN27)</f>
        <v>6200</v>
      </c>
      <c r="EO72" s="18">
        <f>SUM(EO27)</f>
        <v>27066</v>
      </c>
      <c r="EP72" s="18">
        <f t="shared" si="1527"/>
        <v>1026995</v>
      </c>
      <c r="EQ72" s="18">
        <f t="shared" ref="EQ72" si="1535">SUM(EQ27)</f>
        <v>158030</v>
      </c>
      <c r="ER72" s="18">
        <f>SUM(ER27)</f>
        <v>1185025</v>
      </c>
      <c r="ES72" s="18">
        <f t="shared" si="1527"/>
        <v>458445</v>
      </c>
      <c r="ET72" s="18">
        <f t="shared" ref="ET72" si="1536">SUM(ET27)</f>
        <v>98058</v>
      </c>
      <c r="EU72" s="18">
        <f>SUM(EU27)</f>
        <v>556503</v>
      </c>
      <c r="EV72" s="19">
        <f t="shared" si="1527"/>
        <v>1958105</v>
      </c>
      <c r="EW72" s="19">
        <f t="shared" ref="EW72:HA72" si="1537">SUM(EW27)</f>
        <v>513108</v>
      </c>
      <c r="EX72" s="19">
        <f t="shared" ref="EX72" si="1538">SUM(EX27)</f>
        <v>2471213</v>
      </c>
      <c r="EY72" s="19">
        <f t="shared" si="1537"/>
        <v>0</v>
      </c>
      <c r="EZ72" s="19">
        <f t="shared" ref="EZ72" si="1539">SUM(EZ27)</f>
        <v>0</v>
      </c>
      <c r="FA72" s="18">
        <f>SUM(FA27)</f>
        <v>0</v>
      </c>
      <c r="FB72" s="19">
        <f t="shared" si="1537"/>
        <v>128335</v>
      </c>
      <c r="FC72" s="19">
        <f t="shared" ref="FC72" si="1540">SUM(FC27)</f>
        <v>33677</v>
      </c>
      <c r="FD72" s="18">
        <f>SUM(FD27)</f>
        <v>162012</v>
      </c>
      <c r="FE72" s="19">
        <f t="shared" si="1537"/>
        <v>59736</v>
      </c>
      <c r="FF72" s="19">
        <f t="shared" ref="FF72" si="1541">SUM(FF27)</f>
        <v>22226</v>
      </c>
      <c r="FG72" s="18">
        <f>SUM(FG27)</f>
        <v>81962</v>
      </c>
      <c r="FH72" s="19">
        <f t="shared" si="1537"/>
        <v>41413</v>
      </c>
      <c r="FI72" s="19">
        <f t="shared" ref="FI72" si="1542">SUM(FI27)</f>
        <v>10464</v>
      </c>
      <c r="FJ72" s="18">
        <f>SUM(FJ27)</f>
        <v>51877</v>
      </c>
      <c r="FK72" s="19">
        <f t="shared" si="1537"/>
        <v>123805</v>
      </c>
      <c r="FL72" s="19">
        <f t="shared" ref="FL72" si="1543">SUM(FL27)</f>
        <v>1461</v>
      </c>
      <c r="FM72" s="18">
        <f>SUM(FM27)</f>
        <v>125266</v>
      </c>
      <c r="FN72" s="19">
        <f t="shared" si="1537"/>
        <v>206990</v>
      </c>
      <c r="FO72" s="19">
        <f t="shared" ref="FO72" si="1544">SUM(FO27)</f>
        <v>7525</v>
      </c>
      <c r="FP72" s="18">
        <f>SUM(FP27)</f>
        <v>214515</v>
      </c>
      <c r="FQ72" s="19">
        <f t="shared" si="1537"/>
        <v>105127</v>
      </c>
      <c r="FR72" s="19">
        <f t="shared" ref="FR72" si="1545">SUM(FR27)</f>
        <v>4469</v>
      </c>
      <c r="FS72" s="18">
        <f>SUM(FS27)</f>
        <v>109596</v>
      </c>
      <c r="FT72" s="19">
        <f t="shared" si="1537"/>
        <v>143581</v>
      </c>
      <c r="FU72" s="19">
        <f t="shared" ref="FU72" si="1546">SUM(FU27)</f>
        <v>27352</v>
      </c>
      <c r="FV72" s="18">
        <f>SUM(FV27)</f>
        <v>170933</v>
      </c>
      <c r="FW72" s="19">
        <f t="shared" si="1537"/>
        <v>85768</v>
      </c>
      <c r="FX72" s="19">
        <f t="shared" ref="FX72" si="1547">SUM(FX27)</f>
        <v>8751</v>
      </c>
      <c r="FY72" s="18">
        <f>SUM(FY27)</f>
        <v>94519</v>
      </c>
      <c r="FZ72" s="19">
        <f t="shared" si="1537"/>
        <v>0</v>
      </c>
      <c r="GA72" s="19">
        <f t="shared" ref="GA72" si="1548">SUM(GA27)</f>
        <v>0</v>
      </c>
      <c r="GB72" s="18">
        <f>SUM(GB27)</f>
        <v>0</v>
      </c>
      <c r="GC72" s="19">
        <f t="shared" si="1537"/>
        <v>47119</v>
      </c>
      <c r="GD72" s="19">
        <f t="shared" ref="GD72" si="1549">SUM(GD27)</f>
        <v>6257</v>
      </c>
      <c r="GE72" s="18">
        <f>SUM(GE27)</f>
        <v>53376</v>
      </c>
      <c r="GF72" s="19">
        <f t="shared" si="1537"/>
        <v>786289</v>
      </c>
      <c r="GG72" s="19">
        <f t="shared" ref="GG72" si="1550">SUM(GG27)</f>
        <v>71284</v>
      </c>
      <c r="GH72" s="18">
        <f>SUM(GH27)</f>
        <v>857573</v>
      </c>
      <c r="GI72" s="19">
        <f t="shared" si="1537"/>
        <v>66125</v>
      </c>
      <c r="GJ72" s="19">
        <f t="shared" ref="GJ72" si="1551">SUM(GJ27)</f>
        <v>30165</v>
      </c>
      <c r="GK72" s="18">
        <f>SUM(GK27)</f>
        <v>96290</v>
      </c>
      <c r="GL72" s="19">
        <f t="shared" si="1537"/>
        <v>1794288</v>
      </c>
      <c r="GM72" s="19">
        <f t="shared" si="1537"/>
        <v>223631</v>
      </c>
      <c r="GN72" s="19">
        <f t="shared" si="1537"/>
        <v>2017919</v>
      </c>
      <c r="GO72" s="19">
        <f t="shared" si="1537"/>
        <v>824325</v>
      </c>
      <c r="GP72" s="19">
        <f t="shared" ref="GP72" si="1552">SUM(GP27)</f>
        <v>212031</v>
      </c>
      <c r="GQ72" s="18">
        <f>SUM(GQ27)</f>
        <v>1036356</v>
      </c>
      <c r="GR72" s="19">
        <f t="shared" si="1537"/>
        <v>1516865</v>
      </c>
      <c r="GS72" s="19">
        <f t="shared" ref="GS72" si="1553">SUM(GS27)</f>
        <v>227357</v>
      </c>
      <c r="GT72" s="18">
        <f>SUM(GT27)</f>
        <v>1744222</v>
      </c>
      <c r="GU72" s="19">
        <f t="shared" si="1537"/>
        <v>1277658</v>
      </c>
      <c r="GV72" s="19">
        <f t="shared" ref="GV72" si="1554">SUM(GV27)</f>
        <v>106593</v>
      </c>
      <c r="GW72" s="18">
        <f>SUM(GW27)</f>
        <v>1384251</v>
      </c>
      <c r="GX72" s="19">
        <f t="shared" si="1537"/>
        <v>5413136</v>
      </c>
      <c r="GY72" s="19">
        <f t="shared" ref="GY72:GZ72" si="1555">SUM(GY27)</f>
        <v>769612</v>
      </c>
      <c r="GZ72" s="19">
        <f t="shared" si="1555"/>
        <v>6182748</v>
      </c>
      <c r="HA72" s="19" t="e">
        <f t="shared" si="1537"/>
        <v>#REF!</v>
      </c>
      <c r="HB72" s="19">
        <f t="shared" ref="HB72:HC72" si="1556">SUM(HB27)</f>
        <v>6523140</v>
      </c>
      <c r="HC72" s="19" t="e">
        <f t="shared" si="1556"/>
        <v>#REF!</v>
      </c>
    </row>
    <row r="73" spans="1:211" x14ac:dyDescent="0.2">
      <c r="B73" s="18">
        <f>SUM(B71-B72)</f>
        <v>64360</v>
      </c>
      <c r="C73" s="18">
        <f>SUM(C71-C72)</f>
        <v>8797</v>
      </c>
      <c r="D73" s="18">
        <f>SUM(D71-D72)</f>
        <v>73157</v>
      </c>
      <c r="E73" s="18">
        <f t="shared" ref="E73:DR73" si="1557">SUM(E71-E72)</f>
        <v>0</v>
      </c>
      <c r="F73" s="18">
        <f t="shared" ref="F73" si="1558">SUM(F71-F72)</f>
        <v>0</v>
      </c>
      <c r="G73" s="18">
        <f>SUM(G71-G72)</f>
        <v>0</v>
      </c>
      <c r="H73" s="18">
        <f t="shared" si="1557"/>
        <v>0</v>
      </c>
      <c r="I73" s="18">
        <f t="shared" ref="I73" si="1559">SUM(I71-I72)</f>
        <v>0</v>
      </c>
      <c r="J73" s="18">
        <f>SUM(J71-J72)</f>
        <v>0</v>
      </c>
      <c r="K73" s="18">
        <f t="shared" si="1557"/>
        <v>0</v>
      </c>
      <c r="L73" s="18">
        <f t="shared" ref="L73" si="1560">SUM(L71-L72)</f>
        <v>0</v>
      </c>
      <c r="M73" s="18">
        <f>SUM(M71-M72)</f>
        <v>0</v>
      </c>
      <c r="N73" s="18">
        <f t="shared" si="1557"/>
        <v>0</v>
      </c>
      <c r="O73" s="18">
        <f t="shared" ref="O73" si="1561">SUM(O71-O72)</f>
        <v>0</v>
      </c>
      <c r="P73" s="18">
        <f>SUM(P71-P72)</f>
        <v>0</v>
      </c>
      <c r="Q73" s="18">
        <f t="shared" si="1557"/>
        <v>626397</v>
      </c>
      <c r="R73" s="18">
        <f t="shared" ref="R73" si="1562">SUM(R71-R72)</f>
        <v>-385063</v>
      </c>
      <c r="S73" s="18">
        <f>SUM(S71-S72)</f>
        <v>241334</v>
      </c>
      <c r="T73" s="18">
        <f t="shared" si="1557"/>
        <v>0</v>
      </c>
      <c r="U73" s="18">
        <f t="shared" ref="U73" si="1563">SUM(U71-U72)</f>
        <v>0</v>
      </c>
      <c r="V73" s="18">
        <f>SUM(V71-V72)</f>
        <v>0</v>
      </c>
      <c r="W73" s="18">
        <f t="shared" si="1557"/>
        <v>-7551209</v>
      </c>
      <c r="X73" s="18">
        <f t="shared" ref="X73" si="1564">SUM(X71-X72)</f>
        <v>5762</v>
      </c>
      <c r="Y73" s="18">
        <f>SUM(Y71-Y72)</f>
        <v>-7545447</v>
      </c>
      <c r="Z73" s="18" t="e">
        <f t="shared" si="1557"/>
        <v>#REF!</v>
      </c>
      <c r="AA73" s="18">
        <f t="shared" ref="AA73" si="1565">SUM(AA71-AA72)</f>
        <v>277755</v>
      </c>
      <c r="AB73" s="18" t="e">
        <f>SUM(AB71-AB72)</f>
        <v>#REF!</v>
      </c>
      <c r="AC73" s="18">
        <f t="shared" si="1557"/>
        <v>-811109</v>
      </c>
      <c r="AD73" s="18">
        <f t="shared" ref="AD73" si="1566">SUM(AD71-AD72)</f>
        <v>-4292803</v>
      </c>
      <c r="AE73" s="18">
        <f>SUM(AE71-AE72)</f>
        <v>-5103912</v>
      </c>
      <c r="AF73" s="18">
        <f t="shared" si="1557"/>
        <v>1200</v>
      </c>
      <c r="AG73" s="18">
        <f t="shared" ref="AG73" si="1567">SUM(AG71-AG72)</f>
        <v>0</v>
      </c>
      <c r="AH73" s="18">
        <f>SUM(AH71-AH72)</f>
        <v>1200</v>
      </c>
      <c r="AI73" s="18">
        <f t="shared" si="1557"/>
        <v>3497</v>
      </c>
      <c r="AJ73" s="18">
        <f t="shared" ref="AJ73" si="1568">SUM(AJ71-AJ72)</f>
        <v>650</v>
      </c>
      <c r="AK73" s="18">
        <f>SUM(AK71-AK72)</f>
        <v>4147</v>
      </c>
      <c r="AL73" s="18">
        <f t="shared" si="1557"/>
        <v>66308</v>
      </c>
      <c r="AM73" s="18">
        <f t="shared" ref="AM73" si="1569">SUM(AM71-AM72)</f>
        <v>2271</v>
      </c>
      <c r="AN73" s="18">
        <f>SUM(AN71-AN72)</f>
        <v>68579</v>
      </c>
      <c r="AO73" s="18">
        <f t="shared" si="1557"/>
        <v>-470907</v>
      </c>
      <c r="AP73" s="18">
        <f t="shared" ref="AP73" si="1570">SUM(AP71-AP72)</f>
        <v>1204</v>
      </c>
      <c r="AQ73" s="18">
        <f>SUM(AQ71-AQ72)</f>
        <v>-469703</v>
      </c>
      <c r="AR73" s="18">
        <f t="shared" si="1557"/>
        <v>0</v>
      </c>
      <c r="AS73" s="18">
        <f t="shared" ref="AS73" si="1571">SUM(AS71-AS72)</f>
        <v>0</v>
      </c>
      <c r="AT73" s="18">
        <f>SUM(AT71-AT72)</f>
        <v>0</v>
      </c>
      <c r="AU73" s="18">
        <f t="shared" si="1557"/>
        <v>136007</v>
      </c>
      <c r="AV73" s="18">
        <f t="shared" ref="AV73" si="1572">SUM(AV71-AV72)</f>
        <v>71466</v>
      </c>
      <c r="AW73" s="18">
        <f>SUM(AW71-AW72)</f>
        <v>207473</v>
      </c>
      <c r="AX73" s="18">
        <f t="shared" si="1557"/>
        <v>-196150</v>
      </c>
      <c r="AY73" s="18">
        <f t="shared" ref="AY73" si="1573">SUM(AY71-AY72)</f>
        <v>0</v>
      </c>
      <c r="AZ73" s="18">
        <f>SUM(AZ71-AZ72)</f>
        <v>-196150</v>
      </c>
      <c r="BA73" s="18">
        <f t="shared" si="1557"/>
        <v>0</v>
      </c>
      <c r="BB73" s="18">
        <f t="shared" ref="BB73" si="1574">SUM(BB71-BB72)</f>
        <v>0</v>
      </c>
      <c r="BC73" s="18">
        <f>SUM(BC71-BC72)</f>
        <v>0</v>
      </c>
      <c r="BD73" s="18">
        <f t="shared" si="1557"/>
        <v>1000</v>
      </c>
      <c r="BE73" s="18">
        <f t="shared" ref="BE73" si="1575">SUM(BE71-BE72)</f>
        <v>28</v>
      </c>
      <c r="BF73" s="18">
        <f>SUM(BF71-BF72)</f>
        <v>1028</v>
      </c>
      <c r="BG73" s="18">
        <f t="shared" si="1557"/>
        <v>63481</v>
      </c>
      <c r="BH73" s="18">
        <f t="shared" ref="BH73" si="1576">SUM(BH71-BH72)</f>
        <v>14126</v>
      </c>
      <c r="BI73" s="18">
        <f>SUM(BI71-BI72)</f>
        <v>77607</v>
      </c>
      <c r="BJ73" s="18">
        <f t="shared" si="1557"/>
        <v>0</v>
      </c>
      <c r="BK73" s="18">
        <f t="shared" ref="BK73" si="1577">SUM(BK71-BK72)</f>
        <v>0</v>
      </c>
      <c r="BL73" s="18">
        <f>SUM(BL71-BL72)</f>
        <v>0</v>
      </c>
      <c r="BM73" s="18">
        <f t="shared" si="1557"/>
        <v>3500</v>
      </c>
      <c r="BN73" s="18">
        <f t="shared" ref="BN73" si="1578">SUM(BN71-BN72)</f>
        <v>191</v>
      </c>
      <c r="BO73" s="18">
        <f>SUM(BO71-BO72)</f>
        <v>3691</v>
      </c>
      <c r="BP73" s="18">
        <f t="shared" si="1557"/>
        <v>-46666</v>
      </c>
      <c r="BQ73" s="18">
        <f t="shared" ref="BQ73" si="1579">SUM(BQ71-BQ72)</f>
        <v>136008</v>
      </c>
      <c r="BR73" s="18">
        <f>SUM(BR71-BR72)</f>
        <v>89342</v>
      </c>
      <c r="BS73" s="18">
        <f t="shared" si="1557"/>
        <v>0</v>
      </c>
      <c r="BT73" s="18">
        <f t="shared" ref="BT73" si="1580">SUM(BT71-BT72)</f>
        <v>6235</v>
      </c>
      <c r="BU73" s="18">
        <f>SUM(BU71-BU72)</f>
        <v>6235</v>
      </c>
      <c r="BV73" s="18">
        <f t="shared" si="1557"/>
        <v>0</v>
      </c>
      <c r="BW73" s="18">
        <f t="shared" ref="BW73" si="1581">SUM(BW71-BW72)</f>
        <v>0</v>
      </c>
      <c r="BX73" s="18">
        <f>SUM(BX71-BX72)</f>
        <v>0</v>
      </c>
      <c r="BY73" s="18">
        <f t="shared" si="1557"/>
        <v>570736</v>
      </c>
      <c r="BZ73" s="18">
        <f t="shared" ref="BZ73" si="1582">SUM(BZ71-BZ72)</f>
        <v>104511</v>
      </c>
      <c r="CA73" s="18">
        <f>SUM(CA71-CA72)</f>
        <v>675247</v>
      </c>
      <c r="CB73" s="18">
        <f t="shared" si="1557"/>
        <v>0</v>
      </c>
      <c r="CC73" s="18">
        <f t="shared" ref="CC73" si="1583">SUM(CC71-CC72)</f>
        <v>0</v>
      </c>
      <c r="CD73" s="18">
        <f>SUM(CD71-CD72)</f>
        <v>0</v>
      </c>
      <c r="CE73" s="18">
        <f t="shared" si="1557"/>
        <v>885196</v>
      </c>
      <c r="CF73" s="18">
        <f t="shared" ref="CF73" si="1584">SUM(CF71-CF72)</f>
        <v>573000</v>
      </c>
      <c r="CG73" s="18">
        <f>SUM(CG71-CG72)</f>
        <v>1458196</v>
      </c>
      <c r="CH73" s="18">
        <f t="shared" si="1557"/>
        <v>0</v>
      </c>
      <c r="CI73" s="18">
        <f t="shared" ref="CI73" si="1585">SUM(CI71-CI72)</f>
        <v>0</v>
      </c>
      <c r="CJ73" s="18">
        <f>SUM(CJ71-CJ72)</f>
        <v>0</v>
      </c>
      <c r="CK73" s="18">
        <f t="shared" si="1557"/>
        <v>0</v>
      </c>
      <c r="CL73" s="18">
        <f t="shared" ref="CL73" si="1586">SUM(CL71-CL72)</f>
        <v>0</v>
      </c>
      <c r="CM73" s="18">
        <f>SUM(CM71-CM72)</f>
        <v>0</v>
      </c>
      <c r="CN73" s="18">
        <f t="shared" si="1557"/>
        <v>0</v>
      </c>
      <c r="CO73" s="18">
        <f t="shared" ref="CO73" si="1587">SUM(CO71-CO72)</f>
        <v>0</v>
      </c>
      <c r="CP73" s="18">
        <f>SUM(CP71-CP72)</f>
        <v>0</v>
      </c>
      <c r="CQ73" s="18">
        <f t="shared" si="1557"/>
        <v>0</v>
      </c>
      <c r="CR73" s="18">
        <f t="shared" ref="CR73" si="1588">SUM(CR71-CR72)</f>
        <v>0</v>
      </c>
      <c r="CS73" s="18">
        <f>SUM(CS71-CS72)</f>
        <v>0</v>
      </c>
      <c r="CT73" s="18">
        <f t="shared" si="1557"/>
        <v>0</v>
      </c>
      <c r="CU73" s="18">
        <f t="shared" ref="CU73" si="1589">SUM(CU71-CU72)</f>
        <v>0</v>
      </c>
      <c r="CV73" s="18">
        <f>SUM(CV71-CV72)</f>
        <v>0</v>
      </c>
      <c r="CW73" s="18">
        <f t="shared" si="1557"/>
        <v>3984</v>
      </c>
      <c r="CX73" s="18">
        <f t="shared" ref="CX73" si="1590">SUM(CX71-CX72)</f>
        <v>38411</v>
      </c>
      <c r="CY73" s="18">
        <f>SUM(CY71-CY72)</f>
        <v>42395</v>
      </c>
      <c r="CZ73" s="18">
        <f t="shared" si="1557"/>
        <v>22680</v>
      </c>
      <c r="DA73" s="18">
        <f t="shared" ref="DA73" si="1591">SUM(DA71-DA72)</f>
        <v>2670</v>
      </c>
      <c r="DB73" s="18">
        <f>SUM(DB71-DB72)</f>
        <v>25350</v>
      </c>
      <c r="DC73" s="18">
        <f t="shared" si="1557"/>
        <v>0</v>
      </c>
      <c r="DD73" s="18">
        <f t="shared" ref="DD73" si="1592">SUM(DD71-DD72)</f>
        <v>0</v>
      </c>
      <c r="DE73" s="18">
        <f>SUM(DE71-DE72)</f>
        <v>0</v>
      </c>
      <c r="DF73" s="18">
        <f t="shared" si="1557"/>
        <v>39074</v>
      </c>
      <c r="DG73" s="18">
        <f t="shared" ref="DG73" si="1593">SUM(DG71-DG72)</f>
        <v>123</v>
      </c>
      <c r="DH73" s="18">
        <f>SUM(DH71-DH72)</f>
        <v>39197</v>
      </c>
      <c r="DI73" s="18">
        <f t="shared" si="1557"/>
        <v>48360</v>
      </c>
      <c r="DJ73" s="18">
        <f t="shared" ref="DJ73" si="1594">SUM(DJ71-DJ72)</f>
        <v>23917</v>
      </c>
      <c r="DK73" s="18">
        <f>SUM(DK71-DK72)</f>
        <v>72277</v>
      </c>
      <c r="DL73" s="18">
        <f t="shared" si="1557"/>
        <v>0</v>
      </c>
      <c r="DM73" s="18">
        <f t="shared" ref="DM73" si="1595">SUM(DM71-DM72)</f>
        <v>0</v>
      </c>
      <c r="DN73" s="18">
        <f>SUM(DN71-DN72)</f>
        <v>0</v>
      </c>
      <c r="DO73" s="18">
        <f t="shared" si="1557"/>
        <v>167904</v>
      </c>
      <c r="DP73" s="18">
        <f t="shared" ref="DP73" si="1596">SUM(DP71-DP72)</f>
        <v>1533</v>
      </c>
      <c r="DQ73" s="18">
        <f>SUM(DQ71-DQ72)</f>
        <v>169437</v>
      </c>
      <c r="DR73" s="19" t="e">
        <f t="shared" si="1557"/>
        <v>#REF!</v>
      </c>
      <c r="DS73" s="19">
        <f t="shared" ref="DS73:DT73" si="1597">SUM(DS71-DS72)</f>
        <v>-3409208</v>
      </c>
      <c r="DT73" s="19" t="e">
        <f t="shared" si="1597"/>
        <v>#REF!</v>
      </c>
      <c r="DU73" s="18">
        <f t="shared" ref="DU73:EV73" si="1598">SUM(DU71-DU72)</f>
        <v>0</v>
      </c>
      <c r="DV73" s="18">
        <f t="shared" ref="DV73" si="1599">SUM(DV71-DV72)</f>
        <v>0</v>
      </c>
      <c r="DW73" s="18">
        <f>SUM(DW71-DW72)</f>
        <v>0</v>
      </c>
      <c r="DX73" s="18">
        <f t="shared" si="1598"/>
        <v>0</v>
      </c>
      <c r="DY73" s="18">
        <f t="shared" ref="DY73" si="1600">SUM(DY71-DY72)</f>
        <v>0</v>
      </c>
      <c r="DZ73" s="18">
        <f>SUM(DZ71-DZ72)</f>
        <v>0</v>
      </c>
      <c r="EA73" s="18">
        <f t="shared" si="1598"/>
        <v>0</v>
      </c>
      <c r="EB73" s="18">
        <f t="shared" ref="EB73" si="1601">SUM(EB71-EB72)</f>
        <v>0</v>
      </c>
      <c r="EC73" s="18">
        <f>SUM(EC71-EC72)</f>
        <v>0</v>
      </c>
      <c r="ED73" s="18">
        <f t="shared" si="1598"/>
        <v>0</v>
      </c>
      <c r="EE73" s="18">
        <f t="shared" ref="EE73" si="1602">SUM(EE71-EE72)</f>
        <v>0</v>
      </c>
      <c r="EF73" s="18">
        <f>SUM(EF71-EF72)</f>
        <v>0</v>
      </c>
      <c r="EG73" s="18">
        <f t="shared" si="1598"/>
        <v>0</v>
      </c>
      <c r="EH73" s="18">
        <f t="shared" ref="EH73" si="1603">SUM(EH71-EH72)</f>
        <v>0</v>
      </c>
      <c r="EI73" s="18">
        <f>SUM(EI71-EI72)</f>
        <v>0</v>
      </c>
      <c r="EJ73" s="18">
        <f t="shared" si="1598"/>
        <v>0</v>
      </c>
      <c r="EK73" s="18">
        <f t="shared" ref="EK73" si="1604">SUM(EK71-EK72)</f>
        <v>0</v>
      </c>
      <c r="EL73" s="18">
        <f>SUM(EL71-EL72)</f>
        <v>0</v>
      </c>
      <c r="EM73" s="18">
        <f t="shared" si="1598"/>
        <v>0</v>
      </c>
      <c r="EN73" s="18">
        <f t="shared" ref="EN73" si="1605">SUM(EN71-EN72)</f>
        <v>0</v>
      </c>
      <c r="EO73" s="18">
        <f>SUM(EO71-EO72)</f>
        <v>0</v>
      </c>
      <c r="EP73" s="18">
        <f t="shared" si="1598"/>
        <v>0</v>
      </c>
      <c r="EQ73" s="18">
        <f t="shared" ref="EQ73" si="1606">SUM(EQ71-EQ72)</f>
        <v>0</v>
      </c>
      <c r="ER73" s="18">
        <f>SUM(ER71-ER72)</f>
        <v>0</v>
      </c>
      <c r="ES73" s="18">
        <f t="shared" si="1598"/>
        <v>0</v>
      </c>
      <c r="ET73" s="18">
        <f t="shared" ref="ET73" si="1607">SUM(ET71-ET72)</f>
        <v>0</v>
      </c>
      <c r="EU73" s="18">
        <f>SUM(EU71-EU72)</f>
        <v>0</v>
      </c>
      <c r="EV73" s="19">
        <f t="shared" si="1598"/>
        <v>0</v>
      </c>
      <c r="EW73" s="19">
        <f t="shared" ref="EW73:HA73" si="1608">SUM(EW71-EW72)</f>
        <v>0</v>
      </c>
      <c r="EX73" s="19">
        <f t="shared" ref="EX73" si="1609">SUM(EX71-EX72)</f>
        <v>0</v>
      </c>
      <c r="EY73" s="19">
        <f t="shared" si="1608"/>
        <v>0</v>
      </c>
      <c r="EZ73" s="19">
        <f t="shared" ref="EZ73" si="1610">SUM(EZ71-EZ72)</f>
        <v>0</v>
      </c>
      <c r="FA73" s="18">
        <f>SUM(FA71-FA72)</f>
        <v>0</v>
      </c>
      <c r="FB73" s="19">
        <f t="shared" si="1608"/>
        <v>0</v>
      </c>
      <c r="FC73" s="19">
        <f t="shared" ref="FC73" si="1611">SUM(FC71-FC72)</f>
        <v>6240</v>
      </c>
      <c r="FD73" s="18">
        <f>SUM(FD71-FD72)</f>
        <v>6240</v>
      </c>
      <c r="FE73" s="19">
        <f t="shared" si="1608"/>
        <v>0</v>
      </c>
      <c r="FF73" s="19">
        <f t="shared" ref="FF73" si="1612">SUM(FF71-FF72)</f>
        <v>0</v>
      </c>
      <c r="FG73" s="18">
        <f>SUM(FG71-FG72)</f>
        <v>0</v>
      </c>
      <c r="FH73" s="19">
        <f t="shared" si="1608"/>
        <v>0</v>
      </c>
      <c r="FI73" s="19">
        <f t="shared" ref="FI73" si="1613">SUM(FI71-FI72)</f>
        <v>0</v>
      </c>
      <c r="FJ73" s="18">
        <f>SUM(FJ71-FJ72)</f>
        <v>0</v>
      </c>
      <c r="FK73" s="19">
        <f t="shared" si="1608"/>
        <v>0</v>
      </c>
      <c r="FL73" s="19">
        <f t="shared" ref="FL73" si="1614">SUM(FL71-FL72)</f>
        <v>0</v>
      </c>
      <c r="FM73" s="18">
        <f>SUM(FM71-FM72)</f>
        <v>0</v>
      </c>
      <c r="FN73" s="19">
        <f t="shared" si="1608"/>
        <v>0</v>
      </c>
      <c r="FO73" s="19">
        <f t="shared" ref="FO73" si="1615">SUM(FO71-FO72)</f>
        <v>0</v>
      </c>
      <c r="FP73" s="18">
        <f>SUM(FP71-FP72)</f>
        <v>0</v>
      </c>
      <c r="FQ73" s="19">
        <f t="shared" si="1608"/>
        <v>0</v>
      </c>
      <c r="FR73" s="19">
        <f t="shared" ref="FR73" si="1616">SUM(FR71-FR72)</f>
        <v>0</v>
      </c>
      <c r="FS73" s="18">
        <f>SUM(FS71-FS72)</f>
        <v>0</v>
      </c>
      <c r="FT73" s="19">
        <f t="shared" si="1608"/>
        <v>0</v>
      </c>
      <c r="FU73" s="19">
        <f t="shared" ref="FU73" si="1617">SUM(FU71-FU72)</f>
        <v>0</v>
      </c>
      <c r="FV73" s="18">
        <f>SUM(FV71-FV72)</f>
        <v>0</v>
      </c>
      <c r="FW73" s="19">
        <f t="shared" si="1608"/>
        <v>0</v>
      </c>
      <c r="FX73" s="19">
        <f t="shared" ref="FX73" si="1618">SUM(FX71-FX72)</f>
        <v>0</v>
      </c>
      <c r="FY73" s="18">
        <f>SUM(FY71-FY72)</f>
        <v>0</v>
      </c>
      <c r="FZ73" s="19">
        <f t="shared" si="1608"/>
        <v>0</v>
      </c>
      <c r="GA73" s="19">
        <f t="shared" ref="GA73" si="1619">SUM(GA71-GA72)</f>
        <v>0</v>
      </c>
      <c r="GB73" s="18">
        <f>SUM(GB71-GB72)</f>
        <v>0</v>
      </c>
      <c r="GC73" s="19">
        <f t="shared" si="1608"/>
        <v>0</v>
      </c>
      <c r="GD73" s="19">
        <f t="shared" ref="GD73" si="1620">SUM(GD71-GD72)</f>
        <v>0</v>
      </c>
      <c r="GE73" s="18">
        <f>SUM(GE71-GE72)</f>
        <v>0</v>
      </c>
      <c r="GF73" s="19">
        <f t="shared" si="1608"/>
        <v>0</v>
      </c>
      <c r="GG73" s="19">
        <f t="shared" ref="GG73" si="1621">SUM(GG71-GG72)</f>
        <v>0</v>
      </c>
      <c r="GH73" s="18">
        <f>SUM(GH71-GH72)</f>
        <v>0</v>
      </c>
      <c r="GI73" s="19">
        <f t="shared" si="1608"/>
        <v>0</v>
      </c>
      <c r="GJ73" s="19">
        <f t="shared" ref="GJ73" si="1622">SUM(GJ71-GJ72)</f>
        <v>0</v>
      </c>
      <c r="GK73" s="18">
        <f>SUM(GK71-GK72)</f>
        <v>0</v>
      </c>
      <c r="GL73" s="19">
        <f t="shared" si="1608"/>
        <v>0</v>
      </c>
      <c r="GM73" s="19">
        <f t="shared" si="1608"/>
        <v>6240</v>
      </c>
      <c r="GN73" s="19">
        <f t="shared" si="1608"/>
        <v>6240</v>
      </c>
      <c r="GO73" s="19">
        <f t="shared" si="1608"/>
        <v>0</v>
      </c>
      <c r="GP73" s="19">
        <f t="shared" ref="GP73" si="1623">SUM(GP71-GP72)</f>
        <v>0</v>
      </c>
      <c r="GQ73" s="18">
        <f>SUM(GQ71-GQ72)</f>
        <v>0</v>
      </c>
      <c r="GR73" s="19">
        <f t="shared" si="1608"/>
        <v>-40266</v>
      </c>
      <c r="GS73" s="19">
        <f t="shared" ref="GS73" si="1624">SUM(GS71-GS72)</f>
        <v>697</v>
      </c>
      <c r="GT73" s="18">
        <f>SUM(GT71-GT72)</f>
        <v>-39569</v>
      </c>
      <c r="GU73" s="19">
        <f t="shared" si="1608"/>
        <v>0</v>
      </c>
      <c r="GV73" s="19">
        <f t="shared" ref="GV73" si="1625">SUM(GV71-GV72)</f>
        <v>0</v>
      </c>
      <c r="GW73" s="18">
        <f>SUM(GW71-GW72)</f>
        <v>0</v>
      </c>
      <c r="GX73" s="19">
        <f t="shared" si="1608"/>
        <v>-40266</v>
      </c>
      <c r="GY73" s="19">
        <f t="shared" ref="GY73:GZ73" si="1626">SUM(GY71-GY72)</f>
        <v>6937</v>
      </c>
      <c r="GZ73" s="19">
        <f t="shared" si="1626"/>
        <v>-33329</v>
      </c>
      <c r="HA73" s="19" t="e">
        <f t="shared" si="1608"/>
        <v>#REF!</v>
      </c>
      <c r="HB73" s="19">
        <f t="shared" ref="HB73:HC73" si="1627">SUM(HB71-HB72)</f>
        <v>-3402271</v>
      </c>
      <c r="HC73" s="19" t="e">
        <f t="shared" si="1627"/>
        <v>#REF!</v>
      </c>
    </row>
    <row r="74" spans="1:211" x14ac:dyDescent="0.2">
      <c r="B74" s="18"/>
      <c r="C74" s="18"/>
      <c r="D74" s="18"/>
      <c r="DU74" s="18"/>
      <c r="DV74" s="18"/>
      <c r="DW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2"/>
      <c r="DT81" s="22"/>
      <c r="DU81" s="23"/>
      <c r="DV81" s="23"/>
      <c r="DW81" s="23"/>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2"/>
      <c r="DT86" s="22"/>
      <c r="DU86" s="23"/>
      <c r="DV86" s="23"/>
      <c r="DW86" s="23"/>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2"/>
      <c r="DT87" s="22"/>
      <c r="DU87" s="23"/>
      <c r="DV87" s="23"/>
      <c r="DW87" s="23"/>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2"/>
      <c r="DT97" s="22"/>
      <c r="DU97" s="23"/>
      <c r="DV97" s="23"/>
      <c r="DW97" s="23"/>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FW2:FY2"/>
    <mergeCell ref="FT2:FV2"/>
    <mergeCell ref="FQ2:FS2"/>
    <mergeCell ref="FN2:FP2"/>
    <mergeCell ref="FK2:FM2"/>
    <mergeCell ref="FH2:FJ2"/>
    <mergeCell ref="FE2:FG2"/>
    <mergeCell ref="FB2:FD2"/>
    <mergeCell ref="EY2:FA2"/>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EY1:FA1"/>
    <mergeCell ref="FB1:FD1"/>
    <mergeCell ref="FE1:FG1"/>
    <mergeCell ref="FH1:FJ1"/>
    <mergeCell ref="FK1:FM1"/>
    <mergeCell ref="FN1:FP1"/>
    <mergeCell ref="FQ1:FS1"/>
    <mergeCell ref="FT1:FV1"/>
    <mergeCell ref="FW1:FY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AL1:AN1"/>
    <mergeCell ref="AO1:AQ1"/>
    <mergeCell ref="AR1:AT1"/>
    <mergeCell ref="AU1:AW1"/>
    <mergeCell ref="AX1:AZ1"/>
    <mergeCell ref="BA1:BC1"/>
    <mergeCell ref="BD1:BF1"/>
    <mergeCell ref="CH1:CJ1"/>
    <mergeCell ref="CK1:CM1"/>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BA2:BC2"/>
    <mergeCell ref="BD2:BF2"/>
    <mergeCell ref="BG2:BI2"/>
    <mergeCell ref="BJ2:BL2"/>
    <mergeCell ref="BM2:BO2"/>
    <mergeCell ref="AL2:AN2"/>
    <mergeCell ref="AO2:AQ2"/>
    <mergeCell ref="AR2:AT2"/>
    <mergeCell ref="AU2:AW2"/>
    <mergeCell ref="AX2:AZ2"/>
    <mergeCell ref="CE2:CG2"/>
    <mergeCell ref="CH2:CJ2"/>
    <mergeCell ref="CK2:CM2"/>
    <mergeCell ref="CN2:CP2"/>
    <mergeCell ref="CQ2:CS2"/>
    <mergeCell ref="BP2:BR2"/>
    <mergeCell ref="BS2:BU2"/>
    <mergeCell ref="BV2:BX2"/>
    <mergeCell ref="BY2:CA2"/>
    <mergeCell ref="CB2:CD2"/>
    <mergeCell ref="DI2:DK2"/>
    <mergeCell ref="DL2:DN2"/>
    <mergeCell ref="DO2:DQ2"/>
    <mergeCell ref="DR1:DT2"/>
    <mergeCell ref="CT2:CV2"/>
    <mergeCell ref="CW2:CY2"/>
    <mergeCell ref="CZ2:DB2"/>
    <mergeCell ref="DC2:DE2"/>
    <mergeCell ref="DF2:DH2"/>
    <mergeCell ref="DF1:DH1"/>
    <mergeCell ref="DI1:DK1"/>
    <mergeCell ref="DL1:DN1"/>
    <mergeCell ref="DO1:DQ1"/>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A7" activePane="bottomRight" state="frozen"/>
      <selection activeCell="DU75" sqref="DU75"/>
      <selection pane="topRight" activeCell="DU75" sqref="DU75"/>
      <selection pane="bottomLeft" activeCell="DU75" sqref="DU75"/>
      <selection pane="bottomRight" activeCell="GD10" sqref="GD10"/>
    </sheetView>
  </sheetViews>
  <sheetFormatPr defaultColWidth="10.7109375" defaultRowHeight="12.75" x14ac:dyDescent="0.2"/>
  <cols>
    <col min="1" max="1" width="55.7109375" style="17" customWidth="1"/>
    <col min="2" max="4" width="9.7109375" style="24" customWidth="1"/>
    <col min="5" max="121" width="9.7109375" style="18" customWidth="1"/>
    <col min="122" max="124" width="12.7109375" style="19" customWidth="1"/>
    <col min="125" max="151" width="9.7109375" style="18" customWidth="1"/>
    <col min="152" max="154" width="9.7109375" style="19" customWidth="1"/>
    <col min="155" max="193" width="9.7109375" style="18" customWidth="1"/>
    <col min="194"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825</v>
      </c>
      <c r="B1" s="841">
        <v>11101</v>
      </c>
      <c r="C1" s="842"/>
      <c r="D1" s="843"/>
      <c r="E1" s="841">
        <v>11102</v>
      </c>
      <c r="F1" s="842"/>
      <c r="G1" s="843"/>
      <c r="H1" s="841">
        <v>11103</v>
      </c>
      <c r="I1" s="842"/>
      <c r="J1" s="843"/>
      <c r="K1" s="841">
        <v>11104</v>
      </c>
      <c r="L1" s="842"/>
      <c r="M1" s="843"/>
      <c r="N1" s="841">
        <v>11105</v>
      </c>
      <c r="O1" s="842"/>
      <c r="P1" s="843"/>
      <c r="Q1" s="841" t="s">
        <v>1</v>
      </c>
      <c r="R1" s="842"/>
      <c r="S1" s="843"/>
      <c r="T1" s="841" t="s">
        <v>2</v>
      </c>
      <c r="U1" s="842"/>
      <c r="V1" s="843"/>
      <c r="W1" s="841" t="s">
        <v>3</v>
      </c>
      <c r="X1" s="842"/>
      <c r="Y1" s="843"/>
      <c r="Z1" s="841" t="s">
        <v>4</v>
      </c>
      <c r="AA1" s="842"/>
      <c r="AB1" s="843"/>
      <c r="AC1" s="841" t="s">
        <v>5</v>
      </c>
      <c r="AD1" s="842"/>
      <c r="AE1" s="843"/>
      <c r="AF1" s="841">
        <v>11201</v>
      </c>
      <c r="AG1" s="842"/>
      <c r="AH1" s="843"/>
      <c r="AI1" s="841">
        <v>11301</v>
      </c>
      <c r="AJ1" s="842"/>
      <c r="AK1" s="843"/>
      <c r="AL1" s="841">
        <v>11303</v>
      </c>
      <c r="AM1" s="842"/>
      <c r="AN1" s="843"/>
      <c r="AO1" s="841">
        <v>11401</v>
      </c>
      <c r="AP1" s="842"/>
      <c r="AQ1" s="843"/>
      <c r="AR1" s="841">
        <v>11402</v>
      </c>
      <c r="AS1" s="842"/>
      <c r="AT1" s="843"/>
      <c r="AU1" s="841" t="s">
        <v>6</v>
      </c>
      <c r="AV1" s="842"/>
      <c r="AW1" s="843"/>
      <c r="AX1" s="841" t="s">
        <v>7</v>
      </c>
      <c r="AY1" s="842"/>
      <c r="AZ1" s="843"/>
      <c r="BA1" s="841">
        <v>11405</v>
      </c>
      <c r="BB1" s="842"/>
      <c r="BC1" s="843"/>
      <c r="BD1" s="841">
        <v>11406</v>
      </c>
      <c r="BE1" s="842"/>
      <c r="BF1" s="843"/>
      <c r="BG1" s="841">
        <v>11407</v>
      </c>
      <c r="BH1" s="842"/>
      <c r="BI1" s="843"/>
      <c r="BJ1" s="841">
        <v>11501</v>
      </c>
      <c r="BK1" s="842"/>
      <c r="BL1" s="843"/>
      <c r="BM1" s="841">
        <v>11502</v>
      </c>
      <c r="BN1" s="842"/>
      <c r="BO1" s="843"/>
      <c r="BP1" s="841">
        <v>11601</v>
      </c>
      <c r="BQ1" s="842"/>
      <c r="BR1" s="843"/>
      <c r="BS1" s="841" t="s">
        <v>8</v>
      </c>
      <c r="BT1" s="842"/>
      <c r="BU1" s="843"/>
      <c r="BV1" s="841" t="s">
        <v>9</v>
      </c>
      <c r="BW1" s="842"/>
      <c r="BX1" s="843"/>
      <c r="BY1" s="841" t="s">
        <v>10</v>
      </c>
      <c r="BZ1" s="842"/>
      <c r="CA1" s="843"/>
      <c r="CB1" s="841" t="s">
        <v>11</v>
      </c>
      <c r="CC1" s="842"/>
      <c r="CD1" s="843"/>
      <c r="CE1" s="841">
        <v>11602</v>
      </c>
      <c r="CF1" s="842"/>
      <c r="CG1" s="843"/>
      <c r="CH1" s="841">
        <v>11603</v>
      </c>
      <c r="CI1" s="842"/>
      <c r="CJ1" s="843"/>
      <c r="CK1" s="841">
        <v>11604</v>
      </c>
      <c r="CL1" s="842"/>
      <c r="CM1" s="843"/>
      <c r="CN1" s="841">
        <v>11605</v>
      </c>
      <c r="CO1" s="842"/>
      <c r="CP1" s="843"/>
      <c r="CQ1" s="841">
        <v>11701</v>
      </c>
      <c r="CR1" s="842"/>
      <c r="CS1" s="843"/>
      <c r="CT1" s="841">
        <v>11702</v>
      </c>
      <c r="CU1" s="842"/>
      <c r="CV1" s="843"/>
      <c r="CW1" s="841">
        <v>11703</v>
      </c>
      <c r="CX1" s="842"/>
      <c r="CY1" s="843"/>
      <c r="CZ1" s="841">
        <v>11704</v>
      </c>
      <c r="DA1" s="842"/>
      <c r="DB1" s="843"/>
      <c r="DC1" s="841">
        <v>11705</v>
      </c>
      <c r="DD1" s="842"/>
      <c r="DE1" s="843"/>
      <c r="DF1" s="841" t="s">
        <v>12</v>
      </c>
      <c r="DG1" s="842"/>
      <c r="DH1" s="843"/>
      <c r="DI1" s="841" t="s">
        <v>13</v>
      </c>
      <c r="DJ1" s="842"/>
      <c r="DK1" s="843"/>
      <c r="DL1" s="841">
        <v>11803</v>
      </c>
      <c r="DM1" s="842"/>
      <c r="DN1" s="843"/>
      <c r="DO1" s="841">
        <v>11805</v>
      </c>
      <c r="DP1" s="842"/>
      <c r="DQ1" s="843"/>
      <c r="DR1" s="847" t="s">
        <v>461</v>
      </c>
      <c r="DS1" s="848"/>
      <c r="DT1" s="849"/>
      <c r="DU1" s="841">
        <v>12102</v>
      </c>
      <c r="DV1" s="842"/>
      <c r="DW1" s="843"/>
      <c r="DX1" s="841">
        <v>12103</v>
      </c>
      <c r="DY1" s="842"/>
      <c r="DZ1" s="843"/>
      <c r="EA1" s="841">
        <v>12104</v>
      </c>
      <c r="EB1" s="842"/>
      <c r="EC1" s="843"/>
      <c r="ED1" s="841" t="s">
        <v>14</v>
      </c>
      <c r="EE1" s="842"/>
      <c r="EF1" s="843"/>
      <c r="EG1" s="841" t="s">
        <v>15</v>
      </c>
      <c r="EH1" s="842"/>
      <c r="EI1" s="843"/>
      <c r="EJ1" s="841" t="s">
        <v>16</v>
      </c>
      <c r="EK1" s="842"/>
      <c r="EL1" s="843"/>
      <c r="EM1" s="841" t="s">
        <v>17</v>
      </c>
      <c r="EN1" s="842"/>
      <c r="EO1" s="843"/>
      <c r="EP1" s="841">
        <v>12202</v>
      </c>
      <c r="EQ1" s="842"/>
      <c r="ER1" s="843"/>
      <c r="ES1" s="841">
        <v>12203</v>
      </c>
      <c r="ET1" s="842"/>
      <c r="EU1" s="843"/>
      <c r="EV1" s="847" t="s">
        <v>64</v>
      </c>
      <c r="EW1" s="848"/>
      <c r="EX1" s="849"/>
      <c r="EY1" s="844">
        <v>40101</v>
      </c>
      <c r="EZ1" s="845"/>
      <c r="FA1" s="846"/>
      <c r="FB1" s="844" t="s">
        <v>18</v>
      </c>
      <c r="FC1" s="845"/>
      <c r="FD1" s="846"/>
      <c r="FE1" s="844" t="s">
        <v>19</v>
      </c>
      <c r="FF1" s="845"/>
      <c r="FG1" s="846"/>
      <c r="FH1" s="844" t="s">
        <v>20</v>
      </c>
      <c r="FI1" s="845"/>
      <c r="FJ1" s="846"/>
      <c r="FK1" s="844">
        <v>40103</v>
      </c>
      <c r="FL1" s="845"/>
      <c r="FM1" s="846"/>
      <c r="FN1" s="844" t="s">
        <v>21</v>
      </c>
      <c r="FO1" s="845"/>
      <c r="FP1" s="846"/>
      <c r="FQ1" s="844" t="s">
        <v>22</v>
      </c>
      <c r="FR1" s="845"/>
      <c r="FS1" s="846"/>
      <c r="FT1" s="844">
        <v>40105</v>
      </c>
      <c r="FU1" s="845"/>
      <c r="FV1" s="846"/>
      <c r="FW1" s="844">
        <v>40106</v>
      </c>
      <c r="FX1" s="845"/>
      <c r="FY1" s="846"/>
      <c r="FZ1" s="844">
        <v>40107</v>
      </c>
      <c r="GA1" s="845"/>
      <c r="GB1" s="846"/>
      <c r="GC1" s="844">
        <v>40108</v>
      </c>
      <c r="GD1" s="845"/>
      <c r="GE1" s="846"/>
      <c r="GF1" s="844">
        <v>40109</v>
      </c>
      <c r="GG1" s="845"/>
      <c r="GH1" s="846"/>
      <c r="GI1" s="844">
        <v>40110</v>
      </c>
      <c r="GJ1" s="845"/>
      <c r="GK1" s="846"/>
      <c r="GL1" s="844">
        <v>40100</v>
      </c>
      <c r="GM1" s="845"/>
      <c r="GN1" s="846"/>
      <c r="GO1" s="844" t="s">
        <v>23</v>
      </c>
      <c r="GP1" s="845"/>
      <c r="GQ1" s="846"/>
      <c r="GR1" s="844">
        <v>50100</v>
      </c>
      <c r="GS1" s="845"/>
      <c r="GT1" s="846"/>
      <c r="GU1" s="844" t="s">
        <v>24</v>
      </c>
      <c r="GV1" s="845"/>
      <c r="GW1" s="846"/>
      <c r="GX1" s="864" t="s">
        <v>383</v>
      </c>
      <c r="GY1" s="865"/>
      <c r="GZ1" s="866"/>
      <c r="HA1" s="869" t="s">
        <v>78</v>
      </c>
      <c r="HB1" s="870"/>
      <c r="HC1" s="871"/>
    </row>
    <row r="2" spans="1:211" s="3" customFormat="1" ht="87" customHeight="1" x14ac:dyDescent="0.2">
      <c r="A2" s="111" t="s">
        <v>26</v>
      </c>
      <c r="B2" s="855" t="s">
        <v>27</v>
      </c>
      <c r="C2" s="856"/>
      <c r="D2" s="857"/>
      <c r="E2" s="855" t="s">
        <v>28</v>
      </c>
      <c r="F2" s="856"/>
      <c r="G2" s="857"/>
      <c r="H2" s="855" t="s">
        <v>29</v>
      </c>
      <c r="I2" s="856"/>
      <c r="J2" s="857"/>
      <c r="K2" s="855" t="s">
        <v>344</v>
      </c>
      <c r="L2" s="856"/>
      <c r="M2" s="857"/>
      <c r="N2" s="855" t="s">
        <v>30</v>
      </c>
      <c r="O2" s="856"/>
      <c r="P2" s="857"/>
      <c r="Q2" s="855" t="s">
        <v>31</v>
      </c>
      <c r="R2" s="856"/>
      <c r="S2" s="857"/>
      <c r="T2" s="855" t="s">
        <v>32</v>
      </c>
      <c r="U2" s="856"/>
      <c r="V2" s="857"/>
      <c r="W2" s="855" t="s">
        <v>33</v>
      </c>
      <c r="X2" s="856"/>
      <c r="Y2" s="857"/>
      <c r="Z2" s="855" t="s">
        <v>34</v>
      </c>
      <c r="AA2" s="856"/>
      <c r="AB2" s="857"/>
      <c r="AC2" s="855" t="s">
        <v>35</v>
      </c>
      <c r="AD2" s="856"/>
      <c r="AE2" s="857"/>
      <c r="AF2" s="855" t="s">
        <v>36</v>
      </c>
      <c r="AG2" s="856"/>
      <c r="AH2" s="857"/>
      <c r="AI2" s="855" t="s">
        <v>37</v>
      </c>
      <c r="AJ2" s="856"/>
      <c r="AK2" s="857"/>
      <c r="AL2" s="855" t="s">
        <v>38</v>
      </c>
      <c r="AM2" s="856"/>
      <c r="AN2" s="857"/>
      <c r="AO2" s="855" t="s">
        <v>39</v>
      </c>
      <c r="AP2" s="856"/>
      <c r="AQ2" s="857"/>
      <c r="AR2" s="855" t="s">
        <v>481</v>
      </c>
      <c r="AS2" s="856"/>
      <c r="AT2" s="857"/>
      <c r="AU2" s="855" t="s">
        <v>319</v>
      </c>
      <c r="AV2" s="856"/>
      <c r="AW2" s="857"/>
      <c r="AX2" s="855" t="s">
        <v>40</v>
      </c>
      <c r="AY2" s="856"/>
      <c r="AZ2" s="857"/>
      <c r="BA2" s="855" t="s">
        <v>41</v>
      </c>
      <c r="BB2" s="856"/>
      <c r="BC2" s="857"/>
      <c r="BD2" s="855" t="s">
        <v>42</v>
      </c>
      <c r="BE2" s="856"/>
      <c r="BF2" s="857"/>
      <c r="BG2" s="855" t="s">
        <v>43</v>
      </c>
      <c r="BH2" s="856"/>
      <c r="BI2" s="857"/>
      <c r="BJ2" s="855" t="s">
        <v>44</v>
      </c>
      <c r="BK2" s="856"/>
      <c r="BL2" s="857"/>
      <c r="BM2" s="855" t="s">
        <v>305</v>
      </c>
      <c r="BN2" s="856"/>
      <c r="BO2" s="857"/>
      <c r="BP2" s="855" t="s">
        <v>45</v>
      </c>
      <c r="BQ2" s="856"/>
      <c r="BR2" s="857"/>
      <c r="BS2" s="855" t="s">
        <v>46</v>
      </c>
      <c r="BT2" s="856"/>
      <c r="BU2" s="857"/>
      <c r="BV2" s="855" t="s">
        <v>47</v>
      </c>
      <c r="BW2" s="856"/>
      <c r="BX2" s="857"/>
      <c r="BY2" s="855" t="s">
        <v>297</v>
      </c>
      <c r="BZ2" s="856"/>
      <c r="CA2" s="857"/>
      <c r="CB2" s="855" t="s">
        <v>47</v>
      </c>
      <c r="CC2" s="856"/>
      <c r="CD2" s="857"/>
      <c r="CE2" s="858" t="s">
        <v>369</v>
      </c>
      <c r="CF2" s="859"/>
      <c r="CG2" s="860"/>
      <c r="CH2" s="855" t="s">
        <v>48</v>
      </c>
      <c r="CI2" s="856"/>
      <c r="CJ2" s="857"/>
      <c r="CK2" s="855" t="s">
        <v>483</v>
      </c>
      <c r="CL2" s="856"/>
      <c r="CM2" s="857"/>
      <c r="CN2" s="855" t="s">
        <v>49</v>
      </c>
      <c r="CO2" s="856"/>
      <c r="CP2" s="857"/>
      <c r="CQ2" s="855" t="s">
        <v>50</v>
      </c>
      <c r="CR2" s="856"/>
      <c r="CS2" s="857"/>
      <c r="CT2" s="855" t="s">
        <v>51</v>
      </c>
      <c r="CU2" s="856"/>
      <c r="CV2" s="857"/>
      <c r="CW2" s="855" t="s">
        <v>282</v>
      </c>
      <c r="CX2" s="856"/>
      <c r="CY2" s="857"/>
      <c r="CZ2" s="855" t="s">
        <v>52</v>
      </c>
      <c r="DA2" s="856"/>
      <c r="DB2" s="857"/>
      <c r="DC2" s="855" t="s">
        <v>53</v>
      </c>
      <c r="DD2" s="856"/>
      <c r="DE2" s="857"/>
      <c r="DF2" s="855" t="s">
        <v>54</v>
      </c>
      <c r="DG2" s="856"/>
      <c r="DH2" s="857"/>
      <c r="DI2" s="855" t="s">
        <v>55</v>
      </c>
      <c r="DJ2" s="856"/>
      <c r="DK2" s="857"/>
      <c r="DL2" s="855" t="s">
        <v>56</v>
      </c>
      <c r="DM2" s="856"/>
      <c r="DN2" s="857"/>
      <c r="DO2" s="861" t="s">
        <v>57</v>
      </c>
      <c r="DP2" s="862"/>
      <c r="DQ2" s="863"/>
      <c r="DR2" s="850"/>
      <c r="DS2" s="851"/>
      <c r="DT2" s="852"/>
      <c r="DU2" s="855" t="s">
        <v>928</v>
      </c>
      <c r="DV2" s="856"/>
      <c r="DW2" s="857"/>
      <c r="DX2" s="855" t="s">
        <v>58</v>
      </c>
      <c r="DY2" s="856"/>
      <c r="DZ2" s="857"/>
      <c r="EA2" s="855" t="s">
        <v>59</v>
      </c>
      <c r="EB2" s="856"/>
      <c r="EC2" s="857"/>
      <c r="ED2" s="855" t="s">
        <v>60</v>
      </c>
      <c r="EE2" s="856"/>
      <c r="EF2" s="857"/>
      <c r="EG2" s="855" t="s">
        <v>61</v>
      </c>
      <c r="EH2" s="856"/>
      <c r="EI2" s="857"/>
      <c r="EJ2" s="855" t="s">
        <v>62</v>
      </c>
      <c r="EK2" s="856"/>
      <c r="EL2" s="857"/>
      <c r="EM2" s="855" t="s">
        <v>244</v>
      </c>
      <c r="EN2" s="856"/>
      <c r="EO2" s="857"/>
      <c r="EP2" s="855" t="s">
        <v>241</v>
      </c>
      <c r="EQ2" s="856"/>
      <c r="ER2" s="857"/>
      <c r="ES2" s="855" t="s">
        <v>63</v>
      </c>
      <c r="ET2" s="856"/>
      <c r="EU2" s="857"/>
      <c r="EV2" s="850"/>
      <c r="EW2" s="851"/>
      <c r="EX2" s="852"/>
      <c r="EY2" s="861" t="s">
        <v>65</v>
      </c>
      <c r="EZ2" s="862"/>
      <c r="FA2" s="863"/>
      <c r="FB2" s="861" t="s">
        <v>66</v>
      </c>
      <c r="FC2" s="862"/>
      <c r="FD2" s="863"/>
      <c r="FE2" s="861" t="s">
        <v>67</v>
      </c>
      <c r="FF2" s="862"/>
      <c r="FG2" s="863"/>
      <c r="FH2" s="861" t="s">
        <v>68</v>
      </c>
      <c r="FI2" s="862"/>
      <c r="FJ2" s="863"/>
      <c r="FK2" s="861" t="s">
        <v>69</v>
      </c>
      <c r="FL2" s="862"/>
      <c r="FM2" s="863"/>
      <c r="FN2" s="861" t="s">
        <v>70</v>
      </c>
      <c r="FO2" s="862"/>
      <c r="FP2" s="863"/>
      <c r="FQ2" s="861" t="s">
        <v>462</v>
      </c>
      <c r="FR2" s="862"/>
      <c r="FS2" s="863"/>
      <c r="FT2" s="861" t="s">
        <v>71</v>
      </c>
      <c r="FU2" s="862"/>
      <c r="FV2" s="863"/>
      <c r="FW2" s="861" t="s">
        <v>72</v>
      </c>
      <c r="FX2" s="862"/>
      <c r="FY2" s="863"/>
      <c r="FZ2" s="861" t="s">
        <v>223</v>
      </c>
      <c r="GA2" s="862"/>
      <c r="GB2" s="863"/>
      <c r="GC2" s="861" t="s">
        <v>73</v>
      </c>
      <c r="GD2" s="862"/>
      <c r="GE2" s="863"/>
      <c r="GF2" s="861" t="s">
        <v>74</v>
      </c>
      <c r="GG2" s="862"/>
      <c r="GH2" s="863"/>
      <c r="GI2" s="861" t="s">
        <v>463</v>
      </c>
      <c r="GJ2" s="862"/>
      <c r="GK2" s="863"/>
      <c r="GL2" s="861" t="s">
        <v>75</v>
      </c>
      <c r="GM2" s="862"/>
      <c r="GN2" s="863"/>
      <c r="GO2" s="861" t="s">
        <v>76</v>
      </c>
      <c r="GP2" s="862"/>
      <c r="GQ2" s="863"/>
      <c r="GR2" s="861" t="s">
        <v>77</v>
      </c>
      <c r="GS2" s="862"/>
      <c r="GT2" s="863"/>
      <c r="GU2" s="861" t="s">
        <v>382</v>
      </c>
      <c r="GV2" s="862"/>
      <c r="GW2" s="863"/>
      <c r="GX2" s="861"/>
      <c r="GY2" s="862"/>
      <c r="GZ2" s="863"/>
      <c r="HA2" s="861"/>
      <c r="HB2" s="862"/>
      <c r="HC2" s="868"/>
    </row>
    <row r="3" spans="1:211" s="3" customFormat="1" ht="15.6" customHeight="1" x14ac:dyDescent="0.2">
      <c r="A3" s="111"/>
      <c r="B3" s="75" t="s">
        <v>396</v>
      </c>
      <c r="C3" s="74" t="s">
        <v>925</v>
      </c>
      <c r="D3" s="74" t="s">
        <v>925</v>
      </c>
      <c r="E3" s="75" t="s">
        <v>396</v>
      </c>
      <c r="F3" s="74" t="s">
        <v>925</v>
      </c>
      <c r="G3" s="74" t="s">
        <v>925</v>
      </c>
      <c r="H3" s="75" t="s">
        <v>396</v>
      </c>
      <c r="I3" s="74" t="s">
        <v>925</v>
      </c>
      <c r="J3" s="75" t="s">
        <v>925</v>
      </c>
      <c r="K3" s="75" t="s">
        <v>396</v>
      </c>
      <c r="L3" s="74" t="s">
        <v>925</v>
      </c>
      <c r="M3" s="74" t="s">
        <v>925</v>
      </c>
      <c r="N3" s="75" t="s">
        <v>396</v>
      </c>
      <c r="O3" s="74" t="s">
        <v>925</v>
      </c>
      <c r="P3" s="74" t="s">
        <v>925</v>
      </c>
      <c r="Q3" s="75" t="s">
        <v>396</v>
      </c>
      <c r="R3" s="74" t="s">
        <v>925</v>
      </c>
      <c r="S3" s="75" t="s">
        <v>925</v>
      </c>
      <c r="T3" s="75" t="s">
        <v>396</v>
      </c>
      <c r="U3" s="74" t="s">
        <v>925</v>
      </c>
      <c r="V3" s="74" t="s">
        <v>925</v>
      </c>
      <c r="W3" s="75" t="s">
        <v>396</v>
      </c>
      <c r="X3" s="74" t="s">
        <v>925</v>
      </c>
      <c r="Y3" s="74" t="s">
        <v>925</v>
      </c>
      <c r="Z3" s="75" t="s">
        <v>396</v>
      </c>
      <c r="AA3" s="74" t="s">
        <v>925</v>
      </c>
      <c r="AB3" s="75" t="s">
        <v>925</v>
      </c>
      <c r="AC3" s="75" t="s">
        <v>396</v>
      </c>
      <c r="AD3" s="74" t="s">
        <v>925</v>
      </c>
      <c r="AE3" s="74" t="s">
        <v>925</v>
      </c>
      <c r="AF3" s="75" t="s">
        <v>396</v>
      </c>
      <c r="AG3" s="74" t="s">
        <v>925</v>
      </c>
      <c r="AH3" s="74" t="s">
        <v>925</v>
      </c>
      <c r="AI3" s="75" t="s">
        <v>396</v>
      </c>
      <c r="AJ3" s="74" t="s">
        <v>925</v>
      </c>
      <c r="AK3" s="75" t="s">
        <v>925</v>
      </c>
      <c r="AL3" s="75" t="s">
        <v>396</v>
      </c>
      <c r="AM3" s="74" t="s">
        <v>925</v>
      </c>
      <c r="AN3" s="74" t="s">
        <v>925</v>
      </c>
      <c r="AO3" s="75" t="s">
        <v>396</v>
      </c>
      <c r="AP3" s="74" t="s">
        <v>925</v>
      </c>
      <c r="AQ3" s="74" t="s">
        <v>925</v>
      </c>
      <c r="AR3" s="75" t="s">
        <v>396</v>
      </c>
      <c r="AS3" s="74" t="s">
        <v>925</v>
      </c>
      <c r="AT3" s="75" t="s">
        <v>925</v>
      </c>
      <c r="AU3" s="75" t="s">
        <v>396</v>
      </c>
      <c r="AV3" s="74" t="s">
        <v>925</v>
      </c>
      <c r="AW3" s="74" t="s">
        <v>925</v>
      </c>
      <c r="AX3" s="75" t="s">
        <v>396</v>
      </c>
      <c r="AY3" s="74" t="s">
        <v>925</v>
      </c>
      <c r="AZ3" s="74" t="s">
        <v>925</v>
      </c>
      <c r="BA3" s="75" t="s">
        <v>396</v>
      </c>
      <c r="BB3" s="74" t="s">
        <v>925</v>
      </c>
      <c r="BC3" s="75" t="s">
        <v>925</v>
      </c>
      <c r="BD3" s="75" t="s">
        <v>396</v>
      </c>
      <c r="BE3" s="74" t="s">
        <v>925</v>
      </c>
      <c r="BF3" s="74" t="s">
        <v>925</v>
      </c>
      <c r="BG3" s="75" t="s">
        <v>396</v>
      </c>
      <c r="BH3" s="74" t="s">
        <v>925</v>
      </c>
      <c r="BI3" s="74" t="s">
        <v>925</v>
      </c>
      <c r="BJ3" s="75" t="s">
        <v>396</v>
      </c>
      <c r="BK3" s="74" t="s">
        <v>925</v>
      </c>
      <c r="BL3" s="75" t="s">
        <v>925</v>
      </c>
      <c r="BM3" s="75" t="s">
        <v>396</v>
      </c>
      <c r="BN3" s="74" t="s">
        <v>925</v>
      </c>
      <c r="BO3" s="74" t="s">
        <v>925</v>
      </c>
      <c r="BP3" s="75" t="s">
        <v>396</v>
      </c>
      <c r="BQ3" s="74" t="s">
        <v>925</v>
      </c>
      <c r="BR3" s="74" t="s">
        <v>925</v>
      </c>
      <c r="BS3" s="75" t="s">
        <v>396</v>
      </c>
      <c r="BT3" s="74" t="s">
        <v>925</v>
      </c>
      <c r="BU3" s="75" t="s">
        <v>925</v>
      </c>
      <c r="BV3" s="75" t="s">
        <v>396</v>
      </c>
      <c r="BW3" s="74" t="s">
        <v>925</v>
      </c>
      <c r="BX3" s="74" t="s">
        <v>925</v>
      </c>
      <c r="BY3" s="75" t="s">
        <v>396</v>
      </c>
      <c r="BZ3" s="74" t="s">
        <v>925</v>
      </c>
      <c r="CA3" s="74" t="s">
        <v>925</v>
      </c>
      <c r="CB3" s="75" t="s">
        <v>396</v>
      </c>
      <c r="CC3" s="74" t="s">
        <v>925</v>
      </c>
      <c r="CD3" s="75" t="s">
        <v>925</v>
      </c>
      <c r="CE3" s="75" t="s">
        <v>396</v>
      </c>
      <c r="CF3" s="74" t="s">
        <v>925</v>
      </c>
      <c r="CG3" s="74" t="s">
        <v>925</v>
      </c>
      <c r="CH3" s="75" t="s">
        <v>396</v>
      </c>
      <c r="CI3" s="74" t="s">
        <v>925</v>
      </c>
      <c r="CJ3" s="74" t="s">
        <v>925</v>
      </c>
      <c r="CK3" s="75" t="s">
        <v>396</v>
      </c>
      <c r="CL3" s="74" t="s">
        <v>925</v>
      </c>
      <c r="CM3" s="75" t="s">
        <v>925</v>
      </c>
      <c r="CN3" s="75" t="s">
        <v>396</v>
      </c>
      <c r="CO3" s="74" t="s">
        <v>925</v>
      </c>
      <c r="CP3" s="74" t="s">
        <v>925</v>
      </c>
      <c r="CQ3" s="75" t="s">
        <v>396</v>
      </c>
      <c r="CR3" s="74" t="s">
        <v>925</v>
      </c>
      <c r="CS3" s="74" t="s">
        <v>925</v>
      </c>
      <c r="CT3" s="75" t="s">
        <v>396</v>
      </c>
      <c r="CU3" s="74" t="s">
        <v>925</v>
      </c>
      <c r="CV3" s="75" t="s">
        <v>925</v>
      </c>
      <c r="CW3" s="75" t="s">
        <v>396</v>
      </c>
      <c r="CX3" s="74" t="s">
        <v>925</v>
      </c>
      <c r="CY3" s="74" t="s">
        <v>925</v>
      </c>
      <c r="CZ3" s="75" t="s">
        <v>396</v>
      </c>
      <c r="DA3" s="74" t="s">
        <v>925</v>
      </c>
      <c r="DB3" s="74" t="s">
        <v>925</v>
      </c>
      <c r="DC3" s="75" t="s">
        <v>396</v>
      </c>
      <c r="DD3" s="74" t="s">
        <v>925</v>
      </c>
      <c r="DE3" s="75" t="s">
        <v>925</v>
      </c>
      <c r="DF3" s="75" t="s">
        <v>396</v>
      </c>
      <c r="DG3" s="74" t="s">
        <v>925</v>
      </c>
      <c r="DH3" s="74" t="s">
        <v>925</v>
      </c>
      <c r="DI3" s="75" t="s">
        <v>396</v>
      </c>
      <c r="DJ3" s="74" t="s">
        <v>925</v>
      </c>
      <c r="DK3" s="74" t="s">
        <v>925</v>
      </c>
      <c r="DL3" s="75" t="s">
        <v>396</v>
      </c>
      <c r="DM3" s="74" t="s">
        <v>925</v>
      </c>
      <c r="DN3" s="75" t="s">
        <v>925</v>
      </c>
      <c r="DO3" s="75" t="s">
        <v>396</v>
      </c>
      <c r="DP3" s="74" t="s">
        <v>925</v>
      </c>
      <c r="DQ3" s="74" t="s">
        <v>925</v>
      </c>
      <c r="DR3" s="570" t="s">
        <v>396</v>
      </c>
      <c r="DS3" s="571" t="s">
        <v>925</v>
      </c>
      <c r="DT3" s="570" t="s">
        <v>925</v>
      </c>
      <c r="DU3" s="75" t="s">
        <v>396</v>
      </c>
      <c r="DV3" s="74" t="s">
        <v>925</v>
      </c>
      <c r="DW3" s="74" t="s">
        <v>925</v>
      </c>
      <c r="DX3" s="75" t="s">
        <v>396</v>
      </c>
      <c r="DY3" s="74" t="s">
        <v>925</v>
      </c>
      <c r="DZ3" s="74" t="s">
        <v>925</v>
      </c>
      <c r="EA3" s="75" t="s">
        <v>396</v>
      </c>
      <c r="EB3" s="74" t="s">
        <v>925</v>
      </c>
      <c r="EC3" s="75" t="s">
        <v>925</v>
      </c>
      <c r="ED3" s="75" t="s">
        <v>396</v>
      </c>
      <c r="EE3" s="74" t="s">
        <v>925</v>
      </c>
      <c r="EF3" s="74" t="s">
        <v>925</v>
      </c>
      <c r="EG3" s="75" t="s">
        <v>396</v>
      </c>
      <c r="EH3" s="74" t="s">
        <v>925</v>
      </c>
      <c r="EI3" s="74" t="s">
        <v>925</v>
      </c>
      <c r="EJ3" s="75" t="s">
        <v>396</v>
      </c>
      <c r="EK3" s="74" t="s">
        <v>925</v>
      </c>
      <c r="EL3" s="75" t="s">
        <v>925</v>
      </c>
      <c r="EM3" s="75" t="s">
        <v>396</v>
      </c>
      <c r="EN3" s="74" t="s">
        <v>925</v>
      </c>
      <c r="EO3" s="74" t="s">
        <v>925</v>
      </c>
      <c r="EP3" s="75" t="s">
        <v>396</v>
      </c>
      <c r="EQ3" s="74" t="s">
        <v>925</v>
      </c>
      <c r="ER3" s="74" t="s">
        <v>925</v>
      </c>
      <c r="ES3" s="75" t="s">
        <v>396</v>
      </c>
      <c r="ET3" s="74" t="s">
        <v>925</v>
      </c>
      <c r="EU3" s="75" t="s">
        <v>925</v>
      </c>
      <c r="EV3" s="570" t="s">
        <v>396</v>
      </c>
      <c r="EW3" s="571" t="s">
        <v>925</v>
      </c>
      <c r="EX3" s="571" t="s">
        <v>925</v>
      </c>
      <c r="EY3" s="75" t="s">
        <v>396</v>
      </c>
      <c r="EZ3" s="74" t="s">
        <v>925</v>
      </c>
      <c r="FA3" s="74" t="s">
        <v>925</v>
      </c>
      <c r="FB3" s="75" t="s">
        <v>396</v>
      </c>
      <c r="FC3" s="74" t="s">
        <v>925</v>
      </c>
      <c r="FD3" s="75" t="s">
        <v>925</v>
      </c>
      <c r="FE3" s="75" t="s">
        <v>396</v>
      </c>
      <c r="FF3" s="74" t="s">
        <v>925</v>
      </c>
      <c r="FG3" s="74" t="s">
        <v>925</v>
      </c>
      <c r="FH3" s="75" t="s">
        <v>396</v>
      </c>
      <c r="FI3" s="74" t="s">
        <v>925</v>
      </c>
      <c r="FJ3" s="74" t="s">
        <v>925</v>
      </c>
      <c r="FK3" s="75" t="s">
        <v>396</v>
      </c>
      <c r="FL3" s="74" t="s">
        <v>925</v>
      </c>
      <c r="FM3" s="75" t="s">
        <v>925</v>
      </c>
      <c r="FN3" s="75" t="s">
        <v>396</v>
      </c>
      <c r="FO3" s="74" t="s">
        <v>925</v>
      </c>
      <c r="FP3" s="74" t="s">
        <v>925</v>
      </c>
      <c r="FQ3" s="75" t="s">
        <v>396</v>
      </c>
      <c r="FR3" s="74" t="s">
        <v>925</v>
      </c>
      <c r="FS3" s="74" t="s">
        <v>925</v>
      </c>
      <c r="FT3" s="75" t="s">
        <v>396</v>
      </c>
      <c r="FU3" s="74" t="s">
        <v>925</v>
      </c>
      <c r="FV3" s="75" t="s">
        <v>925</v>
      </c>
      <c r="FW3" s="75" t="s">
        <v>396</v>
      </c>
      <c r="FX3" s="74" t="s">
        <v>925</v>
      </c>
      <c r="FY3" s="74" t="s">
        <v>925</v>
      </c>
      <c r="FZ3" s="75" t="s">
        <v>396</v>
      </c>
      <c r="GA3" s="74" t="s">
        <v>925</v>
      </c>
      <c r="GB3" s="74" t="s">
        <v>925</v>
      </c>
      <c r="GC3" s="75" t="s">
        <v>396</v>
      </c>
      <c r="GD3" s="74" t="s">
        <v>925</v>
      </c>
      <c r="GE3" s="75" t="s">
        <v>925</v>
      </c>
      <c r="GF3" s="75" t="s">
        <v>396</v>
      </c>
      <c r="GG3" s="74" t="s">
        <v>925</v>
      </c>
      <c r="GH3" s="74" t="s">
        <v>925</v>
      </c>
      <c r="GI3" s="75" t="s">
        <v>396</v>
      </c>
      <c r="GJ3" s="74" t="s">
        <v>925</v>
      </c>
      <c r="GK3" s="74" t="s">
        <v>925</v>
      </c>
      <c r="GL3" s="75" t="s">
        <v>396</v>
      </c>
      <c r="GM3" s="74" t="s">
        <v>925</v>
      </c>
      <c r="GN3" s="75" t="s">
        <v>925</v>
      </c>
      <c r="GO3" s="75" t="s">
        <v>396</v>
      </c>
      <c r="GP3" s="74" t="s">
        <v>925</v>
      </c>
      <c r="GQ3" s="74" t="s">
        <v>925</v>
      </c>
      <c r="GR3" s="75" t="s">
        <v>396</v>
      </c>
      <c r="GS3" s="74" t="s">
        <v>925</v>
      </c>
      <c r="GT3" s="74" t="s">
        <v>925</v>
      </c>
      <c r="GU3" s="75" t="s">
        <v>396</v>
      </c>
      <c r="GV3" s="74" t="s">
        <v>925</v>
      </c>
      <c r="GW3" s="75" t="s">
        <v>925</v>
      </c>
      <c r="GX3" s="75" t="s">
        <v>396</v>
      </c>
      <c r="GY3" s="74" t="s">
        <v>925</v>
      </c>
      <c r="GZ3" s="74" t="s">
        <v>925</v>
      </c>
      <c r="HA3" s="75" t="s">
        <v>396</v>
      </c>
      <c r="HB3" s="75" t="s">
        <v>925</v>
      </c>
      <c r="HC3" s="582" t="s">
        <v>925</v>
      </c>
    </row>
    <row r="4" spans="1:211" s="3" customFormat="1" ht="15.75" x14ac:dyDescent="0.2">
      <c r="A4" s="111"/>
      <c r="B4" s="73" t="s">
        <v>924</v>
      </c>
      <c r="C4" s="72" t="s">
        <v>926</v>
      </c>
      <c r="D4" s="72" t="s">
        <v>927</v>
      </c>
      <c r="E4" s="73" t="s">
        <v>924</v>
      </c>
      <c r="F4" s="72" t="s">
        <v>926</v>
      </c>
      <c r="G4" s="72" t="s">
        <v>927</v>
      </c>
      <c r="H4" s="73" t="s">
        <v>924</v>
      </c>
      <c r="I4" s="72" t="s">
        <v>926</v>
      </c>
      <c r="J4" s="73" t="s">
        <v>927</v>
      </c>
      <c r="K4" s="73" t="s">
        <v>924</v>
      </c>
      <c r="L4" s="72" t="s">
        <v>926</v>
      </c>
      <c r="M4" s="72" t="s">
        <v>927</v>
      </c>
      <c r="N4" s="73" t="s">
        <v>924</v>
      </c>
      <c r="O4" s="72" t="s">
        <v>926</v>
      </c>
      <c r="P4" s="72" t="s">
        <v>927</v>
      </c>
      <c r="Q4" s="73" t="s">
        <v>924</v>
      </c>
      <c r="R4" s="72" t="s">
        <v>926</v>
      </c>
      <c r="S4" s="73" t="s">
        <v>927</v>
      </c>
      <c r="T4" s="73" t="s">
        <v>924</v>
      </c>
      <c r="U4" s="72" t="s">
        <v>926</v>
      </c>
      <c r="V4" s="72" t="s">
        <v>927</v>
      </c>
      <c r="W4" s="73" t="s">
        <v>924</v>
      </c>
      <c r="X4" s="72" t="s">
        <v>926</v>
      </c>
      <c r="Y4" s="72" t="s">
        <v>927</v>
      </c>
      <c r="Z4" s="73" t="s">
        <v>924</v>
      </c>
      <c r="AA4" s="72" t="s">
        <v>926</v>
      </c>
      <c r="AB4" s="73" t="s">
        <v>927</v>
      </c>
      <c r="AC4" s="73" t="s">
        <v>924</v>
      </c>
      <c r="AD4" s="72" t="s">
        <v>926</v>
      </c>
      <c r="AE4" s="72" t="s">
        <v>927</v>
      </c>
      <c r="AF4" s="73" t="s">
        <v>924</v>
      </c>
      <c r="AG4" s="72" t="s">
        <v>926</v>
      </c>
      <c r="AH4" s="72" t="s">
        <v>927</v>
      </c>
      <c r="AI4" s="73" t="s">
        <v>924</v>
      </c>
      <c r="AJ4" s="72" t="s">
        <v>926</v>
      </c>
      <c r="AK4" s="73" t="s">
        <v>927</v>
      </c>
      <c r="AL4" s="73" t="s">
        <v>924</v>
      </c>
      <c r="AM4" s="72" t="s">
        <v>926</v>
      </c>
      <c r="AN4" s="72" t="s">
        <v>927</v>
      </c>
      <c r="AO4" s="73" t="s">
        <v>924</v>
      </c>
      <c r="AP4" s="72" t="s">
        <v>926</v>
      </c>
      <c r="AQ4" s="72" t="s">
        <v>927</v>
      </c>
      <c r="AR4" s="73" t="s">
        <v>924</v>
      </c>
      <c r="AS4" s="72" t="s">
        <v>926</v>
      </c>
      <c r="AT4" s="73" t="s">
        <v>927</v>
      </c>
      <c r="AU4" s="73" t="s">
        <v>924</v>
      </c>
      <c r="AV4" s="72" t="s">
        <v>926</v>
      </c>
      <c r="AW4" s="72" t="s">
        <v>927</v>
      </c>
      <c r="AX4" s="73" t="s">
        <v>924</v>
      </c>
      <c r="AY4" s="72" t="s">
        <v>926</v>
      </c>
      <c r="AZ4" s="72" t="s">
        <v>927</v>
      </c>
      <c r="BA4" s="73" t="s">
        <v>924</v>
      </c>
      <c r="BB4" s="72" t="s">
        <v>926</v>
      </c>
      <c r="BC4" s="73" t="s">
        <v>927</v>
      </c>
      <c r="BD4" s="73" t="s">
        <v>924</v>
      </c>
      <c r="BE4" s="72" t="s">
        <v>926</v>
      </c>
      <c r="BF4" s="72" t="s">
        <v>927</v>
      </c>
      <c r="BG4" s="73" t="s">
        <v>924</v>
      </c>
      <c r="BH4" s="72" t="s">
        <v>926</v>
      </c>
      <c r="BI4" s="72" t="s">
        <v>927</v>
      </c>
      <c r="BJ4" s="73" t="s">
        <v>924</v>
      </c>
      <c r="BK4" s="72" t="s">
        <v>926</v>
      </c>
      <c r="BL4" s="73" t="s">
        <v>927</v>
      </c>
      <c r="BM4" s="73" t="s">
        <v>924</v>
      </c>
      <c r="BN4" s="72" t="s">
        <v>926</v>
      </c>
      <c r="BO4" s="72" t="s">
        <v>927</v>
      </c>
      <c r="BP4" s="73" t="s">
        <v>924</v>
      </c>
      <c r="BQ4" s="72" t="s">
        <v>926</v>
      </c>
      <c r="BR4" s="72" t="s">
        <v>927</v>
      </c>
      <c r="BS4" s="73" t="s">
        <v>924</v>
      </c>
      <c r="BT4" s="72" t="s">
        <v>926</v>
      </c>
      <c r="BU4" s="73" t="s">
        <v>927</v>
      </c>
      <c r="BV4" s="73" t="s">
        <v>924</v>
      </c>
      <c r="BW4" s="72" t="s">
        <v>926</v>
      </c>
      <c r="BX4" s="72" t="s">
        <v>927</v>
      </c>
      <c r="BY4" s="73" t="s">
        <v>924</v>
      </c>
      <c r="BZ4" s="72" t="s">
        <v>926</v>
      </c>
      <c r="CA4" s="72" t="s">
        <v>927</v>
      </c>
      <c r="CB4" s="73" t="s">
        <v>924</v>
      </c>
      <c r="CC4" s="72" t="s">
        <v>926</v>
      </c>
      <c r="CD4" s="73" t="s">
        <v>927</v>
      </c>
      <c r="CE4" s="73" t="s">
        <v>924</v>
      </c>
      <c r="CF4" s="72" t="s">
        <v>926</v>
      </c>
      <c r="CG4" s="72" t="s">
        <v>927</v>
      </c>
      <c r="CH4" s="73" t="s">
        <v>924</v>
      </c>
      <c r="CI4" s="72" t="s">
        <v>926</v>
      </c>
      <c r="CJ4" s="72" t="s">
        <v>927</v>
      </c>
      <c r="CK4" s="73" t="s">
        <v>924</v>
      </c>
      <c r="CL4" s="72" t="s">
        <v>926</v>
      </c>
      <c r="CM4" s="73" t="s">
        <v>927</v>
      </c>
      <c r="CN4" s="73" t="s">
        <v>924</v>
      </c>
      <c r="CO4" s="72" t="s">
        <v>926</v>
      </c>
      <c r="CP4" s="72" t="s">
        <v>927</v>
      </c>
      <c r="CQ4" s="73" t="s">
        <v>924</v>
      </c>
      <c r="CR4" s="72" t="s">
        <v>926</v>
      </c>
      <c r="CS4" s="72" t="s">
        <v>927</v>
      </c>
      <c r="CT4" s="73" t="s">
        <v>924</v>
      </c>
      <c r="CU4" s="72" t="s">
        <v>926</v>
      </c>
      <c r="CV4" s="73" t="s">
        <v>927</v>
      </c>
      <c r="CW4" s="73" t="s">
        <v>924</v>
      </c>
      <c r="CX4" s="72" t="s">
        <v>926</v>
      </c>
      <c r="CY4" s="72" t="s">
        <v>927</v>
      </c>
      <c r="CZ4" s="73" t="s">
        <v>924</v>
      </c>
      <c r="DA4" s="72" t="s">
        <v>926</v>
      </c>
      <c r="DB4" s="72" t="s">
        <v>927</v>
      </c>
      <c r="DC4" s="73" t="s">
        <v>924</v>
      </c>
      <c r="DD4" s="72" t="s">
        <v>926</v>
      </c>
      <c r="DE4" s="73" t="s">
        <v>927</v>
      </c>
      <c r="DF4" s="73" t="s">
        <v>924</v>
      </c>
      <c r="DG4" s="72" t="s">
        <v>926</v>
      </c>
      <c r="DH4" s="72" t="s">
        <v>927</v>
      </c>
      <c r="DI4" s="73" t="s">
        <v>924</v>
      </c>
      <c r="DJ4" s="72" t="s">
        <v>926</v>
      </c>
      <c r="DK4" s="72" t="s">
        <v>927</v>
      </c>
      <c r="DL4" s="73" t="s">
        <v>924</v>
      </c>
      <c r="DM4" s="72" t="s">
        <v>926</v>
      </c>
      <c r="DN4" s="73" t="s">
        <v>927</v>
      </c>
      <c r="DO4" s="73" t="s">
        <v>924</v>
      </c>
      <c r="DP4" s="72" t="s">
        <v>926</v>
      </c>
      <c r="DQ4" s="72" t="s">
        <v>927</v>
      </c>
      <c r="DR4" s="572" t="s">
        <v>924</v>
      </c>
      <c r="DS4" s="573" t="s">
        <v>926</v>
      </c>
      <c r="DT4" s="572" t="s">
        <v>927</v>
      </c>
      <c r="DU4" s="73" t="s">
        <v>924</v>
      </c>
      <c r="DV4" s="72" t="s">
        <v>926</v>
      </c>
      <c r="DW4" s="72" t="s">
        <v>927</v>
      </c>
      <c r="DX4" s="73" t="s">
        <v>924</v>
      </c>
      <c r="DY4" s="72" t="s">
        <v>926</v>
      </c>
      <c r="DZ4" s="72" t="s">
        <v>927</v>
      </c>
      <c r="EA4" s="73" t="s">
        <v>924</v>
      </c>
      <c r="EB4" s="72" t="s">
        <v>926</v>
      </c>
      <c r="EC4" s="73" t="s">
        <v>927</v>
      </c>
      <c r="ED4" s="73" t="s">
        <v>924</v>
      </c>
      <c r="EE4" s="72" t="s">
        <v>926</v>
      </c>
      <c r="EF4" s="72" t="s">
        <v>927</v>
      </c>
      <c r="EG4" s="73" t="s">
        <v>924</v>
      </c>
      <c r="EH4" s="72" t="s">
        <v>926</v>
      </c>
      <c r="EI4" s="72" t="s">
        <v>927</v>
      </c>
      <c r="EJ4" s="73" t="s">
        <v>924</v>
      </c>
      <c r="EK4" s="72" t="s">
        <v>926</v>
      </c>
      <c r="EL4" s="73" t="s">
        <v>927</v>
      </c>
      <c r="EM4" s="73" t="s">
        <v>924</v>
      </c>
      <c r="EN4" s="72" t="s">
        <v>926</v>
      </c>
      <c r="EO4" s="72" t="s">
        <v>927</v>
      </c>
      <c r="EP4" s="73" t="s">
        <v>924</v>
      </c>
      <c r="EQ4" s="72" t="s">
        <v>926</v>
      </c>
      <c r="ER4" s="72" t="s">
        <v>927</v>
      </c>
      <c r="ES4" s="73" t="s">
        <v>924</v>
      </c>
      <c r="ET4" s="72" t="s">
        <v>926</v>
      </c>
      <c r="EU4" s="73" t="s">
        <v>927</v>
      </c>
      <c r="EV4" s="572" t="s">
        <v>924</v>
      </c>
      <c r="EW4" s="573" t="s">
        <v>926</v>
      </c>
      <c r="EX4" s="573" t="s">
        <v>927</v>
      </c>
      <c r="EY4" s="73" t="s">
        <v>924</v>
      </c>
      <c r="EZ4" s="72" t="s">
        <v>926</v>
      </c>
      <c r="FA4" s="72" t="s">
        <v>927</v>
      </c>
      <c r="FB4" s="73" t="s">
        <v>924</v>
      </c>
      <c r="FC4" s="72" t="s">
        <v>926</v>
      </c>
      <c r="FD4" s="73" t="s">
        <v>927</v>
      </c>
      <c r="FE4" s="73" t="s">
        <v>924</v>
      </c>
      <c r="FF4" s="72" t="s">
        <v>926</v>
      </c>
      <c r="FG4" s="72" t="s">
        <v>927</v>
      </c>
      <c r="FH4" s="73" t="s">
        <v>924</v>
      </c>
      <c r="FI4" s="72" t="s">
        <v>926</v>
      </c>
      <c r="FJ4" s="72" t="s">
        <v>927</v>
      </c>
      <c r="FK4" s="73" t="s">
        <v>924</v>
      </c>
      <c r="FL4" s="72" t="s">
        <v>926</v>
      </c>
      <c r="FM4" s="73" t="s">
        <v>927</v>
      </c>
      <c r="FN4" s="73" t="s">
        <v>924</v>
      </c>
      <c r="FO4" s="72" t="s">
        <v>926</v>
      </c>
      <c r="FP4" s="72" t="s">
        <v>927</v>
      </c>
      <c r="FQ4" s="73" t="s">
        <v>924</v>
      </c>
      <c r="FR4" s="72" t="s">
        <v>926</v>
      </c>
      <c r="FS4" s="72" t="s">
        <v>927</v>
      </c>
      <c r="FT4" s="73" t="s">
        <v>924</v>
      </c>
      <c r="FU4" s="72" t="s">
        <v>926</v>
      </c>
      <c r="FV4" s="73" t="s">
        <v>927</v>
      </c>
      <c r="FW4" s="73" t="s">
        <v>924</v>
      </c>
      <c r="FX4" s="72" t="s">
        <v>926</v>
      </c>
      <c r="FY4" s="72" t="s">
        <v>927</v>
      </c>
      <c r="FZ4" s="73" t="s">
        <v>924</v>
      </c>
      <c r="GA4" s="72" t="s">
        <v>926</v>
      </c>
      <c r="GB4" s="72" t="s">
        <v>927</v>
      </c>
      <c r="GC4" s="73" t="s">
        <v>924</v>
      </c>
      <c r="GD4" s="72" t="s">
        <v>926</v>
      </c>
      <c r="GE4" s="73" t="s">
        <v>927</v>
      </c>
      <c r="GF4" s="73" t="s">
        <v>924</v>
      </c>
      <c r="GG4" s="72" t="s">
        <v>926</v>
      </c>
      <c r="GH4" s="72" t="s">
        <v>927</v>
      </c>
      <c r="GI4" s="73" t="s">
        <v>924</v>
      </c>
      <c r="GJ4" s="72" t="s">
        <v>926</v>
      </c>
      <c r="GK4" s="72" t="s">
        <v>927</v>
      </c>
      <c r="GL4" s="73" t="s">
        <v>924</v>
      </c>
      <c r="GM4" s="72" t="s">
        <v>926</v>
      </c>
      <c r="GN4" s="73" t="s">
        <v>927</v>
      </c>
      <c r="GO4" s="73" t="s">
        <v>924</v>
      </c>
      <c r="GP4" s="72" t="s">
        <v>926</v>
      </c>
      <c r="GQ4" s="72" t="s">
        <v>927</v>
      </c>
      <c r="GR4" s="73" t="s">
        <v>924</v>
      </c>
      <c r="GS4" s="72" t="s">
        <v>926</v>
      </c>
      <c r="GT4" s="72" t="s">
        <v>927</v>
      </c>
      <c r="GU4" s="73" t="s">
        <v>924</v>
      </c>
      <c r="GV4" s="72" t="s">
        <v>926</v>
      </c>
      <c r="GW4" s="73" t="s">
        <v>927</v>
      </c>
      <c r="GX4" s="73" t="s">
        <v>924</v>
      </c>
      <c r="GY4" s="72" t="s">
        <v>926</v>
      </c>
      <c r="GZ4" s="72" t="s">
        <v>927</v>
      </c>
      <c r="HA4" s="73" t="s">
        <v>924</v>
      </c>
      <c r="HB4" s="73" t="s">
        <v>926</v>
      </c>
      <c r="HC4" s="583" t="s">
        <v>927</v>
      </c>
    </row>
    <row r="5" spans="1:211" s="3" customFormat="1" ht="16.5" thickBot="1" x14ac:dyDescent="0.25">
      <c r="A5" s="111"/>
      <c r="B5" s="569" t="s">
        <v>397</v>
      </c>
      <c r="C5" s="584"/>
      <c r="D5" s="588" t="s">
        <v>397</v>
      </c>
      <c r="E5" s="569" t="s">
        <v>397</v>
      </c>
      <c r="F5" s="584"/>
      <c r="G5" s="588" t="s">
        <v>397</v>
      </c>
      <c r="H5" s="569" t="s">
        <v>397</v>
      </c>
      <c r="I5" s="584"/>
      <c r="J5" s="569" t="s">
        <v>397</v>
      </c>
      <c r="K5" s="569" t="s">
        <v>397</v>
      </c>
      <c r="L5" s="584"/>
      <c r="M5" s="588" t="s">
        <v>397</v>
      </c>
      <c r="N5" s="569" t="s">
        <v>397</v>
      </c>
      <c r="O5" s="584"/>
      <c r="P5" s="588" t="s">
        <v>397</v>
      </c>
      <c r="Q5" s="569" t="s">
        <v>397</v>
      </c>
      <c r="R5" s="584"/>
      <c r="S5" s="569" t="s">
        <v>397</v>
      </c>
      <c r="T5" s="569" t="s">
        <v>397</v>
      </c>
      <c r="U5" s="584"/>
      <c r="V5" s="588" t="s">
        <v>397</v>
      </c>
      <c r="W5" s="569" t="s">
        <v>397</v>
      </c>
      <c r="X5" s="584"/>
      <c r="Y5" s="588" t="s">
        <v>397</v>
      </c>
      <c r="Z5" s="569" t="s">
        <v>397</v>
      </c>
      <c r="AA5" s="584"/>
      <c r="AB5" s="569" t="s">
        <v>397</v>
      </c>
      <c r="AC5" s="569" t="s">
        <v>397</v>
      </c>
      <c r="AD5" s="584"/>
      <c r="AE5" s="588" t="s">
        <v>397</v>
      </c>
      <c r="AF5" s="569" t="s">
        <v>397</v>
      </c>
      <c r="AG5" s="584"/>
      <c r="AH5" s="588" t="s">
        <v>397</v>
      </c>
      <c r="AI5" s="569" t="s">
        <v>397</v>
      </c>
      <c r="AJ5" s="584"/>
      <c r="AK5" s="569" t="s">
        <v>397</v>
      </c>
      <c r="AL5" s="569" t="s">
        <v>397</v>
      </c>
      <c r="AM5" s="584"/>
      <c r="AN5" s="588" t="s">
        <v>397</v>
      </c>
      <c r="AO5" s="569" t="s">
        <v>397</v>
      </c>
      <c r="AP5" s="584"/>
      <c r="AQ5" s="588" t="s">
        <v>397</v>
      </c>
      <c r="AR5" s="569" t="s">
        <v>397</v>
      </c>
      <c r="AS5" s="584"/>
      <c r="AT5" s="569" t="s">
        <v>397</v>
      </c>
      <c r="AU5" s="569" t="s">
        <v>397</v>
      </c>
      <c r="AV5" s="584"/>
      <c r="AW5" s="588" t="s">
        <v>397</v>
      </c>
      <c r="AX5" s="569" t="s">
        <v>397</v>
      </c>
      <c r="AY5" s="584"/>
      <c r="AZ5" s="588" t="s">
        <v>397</v>
      </c>
      <c r="BA5" s="569" t="s">
        <v>397</v>
      </c>
      <c r="BB5" s="584"/>
      <c r="BC5" s="569" t="s">
        <v>397</v>
      </c>
      <c r="BD5" s="569" t="s">
        <v>397</v>
      </c>
      <c r="BE5" s="584"/>
      <c r="BF5" s="588" t="s">
        <v>397</v>
      </c>
      <c r="BG5" s="569" t="s">
        <v>397</v>
      </c>
      <c r="BH5" s="584"/>
      <c r="BI5" s="588" t="s">
        <v>397</v>
      </c>
      <c r="BJ5" s="569" t="s">
        <v>397</v>
      </c>
      <c r="BK5" s="584"/>
      <c r="BL5" s="569" t="s">
        <v>397</v>
      </c>
      <c r="BM5" s="569" t="s">
        <v>397</v>
      </c>
      <c r="BN5" s="584"/>
      <c r="BO5" s="588" t="s">
        <v>397</v>
      </c>
      <c r="BP5" s="569" t="s">
        <v>397</v>
      </c>
      <c r="BQ5" s="584"/>
      <c r="BR5" s="588" t="s">
        <v>397</v>
      </c>
      <c r="BS5" s="569" t="s">
        <v>397</v>
      </c>
      <c r="BT5" s="584"/>
      <c r="BU5" s="569" t="s">
        <v>397</v>
      </c>
      <c r="BV5" s="569" t="s">
        <v>397</v>
      </c>
      <c r="BW5" s="584"/>
      <c r="BX5" s="588" t="s">
        <v>397</v>
      </c>
      <c r="BY5" s="569" t="s">
        <v>397</v>
      </c>
      <c r="BZ5" s="584"/>
      <c r="CA5" s="588" t="s">
        <v>397</v>
      </c>
      <c r="CB5" s="569" t="s">
        <v>397</v>
      </c>
      <c r="CC5" s="584"/>
      <c r="CD5" s="569" t="s">
        <v>397</v>
      </c>
      <c r="CE5" s="569" t="s">
        <v>397</v>
      </c>
      <c r="CF5" s="584"/>
      <c r="CG5" s="588" t="s">
        <v>397</v>
      </c>
      <c r="CH5" s="569" t="s">
        <v>397</v>
      </c>
      <c r="CI5" s="584"/>
      <c r="CJ5" s="588" t="s">
        <v>397</v>
      </c>
      <c r="CK5" s="569" t="s">
        <v>397</v>
      </c>
      <c r="CL5" s="584"/>
      <c r="CM5" s="569" t="s">
        <v>397</v>
      </c>
      <c r="CN5" s="569" t="s">
        <v>397</v>
      </c>
      <c r="CO5" s="584"/>
      <c r="CP5" s="588" t="s">
        <v>397</v>
      </c>
      <c r="CQ5" s="569" t="s">
        <v>397</v>
      </c>
      <c r="CR5" s="584"/>
      <c r="CS5" s="588" t="s">
        <v>397</v>
      </c>
      <c r="CT5" s="569" t="s">
        <v>397</v>
      </c>
      <c r="CU5" s="584"/>
      <c r="CV5" s="569" t="s">
        <v>397</v>
      </c>
      <c r="CW5" s="569" t="s">
        <v>397</v>
      </c>
      <c r="CX5" s="584"/>
      <c r="CY5" s="588" t="s">
        <v>397</v>
      </c>
      <c r="CZ5" s="569" t="s">
        <v>397</v>
      </c>
      <c r="DA5" s="584"/>
      <c r="DB5" s="588" t="s">
        <v>397</v>
      </c>
      <c r="DC5" s="569" t="s">
        <v>397</v>
      </c>
      <c r="DD5" s="584"/>
      <c r="DE5" s="569" t="s">
        <v>397</v>
      </c>
      <c r="DF5" s="569" t="s">
        <v>397</v>
      </c>
      <c r="DG5" s="584"/>
      <c r="DH5" s="588" t="s">
        <v>397</v>
      </c>
      <c r="DI5" s="569" t="s">
        <v>397</v>
      </c>
      <c r="DJ5" s="584"/>
      <c r="DK5" s="588" t="s">
        <v>397</v>
      </c>
      <c r="DL5" s="569" t="s">
        <v>397</v>
      </c>
      <c r="DM5" s="584"/>
      <c r="DN5" s="569" t="s">
        <v>397</v>
      </c>
      <c r="DO5" s="569" t="s">
        <v>397</v>
      </c>
      <c r="DP5" s="584"/>
      <c r="DQ5" s="588" t="s">
        <v>397</v>
      </c>
      <c r="DR5" s="574" t="s">
        <v>397</v>
      </c>
      <c r="DS5" s="589"/>
      <c r="DT5" s="574" t="s">
        <v>397</v>
      </c>
      <c r="DU5" s="569" t="s">
        <v>397</v>
      </c>
      <c r="DV5" s="584"/>
      <c r="DW5" s="588" t="s">
        <v>397</v>
      </c>
      <c r="DX5" s="569" t="s">
        <v>397</v>
      </c>
      <c r="DY5" s="584"/>
      <c r="DZ5" s="588" t="s">
        <v>397</v>
      </c>
      <c r="EA5" s="569" t="s">
        <v>397</v>
      </c>
      <c r="EB5" s="584"/>
      <c r="EC5" s="569" t="s">
        <v>397</v>
      </c>
      <c r="ED5" s="569" t="s">
        <v>397</v>
      </c>
      <c r="EE5" s="584"/>
      <c r="EF5" s="588" t="s">
        <v>397</v>
      </c>
      <c r="EG5" s="569" t="s">
        <v>397</v>
      </c>
      <c r="EH5" s="584"/>
      <c r="EI5" s="588" t="s">
        <v>397</v>
      </c>
      <c r="EJ5" s="569" t="s">
        <v>397</v>
      </c>
      <c r="EK5" s="584"/>
      <c r="EL5" s="569" t="s">
        <v>397</v>
      </c>
      <c r="EM5" s="569" t="s">
        <v>397</v>
      </c>
      <c r="EN5" s="584"/>
      <c r="EO5" s="588" t="s">
        <v>397</v>
      </c>
      <c r="EP5" s="569" t="s">
        <v>397</v>
      </c>
      <c r="EQ5" s="584"/>
      <c r="ER5" s="588" t="s">
        <v>397</v>
      </c>
      <c r="ES5" s="569" t="s">
        <v>397</v>
      </c>
      <c r="ET5" s="584"/>
      <c r="EU5" s="569" t="s">
        <v>397</v>
      </c>
      <c r="EV5" s="574" t="s">
        <v>397</v>
      </c>
      <c r="EW5" s="589"/>
      <c r="EX5" s="590" t="s">
        <v>397</v>
      </c>
      <c r="EY5" s="569" t="s">
        <v>397</v>
      </c>
      <c r="EZ5" s="584"/>
      <c r="FA5" s="588" t="s">
        <v>397</v>
      </c>
      <c r="FB5" s="569" t="s">
        <v>397</v>
      </c>
      <c r="FC5" s="584"/>
      <c r="FD5" s="569" t="s">
        <v>397</v>
      </c>
      <c r="FE5" s="569" t="s">
        <v>397</v>
      </c>
      <c r="FF5" s="584"/>
      <c r="FG5" s="588" t="s">
        <v>397</v>
      </c>
      <c r="FH5" s="569" t="s">
        <v>397</v>
      </c>
      <c r="FI5" s="584"/>
      <c r="FJ5" s="588" t="s">
        <v>397</v>
      </c>
      <c r="FK5" s="569" t="s">
        <v>397</v>
      </c>
      <c r="FL5" s="584"/>
      <c r="FM5" s="569" t="s">
        <v>397</v>
      </c>
      <c r="FN5" s="569" t="s">
        <v>397</v>
      </c>
      <c r="FO5" s="584"/>
      <c r="FP5" s="588" t="s">
        <v>397</v>
      </c>
      <c r="FQ5" s="569" t="s">
        <v>397</v>
      </c>
      <c r="FR5" s="584"/>
      <c r="FS5" s="588" t="s">
        <v>397</v>
      </c>
      <c r="FT5" s="569" t="s">
        <v>397</v>
      </c>
      <c r="FU5" s="584"/>
      <c r="FV5" s="569" t="s">
        <v>397</v>
      </c>
      <c r="FW5" s="569" t="s">
        <v>397</v>
      </c>
      <c r="FX5" s="584"/>
      <c r="FY5" s="588" t="s">
        <v>397</v>
      </c>
      <c r="FZ5" s="569" t="s">
        <v>397</v>
      </c>
      <c r="GA5" s="584"/>
      <c r="GB5" s="588" t="s">
        <v>397</v>
      </c>
      <c r="GC5" s="569" t="s">
        <v>397</v>
      </c>
      <c r="GD5" s="584"/>
      <c r="GE5" s="569" t="s">
        <v>397</v>
      </c>
      <c r="GF5" s="569" t="s">
        <v>397</v>
      </c>
      <c r="GG5" s="584"/>
      <c r="GH5" s="588" t="s">
        <v>397</v>
      </c>
      <c r="GI5" s="569" t="s">
        <v>397</v>
      </c>
      <c r="GJ5" s="584"/>
      <c r="GK5" s="588" t="s">
        <v>397</v>
      </c>
      <c r="GL5" s="569" t="s">
        <v>397</v>
      </c>
      <c r="GM5" s="584"/>
      <c r="GN5" s="569" t="s">
        <v>397</v>
      </c>
      <c r="GO5" s="569" t="s">
        <v>397</v>
      </c>
      <c r="GP5" s="584"/>
      <c r="GQ5" s="588" t="s">
        <v>397</v>
      </c>
      <c r="GR5" s="569" t="s">
        <v>397</v>
      </c>
      <c r="GS5" s="584"/>
      <c r="GT5" s="588" t="s">
        <v>397</v>
      </c>
      <c r="GU5" s="569" t="s">
        <v>397</v>
      </c>
      <c r="GV5" s="584"/>
      <c r="GW5" s="569" t="s">
        <v>397</v>
      </c>
      <c r="GX5" s="569" t="s">
        <v>397</v>
      </c>
      <c r="GY5" s="584"/>
      <c r="GZ5" s="588" t="s">
        <v>397</v>
      </c>
      <c r="HA5" s="569" t="s">
        <v>397</v>
      </c>
      <c r="HB5" s="591"/>
      <c r="HC5" s="585" t="s">
        <v>397</v>
      </c>
    </row>
    <row r="6" spans="1:211" s="3" customFormat="1" ht="16.5" thickBot="1" x14ac:dyDescent="0.25">
      <c r="A6" s="112" t="s">
        <v>398</v>
      </c>
      <c r="B6" s="77">
        <f>B26+B53</f>
        <v>115930</v>
      </c>
      <c r="C6" s="77">
        <f t="shared" ref="C6:E6" si="0">C26+C53</f>
        <v>11415</v>
      </c>
      <c r="D6" s="77">
        <f t="shared" si="0"/>
        <v>127345</v>
      </c>
      <c r="E6" s="77">
        <f t="shared" si="0"/>
        <v>1000</v>
      </c>
      <c r="F6" s="77">
        <f t="shared" ref="F6:BQ6" si="1">F26+F53</f>
        <v>118</v>
      </c>
      <c r="G6" s="77">
        <f t="shared" si="1"/>
        <v>1118</v>
      </c>
      <c r="H6" s="77">
        <f t="shared" si="1"/>
        <v>3353</v>
      </c>
      <c r="I6" s="77">
        <f t="shared" si="1"/>
        <v>280</v>
      </c>
      <c r="J6" s="77">
        <f t="shared" si="1"/>
        <v>3633</v>
      </c>
      <c r="K6" s="77">
        <f t="shared" si="1"/>
        <v>6918</v>
      </c>
      <c r="L6" s="77">
        <f t="shared" si="1"/>
        <v>326</v>
      </c>
      <c r="M6" s="77">
        <f t="shared" si="1"/>
        <v>7244</v>
      </c>
      <c r="N6" s="77">
        <f t="shared" si="1"/>
        <v>123969</v>
      </c>
      <c r="O6" s="77">
        <f t="shared" si="1"/>
        <v>119104</v>
      </c>
      <c r="P6" s="77">
        <f t="shared" si="1"/>
        <v>243073</v>
      </c>
      <c r="Q6" s="77">
        <f t="shared" si="1"/>
        <v>115828</v>
      </c>
      <c r="R6" s="77">
        <f t="shared" si="1"/>
        <v>-6062</v>
      </c>
      <c r="S6" s="77">
        <f t="shared" si="1"/>
        <v>109766</v>
      </c>
      <c r="T6" s="77">
        <f t="shared" si="1"/>
        <v>918137</v>
      </c>
      <c r="U6" s="77">
        <f t="shared" si="1"/>
        <v>220748</v>
      </c>
      <c r="V6" s="77">
        <f t="shared" si="1"/>
        <v>1138885</v>
      </c>
      <c r="W6" s="77">
        <f t="shared" si="1"/>
        <v>0</v>
      </c>
      <c r="X6" s="77">
        <f t="shared" si="1"/>
        <v>2200000</v>
      </c>
      <c r="Y6" s="77">
        <f t="shared" si="1"/>
        <v>2200000</v>
      </c>
      <c r="Z6" s="77">
        <f t="shared" si="1"/>
        <v>477426</v>
      </c>
      <c r="AA6" s="77">
        <f t="shared" si="1"/>
        <v>59390</v>
      </c>
      <c r="AB6" s="77">
        <f t="shared" si="1"/>
        <v>536816</v>
      </c>
      <c r="AC6" s="77">
        <f t="shared" si="1"/>
        <v>0</v>
      </c>
      <c r="AD6" s="77">
        <f t="shared" si="1"/>
        <v>164256</v>
      </c>
      <c r="AE6" s="77">
        <f t="shared" si="1"/>
        <v>164256</v>
      </c>
      <c r="AF6" s="77">
        <f t="shared" si="1"/>
        <v>3300</v>
      </c>
      <c r="AG6" s="77">
        <f t="shared" si="1"/>
        <v>17</v>
      </c>
      <c r="AH6" s="77">
        <f t="shared" si="1"/>
        <v>3317</v>
      </c>
      <c r="AI6" s="77">
        <f t="shared" si="1"/>
        <v>4500</v>
      </c>
      <c r="AJ6" s="77">
        <f t="shared" si="1"/>
        <v>4959</v>
      </c>
      <c r="AK6" s="77">
        <f t="shared" si="1"/>
        <v>9459</v>
      </c>
      <c r="AL6" s="77">
        <f t="shared" si="1"/>
        <v>89139</v>
      </c>
      <c r="AM6" s="77">
        <f t="shared" si="1"/>
        <v>1243</v>
      </c>
      <c r="AN6" s="77">
        <f t="shared" si="1"/>
        <v>90382</v>
      </c>
      <c r="AO6" s="77">
        <f t="shared" si="1"/>
        <v>10305</v>
      </c>
      <c r="AP6" s="77">
        <f t="shared" si="1"/>
        <v>73200</v>
      </c>
      <c r="AQ6" s="77">
        <f t="shared" si="1"/>
        <v>83505</v>
      </c>
      <c r="AR6" s="77">
        <f t="shared" si="1"/>
        <v>5000</v>
      </c>
      <c r="AS6" s="77">
        <f t="shared" si="1"/>
        <v>5000</v>
      </c>
      <c r="AT6" s="77">
        <f t="shared" si="1"/>
        <v>10000</v>
      </c>
      <c r="AU6" s="77">
        <f t="shared" si="1"/>
        <v>3200</v>
      </c>
      <c r="AV6" s="77">
        <f t="shared" si="1"/>
        <v>0</v>
      </c>
      <c r="AW6" s="77">
        <f t="shared" si="1"/>
        <v>3200</v>
      </c>
      <c r="AX6" s="77">
        <f t="shared" si="1"/>
        <v>1500</v>
      </c>
      <c r="AY6" s="77">
        <f t="shared" si="1"/>
        <v>1465</v>
      </c>
      <c r="AZ6" s="77">
        <f t="shared" si="1"/>
        <v>2965</v>
      </c>
      <c r="BA6" s="77">
        <f t="shared" si="1"/>
        <v>0</v>
      </c>
      <c r="BB6" s="77">
        <f t="shared" si="1"/>
        <v>31071</v>
      </c>
      <c r="BC6" s="77">
        <f t="shared" si="1"/>
        <v>31071</v>
      </c>
      <c r="BD6" s="77">
        <f t="shared" si="1"/>
        <v>0</v>
      </c>
      <c r="BE6" s="77">
        <f t="shared" si="1"/>
        <v>0</v>
      </c>
      <c r="BF6" s="77">
        <f t="shared" si="1"/>
        <v>0</v>
      </c>
      <c r="BG6" s="77">
        <f t="shared" si="1"/>
        <v>4969</v>
      </c>
      <c r="BH6" s="77">
        <f t="shared" si="1"/>
        <v>5571</v>
      </c>
      <c r="BI6" s="77">
        <f t="shared" si="1"/>
        <v>10540</v>
      </c>
      <c r="BJ6" s="77">
        <f t="shared" si="1"/>
        <v>0</v>
      </c>
      <c r="BK6" s="77">
        <f t="shared" si="1"/>
        <v>0</v>
      </c>
      <c r="BL6" s="77">
        <f t="shared" si="1"/>
        <v>0</v>
      </c>
      <c r="BM6" s="77">
        <f t="shared" si="1"/>
        <v>23413</v>
      </c>
      <c r="BN6" s="77">
        <f t="shared" si="1"/>
        <v>15000</v>
      </c>
      <c r="BO6" s="77">
        <f t="shared" si="1"/>
        <v>38413</v>
      </c>
      <c r="BP6" s="77">
        <f t="shared" si="1"/>
        <v>1008167</v>
      </c>
      <c r="BQ6" s="77">
        <f t="shared" si="1"/>
        <v>3111991</v>
      </c>
      <c r="BR6" s="77">
        <f t="shared" ref="BR6:DQ6" si="2">BR26+BR53</f>
        <v>4120158</v>
      </c>
      <c r="BS6" s="77">
        <f t="shared" si="2"/>
        <v>169062</v>
      </c>
      <c r="BT6" s="77">
        <f t="shared" si="2"/>
        <v>4415</v>
      </c>
      <c r="BU6" s="77">
        <f t="shared" si="2"/>
        <v>173477</v>
      </c>
      <c r="BV6" s="77">
        <f t="shared" si="2"/>
        <v>0</v>
      </c>
      <c r="BW6" s="77">
        <f t="shared" si="2"/>
        <v>0</v>
      </c>
      <c r="BX6" s="77">
        <f t="shared" si="2"/>
        <v>0</v>
      </c>
      <c r="BY6" s="77">
        <f t="shared" si="2"/>
        <v>272604</v>
      </c>
      <c r="BZ6" s="77">
        <f t="shared" si="2"/>
        <v>57392</v>
      </c>
      <c r="CA6" s="77">
        <f t="shared" si="2"/>
        <v>329996</v>
      </c>
      <c r="CB6" s="77">
        <f t="shared" si="2"/>
        <v>0</v>
      </c>
      <c r="CC6" s="77">
        <f t="shared" si="2"/>
        <v>0</v>
      </c>
      <c r="CD6" s="77">
        <f t="shared" si="2"/>
        <v>0</v>
      </c>
      <c r="CE6" s="77">
        <f t="shared" si="2"/>
        <v>997424</v>
      </c>
      <c r="CF6" s="77">
        <f t="shared" si="2"/>
        <v>1205299</v>
      </c>
      <c r="CG6" s="77">
        <f t="shared" si="2"/>
        <v>2202723</v>
      </c>
      <c r="CH6" s="77">
        <f t="shared" si="2"/>
        <v>548293</v>
      </c>
      <c r="CI6" s="77">
        <f t="shared" si="2"/>
        <v>154152</v>
      </c>
      <c r="CJ6" s="77">
        <f t="shared" si="2"/>
        <v>702445</v>
      </c>
      <c r="CK6" s="77">
        <f t="shared" si="2"/>
        <v>268694</v>
      </c>
      <c r="CL6" s="77">
        <f t="shared" si="2"/>
        <v>1774</v>
      </c>
      <c r="CM6" s="77">
        <f t="shared" si="2"/>
        <v>270468</v>
      </c>
      <c r="CN6" s="77">
        <f t="shared" si="2"/>
        <v>696689</v>
      </c>
      <c r="CO6" s="77">
        <f t="shared" si="2"/>
        <v>23573</v>
      </c>
      <c r="CP6" s="77">
        <f t="shared" si="2"/>
        <v>720262</v>
      </c>
      <c r="CQ6" s="77">
        <f t="shared" si="2"/>
        <v>0</v>
      </c>
      <c r="CR6" s="77">
        <f t="shared" si="2"/>
        <v>0</v>
      </c>
      <c r="CS6" s="77">
        <f t="shared" si="2"/>
        <v>0</v>
      </c>
      <c r="CT6" s="77">
        <f t="shared" si="2"/>
        <v>1000</v>
      </c>
      <c r="CU6" s="77">
        <f t="shared" si="2"/>
        <v>0</v>
      </c>
      <c r="CV6" s="77">
        <f t="shared" si="2"/>
        <v>1000</v>
      </c>
      <c r="CW6" s="77">
        <f t="shared" si="2"/>
        <v>1700</v>
      </c>
      <c r="CX6" s="77">
        <f t="shared" si="2"/>
        <v>527</v>
      </c>
      <c r="CY6" s="77">
        <f t="shared" si="2"/>
        <v>2227</v>
      </c>
      <c r="CZ6" s="77">
        <f t="shared" si="2"/>
        <v>44900</v>
      </c>
      <c r="DA6" s="77">
        <f t="shared" si="2"/>
        <v>15419</v>
      </c>
      <c r="DB6" s="77">
        <f t="shared" si="2"/>
        <v>60319</v>
      </c>
      <c r="DC6" s="77">
        <f t="shared" si="2"/>
        <v>1000000</v>
      </c>
      <c r="DD6" s="77">
        <f t="shared" si="2"/>
        <v>1419012</v>
      </c>
      <c r="DE6" s="77">
        <f t="shared" si="2"/>
        <v>2419012</v>
      </c>
      <c r="DF6" s="77">
        <f t="shared" si="2"/>
        <v>335626</v>
      </c>
      <c r="DG6" s="77">
        <f t="shared" si="2"/>
        <v>50387</v>
      </c>
      <c r="DH6" s="77">
        <f t="shared" si="2"/>
        <v>386013</v>
      </c>
      <c r="DI6" s="77">
        <f t="shared" si="2"/>
        <v>13359</v>
      </c>
      <c r="DJ6" s="77">
        <f t="shared" si="2"/>
        <v>470</v>
      </c>
      <c r="DK6" s="77">
        <f t="shared" si="2"/>
        <v>13829</v>
      </c>
      <c r="DL6" s="77">
        <f t="shared" si="2"/>
        <v>98857</v>
      </c>
      <c r="DM6" s="77">
        <f t="shared" si="2"/>
        <v>0</v>
      </c>
      <c r="DN6" s="77">
        <f t="shared" si="2"/>
        <v>98857</v>
      </c>
      <c r="DO6" s="77">
        <f t="shared" si="2"/>
        <v>698804</v>
      </c>
      <c r="DP6" s="77">
        <f t="shared" si="2"/>
        <v>103369</v>
      </c>
      <c r="DQ6" s="77">
        <f t="shared" si="2"/>
        <v>802173</v>
      </c>
      <c r="DR6" s="103">
        <f>DR26+DR53</f>
        <v>8063066</v>
      </c>
      <c r="DS6" s="103">
        <f t="shared" ref="DS6:DT6" si="3">DS26+DS53</f>
        <v>9054881</v>
      </c>
      <c r="DT6" s="103">
        <f t="shared" si="3"/>
        <v>17117947</v>
      </c>
      <c r="DU6" s="77">
        <f t="shared" ref="DU6:GR6" si="4">DU26+DU53</f>
        <v>0</v>
      </c>
      <c r="DV6" s="77">
        <f t="shared" si="4"/>
        <v>0</v>
      </c>
      <c r="DW6" s="77">
        <f t="shared" si="4"/>
        <v>0</v>
      </c>
      <c r="DX6" s="77">
        <f t="shared" ref="DX6:EU6" si="5">DX26+DX53</f>
        <v>0</v>
      </c>
      <c r="DY6" s="77">
        <f t="shared" si="5"/>
        <v>0</v>
      </c>
      <c r="DZ6" s="77">
        <f t="shared" si="5"/>
        <v>0</v>
      </c>
      <c r="EA6" s="77">
        <f t="shared" si="5"/>
        <v>0</v>
      </c>
      <c r="EB6" s="77">
        <f t="shared" si="5"/>
        <v>0</v>
      </c>
      <c r="EC6" s="77">
        <f t="shared" si="5"/>
        <v>0</v>
      </c>
      <c r="ED6" s="77">
        <f t="shared" si="5"/>
        <v>10033</v>
      </c>
      <c r="EE6" s="77">
        <f t="shared" si="5"/>
        <v>2703</v>
      </c>
      <c r="EF6" s="77">
        <f t="shared" si="5"/>
        <v>12736</v>
      </c>
      <c r="EG6" s="77">
        <f t="shared" si="5"/>
        <v>0</v>
      </c>
      <c r="EH6" s="77">
        <f t="shared" si="5"/>
        <v>0</v>
      </c>
      <c r="EI6" s="77">
        <f t="shared" si="5"/>
        <v>0</v>
      </c>
      <c r="EJ6" s="77">
        <f t="shared" si="5"/>
        <v>21271</v>
      </c>
      <c r="EK6" s="77">
        <f t="shared" si="5"/>
        <v>40290</v>
      </c>
      <c r="EL6" s="77">
        <f t="shared" si="5"/>
        <v>61561</v>
      </c>
      <c r="EM6" s="77">
        <f t="shared" si="5"/>
        <v>0</v>
      </c>
      <c r="EN6" s="77">
        <f t="shared" si="5"/>
        <v>0</v>
      </c>
      <c r="EO6" s="77">
        <f t="shared" si="5"/>
        <v>0</v>
      </c>
      <c r="EP6" s="77">
        <f t="shared" si="5"/>
        <v>41517</v>
      </c>
      <c r="EQ6" s="77">
        <f t="shared" si="5"/>
        <v>66940</v>
      </c>
      <c r="ER6" s="77">
        <f t="shared" si="5"/>
        <v>108457</v>
      </c>
      <c r="ES6" s="77">
        <f t="shared" si="5"/>
        <v>5529</v>
      </c>
      <c r="ET6" s="77">
        <f t="shared" si="5"/>
        <v>10824</v>
      </c>
      <c r="EU6" s="77">
        <f t="shared" si="5"/>
        <v>16353</v>
      </c>
      <c r="EV6" s="103">
        <f t="shared" si="4"/>
        <v>78350</v>
      </c>
      <c r="EW6" s="103">
        <f t="shared" ref="EW6:EX6" si="6">EW26+EW53</f>
        <v>120757</v>
      </c>
      <c r="EX6" s="103">
        <f t="shared" si="6"/>
        <v>199107</v>
      </c>
      <c r="EY6" s="77">
        <f t="shared" si="4"/>
        <v>68153</v>
      </c>
      <c r="EZ6" s="77">
        <f t="shared" si="4"/>
        <v>14685</v>
      </c>
      <c r="FA6" s="77">
        <f t="shared" si="4"/>
        <v>82838</v>
      </c>
      <c r="FB6" s="77">
        <f t="shared" si="4"/>
        <v>3675</v>
      </c>
      <c r="FC6" s="77">
        <f t="shared" si="4"/>
        <v>863</v>
      </c>
      <c r="FD6" s="77">
        <f t="shared" si="4"/>
        <v>4538</v>
      </c>
      <c r="FE6" s="77">
        <f t="shared" si="4"/>
        <v>2450</v>
      </c>
      <c r="FF6" s="77">
        <f t="shared" si="4"/>
        <v>784</v>
      </c>
      <c r="FG6" s="77">
        <f t="shared" si="4"/>
        <v>3234</v>
      </c>
      <c r="FH6" s="77">
        <f t="shared" si="4"/>
        <v>149513</v>
      </c>
      <c r="FI6" s="77">
        <f t="shared" si="4"/>
        <v>12928</v>
      </c>
      <c r="FJ6" s="77">
        <f t="shared" si="4"/>
        <v>162441</v>
      </c>
      <c r="FK6" s="77">
        <f t="shared" si="4"/>
        <v>5075</v>
      </c>
      <c r="FL6" s="77">
        <f t="shared" si="4"/>
        <v>1315</v>
      </c>
      <c r="FM6" s="77">
        <f t="shared" si="4"/>
        <v>6390</v>
      </c>
      <c r="FN6" s="77">
        <f t="shared" si="4"/>
        <v>37816</v>
      </c>
      <c r="FO6" s="77">
        <f t="shared" si="4"/>
        <v>-5480</v>
      </c>
      <c r="FP6" s="77">
        <f t="shared" si="4"/>
        <v>32336</v>
      </c>
      <c r="FQ6" s="77">
        <f t="shared" si="4"/>
        <v>22910</v>
      </c>
      <c r="FR6" s="77">
        <f t="shared" si="4"/>
        <v>4651</v>
      </c>
      <c r="FS6" s="77">
        <f t="shared" si="4"/>
        <v>27561</v>
      </c>
      <c r="FT6" s="77">
        <f t="shared" si="4"/>
        <v>8677</v>
      </c>
      <c r="FU6" s="77">
        <f t="shared" si="4"/>
        <v>893</v>
      </c>
      <c r="FV6" s="77">
        <f t="shared" si="4"/>
        <v>9570</v>
      </c>
      <c r="FW6" s="77">
        <f t="shared" si="4"/>
        <v>6741</v>
      </c>
      <c r="FX6" s="77">
        <f t="shared" si="4"/>
        <v>12303</v>
      </c>
      <c r="FY6" s="77">
        <f t="shared" si="4"/>
        <v>19044</v>
      </c>
      <c r="FZ6" s="77">
        <f t="shared" si="4"/>
        <v>16058</v>
      </c>
      <c r="GA6" s="77">
        <f t="shared" si="4"/>
        <v>2497</v>
      </c>
      <c r="GB6" s="77">
        <f t="shared" si="4"/>
        <v>18555</v>
      </c>
      <c r="GC6" s="77">
        <f t="shared" si="4"/>
        <v>1575</v>
      </c>
      <c r="GD6" s="77">
        <f t="shared" si="4"/>
        <v>3584</v>
      </c>
      <c r="GE6" s="77">
        <f t="shared" si="4"/>
        <v>5159</v>
      </c>
      <c r="GF6" s="77">
        <f t="shared" si="4"/>
        <v>4375</v>
      </c>
      <c r="GG6" s="77">
        <f t="shared" si="4"/>
        <v>843</v>
      </c>
      <c r="GH6" s="77">
        <f t="shared" si="4"/>
        <v>5218</v>
      </c>
      <c r="GI6" s="77">
        <f>GI26+GI53</f>
        <v>1750</v>
      </c>
      <c r="GJ6" s="77">
        <f t="shared" ref="GJ6:GK6" si="7">GJ26+GJ53</f>
        <v>0</v>
      </c>
      <c r="GK6" s="77">
        <f t="shared" si="7"/>
        <v>1750</v>
      </c>
      <c r="GL6" s="77">
        <f t="shared" si="4"/>
        <v>328768</v>
      </c>
      <c r="GM6" s="77">
        <f t="shared" si="4"/>
        <v>49866</v>
      </c>
      <c r="GN6" s="77">
        <f t="shared" si="4"/>
        <v>378634</v>
      </c>
      <c r="GO6" s="77">
        <f t="shared" si="4"/>
        <v>88473</v>
      </c>
      <c r="GP6" s="77">
        <f t="shared" si="4"/>
        <v>48147</v>
      </c>
      <c r="GQ6" s="77">
        <f t="shared" si="4"/>
        <v>136620</v>
      </c>
      <c r="GR6" s="77">
        <f t="shared" si="4"/>
        <v>48266</v>
      </c>
      <c r="GS6" s="77">
        <f t="shared" ref="GS6:GT6" si="8">GS26+GS53</f>
        <v>14544</v>
      </c>
      <c r="GT6" s="77">
        <f t="shared" si="8"/>
        <v>62810</v>
      </c>
      <c r="GU6" s="77">
        <f>GU26+GU53</f>
        <v>77190</v>
      </c>
      <c r="GV6" s="77">
        <f t="shared" ref="GV6:GW6" si="9">GV26+GV53</f>
        <v>53303</v>
      </c>
      <c r="GW6" s="77">
        <f t="shared" si="9"/>
        <v>130493</v>
      </c>
      <c r="GX6" s="77">
        <f>GX26+GX53</f>
        <v>542697</v>
      </c>
      <c r="GY6" s="77">
        <f t="shared" ref="GY6:GZ6" si="10">GY26+GY53</f>
        <v>165860</v>
      </c>
      <c r="GZ6" s="77">
        <f t="shared" si="10"/>
        <v>708557</v>
      </c>
      <c r="HA6" s="77">
        <f>HA26+HA53</f>
        <v>8684113</v>
      </c>
      <c r="HB6" s="77">
        <f t="shared" ref="HB6:HC6" si="11">HB26+HB53</f>
        <v>9341498</v>
      </c>
      <c r="HC6" s="132">
        <f t="shared" si="11"/>
        <v>18025611</v>
      </c>
    </row>
    <row r="7" spans="1:211" x14ac:dyDescent="0.2">
      <c r="A7" s="113" t="s">
        <v>399</v>
      </c>
      <c r="B7" s="31">
        <f>B8+B9+B10+B11+B12</f>
        <v>115930</v>
      </c>
      <c r="C7" s="31">
        <f t="shared" ref="C7:E7" si="12">C8+C9+C10+C11+C12</f>
        <v>11415</v>
      </c>
      <c r="D7" s="31">
        <f t="shared" si="12"/>
        <v>127345</v>
      </c>
      <c r="E7" s="31">
        <f t="shared" si="12"/>
        <v>1000</v>
      </c>
      <c r="F7" s="31">
        <f t="shared" ref="F7:BQ7" si="13">F8+F9+F10+F11+F12</f>
        <v>118</v>
      </c>
      <c r="G7" s="31">
        <f t="shared" si="13"/>
        <v>1118</v>
      </c>
      <c r="H7" s="31">
        <f t="shared" si="13"/>
        <v>3353</v>
      </c>
      <c r="I7" s="31">
        <f t="shared" si="13"/>
        <v>280</v>
      </c>
      <c r="J7" s="31">
        <f t="shared" si="13"/>
        <v>3633</v>
      </c>
      <c r="K7" s="31">
        <f t="shared" si="13"/>
        <v>6918</v>
      </c>
      <c r="L7" s="31">
        <f t="shared" si="13"/>
        <v>326</v>
      </c>
      <c r="M7" s="31">
        <f t="shared" si="13"/>
        <v>7244</v>
      </c>
      <c r="N7" s="31">
        <f t="shared" si="13"/>
        <v>118869</v>
      </c>
      <c r="O7" s="31">
        <f t="shared" si="13"/>
        <v>68983</v>
      </c>
      <c r="P7" s="31">
        <f t="shared" si="13"/>
        <v>187852</v>
      </c>
      <c r="Q7" s="31">
        <f t="shared" si="13"/>
        <v>115828</v>
      </c>
      <c r="R7" s="31">
        <f t="shared" si="13"/>
        <v>-6062</v>
      </c>
      <c r="S7" s="31">
        <f t="shared" si="13"/>
        <v>109766</v>
      </c>
      <c r="T7" s="31">
        <f t="shared" si="13"/>
        <v>0</v>
      </c>
      <c r="U7" s="31">
        <f t="shared" si="13"/>
        <v>0</v>
      </c>
      <c r="V7" s="31">
        <f t="shared" si="13"/>
        <v>0</v>
      </c>
      <c r="W7" s="31">
        <f t="shared" si="13"/>
        <v>0</v>
      </c>
      <c r="X7" s="31">
        <f t="shared" si="13"/>
        <v>0</v>
      </c>
      <c r="Y7" s="31">
        <f t="shared" si="13"/>
        <v>0</v>
      </c>
      <c r="Z7" s="31">
        <f t="shared" si="13"/>
        <v>0</v>
      </c>
      <c r="AA7" s="31">
        <f t="shared" si="13"/>
        <v>0</v>
      </c>
      <c r="AB7" s="31">
        <f t="shared" si="13"/>
        <v>0</v>
      </c>
      <c r="AC7" s="31">
        <f t="shared" si="13"/>
        <v>0</v>
      </c>
      <c r="AD7" s="31">
        <f t="shared" si="13"/>
        <v>164256</v>
      </c>
      <c r="AE7" s="31">
        <f t="shared" si="13"/>
        <v>164256</v>
      </c>
      <c r="AF7" s="31">
        <f t="shared" si="13"/>
        <v>3300</v>
      </c>
      <c r="AG7" s="31">
        <f t="shared" si="13"/>
        <v>17</v>
      </c>
      <c r="AH7" s="31">
        <f t="shared" si="13"/>
        <v>3317</v>
      </c>
      <c r="AI7" s="31">
        <f t="shared" si="13"/>
        <v>4500</v>
      </c>
      <c r="AJ7" s="31">
        <f t="shared" si="13"/>
        <v>4959</v>
      </c>
      <c r="AK7" s="31">
        <f t="shared" si="13"/>
        <v>9459</v>
      </c>
      <c r="AL7" s="31">
        <f t="shared" si="13"/>
        <v>89139</v>
      </c>
      <c r="AM7" s="31">
        <f t="shared" si="13"/>
        <v>1243</v>
      </c>
      <c r="AN7" s="31">
        <f t="shared" si="13"/>
        <v>90382</v>
      </c>
      <c r="AO7" s="31">
        <f t="shared" si="13"/>
        <v>4505</v>
      </c>
      <c r="AP7" s="31">
        <f t="shared" si="13"/>
        <v>700</v>
      </c>
      <c r="AQ7" s="31">
        <f t="shared" si="13"/>
        <v>5205</v>
      </c>
      <c r="AR7" s="31">
        <f t="shared" si="13"/>
        <v>5000</v>
      </c>
      <c r="AS7" s="31">
        <f t="shared" si="13"/>
        <v>5000</v>
      </c>
      <c r="AT7" s="31">
        <f t="shared" si="13"/>
        <v>10000</v>
      </c>
      <c r="AU7" s="31">
        <f t="shared" si="13"/>
        <v>1200</v>
      </c>
      <c r="AV7" s="31">
        <f t="shared" si="13"/>
        <v>0</v>
      </c>
      <c r="AW7" s="31">
        <f t="shared" si="13"/>
        <v>1200</v>
      </c>
      <c r="AX7" s="31">
        <f t="shared" si="13"/>
        <v>0</v>
      </c>
      <c r="AY7" s="31">
        <f t="shared" si="13"/>
        <v>0</v>
      </c>
      <c r="AZ7" s="31">
        <f t="shared" si="13"/>
        <v>0</v>
      </c>
      <c r="BA7" s="31">
        <f t="shared" si="13"/>
        <v>0</v>
      </c>
      <c r="BB7" s="31">
        <f t="shared" si="13"/>
        <v>31071</v>
      </c>
      <c r="BC7" s="31">
        <f t="shared" si="13"/>
        <v>31071</v>
      </c>
      <c r="BD7" s="31">
        <f t="shared" si="13"/>
        <v>0</v>
      </c>
      <c r="BE7" s="31">
        <f t="shared" si="13"/>
        <v>0</v>
      </c>
      <c r="BF7" s="31">
        <f t="shared" si="13"/>
        <v>0</v>
      </c>
      <c r="BG7" s="31">
        <f t="shared" si="13"/>
        <v>4969</v>
      </c>
      <c r="BH7" s="31">
        <f t="shared" si="13"/>
        <v>0</v>
      </c>
      <c r="BI7" s="31">
        <f t="shared" si="13"/>
        <v>4969</v>
      </c>
      <c r="BJ7" s="31">
        <f t="shared" si="13"/>
        <v>0</v>
      </c>
      <c r="BK7" s="31">
        <f t="shared" si="13"/>
        <v>0</v>
      </c>
      <c r="BL7" s="31">
        <f t="shared" si="13"/>
        <v>0</v>
      </c>
      <c r="BM7" s="31">
        <f t="shared" si="13"/>
        <v>7413</v>
      </c>
      <c r="BN7" s="31">
        <f t="shared" si="13"/>
        <v>0</v>
      </c>
      <c r="BO7" s="31">
        <f t="shared" si="13"/>
        <v>7413</v>
      </c>
      <c r="BP7" s="31">
        <f t="shared" si="13"/>
        <v>42380</v>
      </c>
      <c r="BQ7" s="31">
        <f t="shared" si="13"/>
        <v>5901</v>
      </c>
      <c r="BR7" s="31">
        <f t="shared" ref="BR7:DQ7" si="14">BR8+BR9+BR10+BR11+BR12</f>
        <v>48281</v>
      </c>
      <c r="BS7" s="31">
        <f t="shared" si="14"/>
        <v>169062</v>
      </c>
      <c r="BT7" s="31">
        <f t="shared" si="14"/>
        <v>4415</v>
      </c>
      <c r="BU7" s="31">
        <f t="shared" si="14"/>
        <v>173477</v>
      </c>
      <c r="BV7" s="31">
        <f t="shared" si="14"/>
        <v>0</v>
      </c>
      <c r="BW7" s="31">
        <f t="shared" si="14"/>
        <v>0</v>
      </c>
      <c r="BX7" s="31">
        <f t="shared" si="14"/>
        <v>0</v>
      </c>
      <c r="BY7" s="31">
        <f t="shared" si="14"/>
        <v>202124</v>
      </c>
      <c r="BZ7" s="31">
        <f t="shared" si="14"/>
        <v>53153</v>
      </c>
      <c r="CA7" s="31">
        <f t="shared" si="14"/>
        <v>255277</v>
      </c>
      <c r="CB7" s="31">
        <f t="shared" si="14"/>
        <v>0</v>
      </c>
      <c r="CC7" s="31">
        <f t="shared" si="14"/>
        <v>0</v>
      </c>
      <c r="CD7" s="31">
        <f t="shared" si="14"/>
        <v>0</v>
      </c>
      <c r="CE7" s="31">
        <f t="shared" si="14"/>
        <v>568754</v>
      </c>
      <c r="CF7" s="31">
        <f t="shared" si="14"/>
        <v>223178</v>
      </c>
      <c r="CG7" s="31">
        <f t="shared" si="14"/>
        <v>791932</v>
      </c>
      <c r="CH7" s="31">
        <f t="shared" si="14"/>
        <v>0</v>
      </c>
      <c r="CI7" s="31">
        <f t="shared" si="14"/>
        <v>0</v>
      </c>
      <c r="CJ7" s="31">
        <f t="shared" si="14"/>
        <v>0</v>
      </c>
      <c r="CK7" s="31">
        <f t="shared" si="14"/>
        <v>145469</v>
      </c>
      <c r="CL7" s="31">
        <f t="shared" si="14"/>
        <v>7489</v>
      </c>
      <c r="CM7" s="31">
        <f t="shared" si="14"/>
        <v>152958</v>
      </c>
      <c r="CN7" s="31">
        <f t="shared" si="14"/>
        <v>25900</v>
      </c>
      <c r="CO7" s="31">
        <f t="shared" si="14"/>
        <v>23624</v>
      </c>
      <c r="CP7" s="31">
        <f t="shared" si="14"/>
        <v>49524</v>
      </c>
      <c r="CQ7" s="31">
        <f t="shared" si="14"/>
        <v>0</v>
      </c>
      <c r="CR7" s="31">
        <f t="shared" si="14"/>
        <v>0</v>
      </c>
      <c r="CS7" s="31">
        <f t="shared" si="14"/>
        <v>0</v>
      </c>
      <c r="CT7" s="31">
        <f t="shared" si="14"/>
        <v>1000</v>
      </c>
      <c r="CU7" s="31">
        <f t="shared" si="14"/>
        <v>0</v>
      </c>
      <c r="CV7" s="31">
        <f t="shared" si="14"/>
        <v>1000</v>
      </c>
      <c r="CW7" s="31">
        <f t="shared" si="14"/>
        <v>0</v>
      </c>
      <c r="CX7" s="31">
        <f t="shared" si="14"/>
        <v>527</v>
      </c>
      <c r="CY7" s="31">
        <f t="shared" si="14"/>
        <v>527</v>
      </c>
      <c r="CZ7" s="31">
        <f t="shared" si="14"/>
        <v>34900</v>
      </c>
      <c r="DA7" s="31">
        <f t="shared" si="14"/>
        <v>1829</v>
      </c>
      <c r="DB7" s="31">
        <f t="shared" si="14"/>
        <v>36729</v>
      </c>
      <c r="DC7" s="31">
        <f t="shared" si="14"/>
        <v>0</v>
      </c>
      <c r="DD7" s="31">
        <f t="shared" si="14"/>
        <v>0</v>
      </c>
      <c r="DE7" s="31">
        <f t="shared" si="14"/>
        <v>0</v>
      </c>
      <c r="DF7" s="31">
        <f t="shared" si="14"/>
        <v>335626</v>
      </c>
      <c r="DG7" s="31">
        <f t="shared" si="14"/>
        <v>50387</v>
      </c>
      <c r="DH7" s="31">
        <f t="shared" si="14"/>
        <v>386013</v>
      </c>
      <c r="DI7" s="31">
        <f t="shared" si="14"/>
        <v>13359</v>
      </c>
      <c r="DJ7" s="31">
        <f t="shared" si="14"/>
        <v>470</v>
      </c>
      <c r="DK7" s="31">
        <f t="shared" si="14"/>
        <v>13829</v>
      </c>
      <c r="DL7" s="31">
        <f t="shared" si="14"/>
        <v>98857</v>
      </c>
      <c r="DM7" s="31">
        <f t="shared" si="14"/>
        <v>0</v>
      </c>
      <c r="DN7" s="31">
        <f t="shared" si="14"/>
        <v>98857</v>
      </c>
      <c r="DO7" s="31">
        <f t="shared" si="14"/>
        <v>698804</v>
      </c>
      <c r="DP7" s="31">
        <f t="shared" si="14"/>
        <v>103369</v>
      </c>
      <c r="DQ7" s="31">
        <f t="shared" si="14"/>
        <v>802173</v>
      </c>
      <c r="DR7" s="104">
        <f t="shared" ref="DR7:GR7" si="15">DR8+DR9+DR10+DR11+DR12</f>
        <v>2818159</v>
      </c>
      <c r="DS7" s="104">
        <f t="shared" ref="DS7:DT7" si="16">DS8+DS9+DS10+DS11+DS12</f>
        <v>756648</v>
      </c>
      <c r="DT7" s="104">
        <f t="shared" si="16"/>
        <v>3574807</v>
      </c>
      <c r="DU7" s="31">
        <f t="shared" si="15"/>
        <v>0</v>
      </c>
      <c r="DV7" s="31">
        <f t="shared" ref="DV7" si="17">DV8+DV9+DV10+DV11+DV12</f>
        <v>0</v>
      </c>
      <c r="DW7" s="31">
        <f t="shared" ref="DW7:ET7" si="18">DW8+DW9+DW10+DW11+DW12</f>
        <v>0</v>
      </c>
      <c r="DX7" s="31">
        <f t="shared" si="18"/>
        <v>0</v>
      </c>
      <c r="DY7" s="31">
        <f t="shared" si="18"/>
        <v>0</v>
      </c>
      <c r="DZ7" s="31">
        <f t="shared" ref="DZ7:EA7" si="19">DZ8+DZ9+DZ10+DZ11+DZ12</f>
        <v>0</v>
      </c>
      <c r="EA7" s="31">
        <f t="shared" si="19"/>
        <v>0</v>
      </c>
      <c r="EB7" s="31">
        <f t="shared" si="18"/>
        <v>0</v>
      </c>
      <c r="EC7" s="31">
        <f t="shared" ref="EC7:ED7" si="20">EC8+EC9+EC10+EC11+EC12</f>
        <v>0</v>
      </c>
      <c r="ED7" s="31">
        <f t="shared" si="20"/>
        <v>10033</v>
      </c>
      <c r="EE7" s="31">
        <f t="shared" si="18"/>
        <v>2703</v>
      </c>
      <c r="EF7" s="31">
        <f t="shared" ref="EF7:EG7" si="21">EF8+EF9+EF10+EF11+EF12</f>
        <v>12736</v>
      </c>
      <c r="EG7" s="31">
        <f t="shared" si="21"/>
        <v>0</v>
      </c>
      <c r="EH7" s="31">
        <f t="shared" si="18"/>
        <v>0</v>
      </c>
      <c r="EI7" s="31">
        <f t="shared" ref="EI7:EJ7" si="22">EI8+EI9+EI10+EI11+EI12</f>
        <v>0</v>
      </c>
      <c r="EJ7" s="31">
        <f t="shared" si="22"/>
        <v>21271</v>
      </c>
      <c r="EK7" s="31">
        <f t="shared" si="18"/>
        <v>40290</v>
      </c>
      <c r="EL7" s="31">
        <f t="shared" ref="EL7:EM7" si="23">EL8+EL9+EL10+EL11+EL12</f>
        <v>61561</v>
      </c>
      <c r="EM7" s="31">
        <f t="shared" si="23"/>
        <v>0</v>
      </c>
      <c r="EN7" s="31">
        <f t="shared" si="18"/>
        <v>0</v>
      </c>
      <c r="EO7" s="31">
        <f t="shared" ref="EO7:EP7" si="24">EO8+EO9+EO10+EO11+EO12</f>
        <v>0</v>
      </c>
      <c r="EP7" s="31">
        <f t="shared" si="24"/>
        <v>41517</v>
      </c>
      <c r="EQ7" s="31">
        <f t="shared" si="18"/>
        <v>66940</v>
      </c>
      <c r="ER7" s="31">
        <f t="shared" ref="ER7:ES7" si="25">ER8+ER9+ER10+ER11+ER12</f>
        <v>108457</v>
      </c>
      <c r="ES7" s="31">
        <f t="shared" si="25"/>
        <v>5529</v>
      </c>
      <c r="ET7" s="31">
        <f t="shared" si="18"/>
        <v>10824</v>
      </c>
      <c r="EU7" s="31">
        <f t="shared" ref="EU7" si="26">EU8+EU9+EU10+EU11+EU12</f>
        <v>16353</v>
      </c>
      <c r="EV7" s="104">
        <f t="shared" si="15"/>
        <v>78350</v>
      </c>
      <c r="EW7" s="104">
        <f t="shared" ref="EW7:EX7" si="27">EW8+EW9+EW10+EW11+EW12</f>
        <v>120757</v>
      </c>
      <c r="EX7" s="104">
        <f t="shared" si="27"/>
        <v>199107</v>
      </c>
      <c r="EY7" s="31">
        <f t="shared" si="15"/>
        <v>68153</v>
      </c>
      <c r="EZ7" s="31">
        <f t="shared" ref="EZ7" si="28">EZ8+EZ9+EZ10+EZ11+EZ12</f>
        <v>14685</v>
      </c>
      <c r="FA7" s="31">
        <f t="shared" ref="FA7" si="29">FA8+FA9+FA10+FA11+FA12</f>
        <v>82838</v>
      </c>
      <c r="FB7" s="31">
        <f t="shared" si="15"/>
        <v>3675</v>
      </c>
      <c r="FC7" s="31">
        <f t="shared" ref="FC7" si="30">FC8+FC9+FC10+FC11+FC12</f>
        <v>863</v>
      </c>
      <c r="FD7" s="31">
        <f t="shared" ref="FD7" si="31">FD8+FD9+FD10+FD11+FD12</f>
        <v>4538</v>
      </c>
      <c r="FE7" s="31">
        <f t="shared" si="15"/>
        <v>2450</v>
      </c>
      <c r="FF7" s="31">
        <f t="shared" ref="FF7" si="32">FF8+FF9+FF10+FF11+FF12</f>
        <v>784</v>
      </c>
      <c r="FG7" s="31">
        <f t="shared" ref="FG7" si="33">FG8+FG9+FG10+FG11+FG12</f>
        <v>3234</v>
      </c>
      <c r="FH7" s="31">
        <f t="shared" si="15"/>
        <v>133427</v>
      </c>
      <c r="FI7" s="31">
        <f t="shared" ref="FI7" si="34">FI8+FI9+FI10+FI11+FI12</f>
        <v>12928</v>
      </c>
      <c r="FJ7" s="31">
        <f t="shared" ref="FJ7" si="35">FJ8+FJ9+FJ10+FJ11+FJ12</f>
        <v>146355</v>
      </c>
      <c r="FK7" s="31">
        <f t="shared" si="15"/>
        <v>5075</v>
      </c>
      <c r="FL7" s="31">
        <f t="shared" ref="FL7" si="36">FL8+FL9+FL10+FL11+FL12</f>
        <v>1315</v>
      </c>
      <c r="FM7" s="31">
        <f t="shared" ref="FM7" si="37">FM8+FM9+FM10+FM11+FM12</f>
        <v>6390</v>
      </c>
      <c r="FN7" s="31">
        <f t="shared" si="15"/>
        <v>37816</v>
      </c>
      <c r="FO7" s="31">
        <f t="shared" ref="FO7" si="38">FO8+FO9+FO10+FO11+FO12</f>
        <v>-5480</v>
      </c>
      <c r="FP7" s="31">
        <f t="shared" ref="FP7" si="39">FP8+FP9+FP10+FP11+FP12</f>
        <v>32336</v>
      </c>
      <c r="FQ7" s="31">
        <f t="shared" si="15"/>
        <v>22910</v>
      </c>
      <c r="FR7" s="31">
        <f t="shared" ref="FR7" si="40">FR8+FR9+FR10+FR11+FR12</f>
        <v>4651</v>
      </c>
      <c r="FS7" s="31">
        <f t="shared" ref="FS7" si="41">FS8+FS9+FS10+FS11+FS12</f>
        <v>27561</v>
      </c>
      <c r="FT7" s="31">
        <f t="shared" si="15"/>
        <v>8677</v>
      </c>
      <c r="FU7" s="31">
        <f t="shared" ref="FU7" si="42">FU8+FU9+FU10+FU11+FU12</f>
        <v>243</v>
      </c>
      <c r="FV7" s="31">
        <f t="shared" ref="FV7" si="43">FV8+FV9+FV10+FV11+FV12</f>
        <v>8920</v>
      </c>
      <c r="FW7" s="31">
        <f t="shared" si="15"/>
        <v>5141</v>
      </c>
      <c r="FX7" s="31">
        <f t="shared" ref="FX7" si="44">FX8+FX9+FX10+FX11+FX12</f>
        <v>8378</v>
      </c>
      <c r="FY7" s="31">
        <f t="shared" ref="FY7" si="45">FY8+FY9+FY10+FY11+FY12</f>
        <v>13519</v>
      </c>
      <c r="FZ7" s="31">
        <f t="shared" si="15"/>
        <v>16058</v>
      </c>
      <c r="GA7" s="31">
        <f t="shared" ref="GA7" si="46">GA8+GA9+GA10+GA11+GA12</f>
        <v>2497</v>
      </c>
      <c r="GB7" s="31">
        <f t="shared" ref="GB7" si="47">GB8+GB9+GB10+GB11+GB12</f>
        <v>18555</v>
      </c>
      <c r="GC7" s="31">
        <f t="shared" si="15"/>
        <v>1575</v>
      </c>
      <c r="GD7" s="31">
        <f t="shared" ref="GD7" si="48">GD8+GD9+GD10+GD11+GD12</f>
        <v>3584</v>
      </c>
      <c r="GE7" s="31">
        <f t="shared" ref="GE7" si="49">GE8+GE9+GE10+GE11+GE12</f>
        <v>5159</v>
      </c>
      <c r="GF7" s="31">
        <f t="shared" si="15"/>
        <v>4375</v>
      </c>
      <c r="GG7" s="31">
        <f t="shared" ref="GG7" si="50">GG8+GG9+GG10+GG11+GG12</f>
        <v>843</v>
      </c>
      <c r="GH7" s="31">
        <f t="shared" ref="GH7" si="51">GH8+GH9+GH10+GH11+GH12</f>
        <v>5218</v>
      </c>
      <c r="GI7" s="31">
        <f>GI8+GI9+GI10+GI11+GI12</f>
        <v>1750</v>
      </c>
      <c r="GJ7" s="31">
        <f t="shared" ref="GJ7" si="52">GJ8+GJ9+GJ10+GJ11+GJ12</f>
        <v>0</v>
      </c>
      <c r="GK7" s="31">
        <f t="shared" ref="GK7" si="53">GK8+GK9+GK10+GK11+GK12</f>
        <v>1750</v>
      </c>
      <c r="GL7" s="31">
        <f t="shared" si="15"/>
        <v>311082</v>
      </c>
      <c r="GM7" s="31">
        <f t="shared" ref="GM7" si="54">GM8+GM9+GM10+GM11+GM12</f>
        <v>45291</v>
      </c>
      <c r="GN7" s="31">
        <f t="shared" ref="GN7" si="55">GN8+GN9+GN10+GN11+GN12</f>
        <v>356373</v>
      </c>
      <c r="GO7" s="31">
        <f t="shared" si="15"/>
        <v>86054</v>
      </c>
      <c r="GP7" s="31">
        <f t="shared" ref="GP7" si="56">GP8+GP9+GP10+GP11+GP12</f>
        <v>40147</v>
      </c>
      <c r="GQ7" s="31">
        <f t="shared" ref="GQ7" si="57">GQ8+GQ9+GQ10+GQ11+GQ12</f>
        <v>126201</v>
      </c>
      <c r="GR7" s="31">
        <f t="shared" si="15"/>
        <v>48266</v>
      </c>
      <c r="GS7" s="31">
        <f t="shared" ref="GS7" si="58">GS8+GS9+GS10+GS11+GS12</f>
        <v>1162</v>
      </c>
      <c r="GT7" s="31">
        <f t="shared" ref="GT7" si="59">GT8+GT9+GT10+GT11+GT12</f>
        <v>49428</v>
      </c>
      <c r="GU7" s="31">
        <f>GU8+GU9+GU10+GU11+GU12</f>
        <v>49036</v>
      </c>
      <c r="GV7" s="31">
        <f t="shared" ref="GV7" si="60">GV8+GV9+GV10+GV11+GV12</f>
        <v>53303</v>
      </c>
      <c r="GW7" s="31">
        <f t="shared" ref="GW7" si="61">GW8+GW9+GW10+GW11+GW12</f>
        <v>102339</v>
      </c>
      <c r="GX7" s="31">
        <f>GX8+GX9+GX10+GX11+GX12</f>
        <v>494438</v>
      </c>
      <c r="GY7" s="31">
        <f t="shared" ref="GY7:GZ7" si="62">GY8+GY9+GY10+GY11+GY12</f>
        <v>139903</v>
      </c>
      <c r="GZ7" s="31">
        <f t="shared" si="62"/>
        <v>634341</v>
      </c>
      <c r="HA7" s="31">
        <f>HA8+HA9+HA10+HA11+HA12</f>
        <v>3390947</v>
      </c>
      <c r="HB7" s="31">
        <f t="shared" ref="HB7:HC7" si="63">HB8+HB9+HB10+HB11+HB12</f>
        <v>1017308</v>
      </c>
      <c r="HC7" s="114">
        <f t="shared" si="63"/>
        <v>4408255</v>
      </c>
    </row>
    <row r="8" spans="1:211" x14ac:dyDescent="0.2">
      <c r="A8" s="115" t="s">
        <v>400</v>
      </c>
      <c r="B8" s="6">
        <v>90476</v>
      </c>
      <c r="C8" s="6">
        <f>1070+468+435+1136</f>
        <v>3109</v>
      </c>
      <c r="D8" s="6">
        <f>B8+C8</f>
        <v>93585</v>
      </c>
      <c r="E8" s="6">
        <v>400</v>
      </c>
      <c r="F8" s="6"/>
      <c r="G8" s="6">
        <f>E8+F8</f>
        <v>400</v>
      </c>
      <c r="H8" s="6">
        <v>0</v>
      </c>
      <c r="I8" s="6"/>
      <c r="J8" s="6">
        <f>H8+I8</f>
        <v>0</v>
      </c>
      <c r="K8" s="6">
        <v>5598</v>
      </c>
      <c r="L8" s="6">
        <v>227</v>
      </c>
      <c r="M8" s="6">
        <f>K8+L8</f>
        <v>5825</v>
      </c>
      <c r="N8" s="6">
        <v>0</v>
      </c>
      <c r="O8" s="6"/>
      <c r="P8" s="6">
        <f>N8+O8</f>
        <v>0</v>
      </c>
      <c r="Q8" s="6">
        <v>0</v>
      </c>
      <c r="R8" s="6"/>
      <c r="S8" s="6">
        <f>Q8+R8</f>
        <v>0</v>
      </c>
      <c r="T8" s="6">
        <f>SUM([1]Önkormányzat!$AO$31)</f>
        <v>0</v>
      </c>
      <c r="U8" s="6"/>
      <c r="V8" s="6">
        <f>T8+U8</f>
        <v>0</v>
      </c>
      <c r="W8" s="6"/>
      <c r="X8" s="6"/>
      <c r="Y8" s="6">
        <f>W8+X8</f>
        <v>0</v>
      </c>
      <c r="Z8" s="6">
        <v>0</v>
      </c>
      <c r="AA8" s="6"/>
      <c r="AB8" s="6">
        <f>Z8+AA8</f>
        <v>0</v>
      </c>
      <c r="AC8" s="6">
        <v>0</v>
      </c>
      <c r="AD8" s="6"/>
      <c r="AE8" s="6">
        <f>AC8+AD8</f>
        <v>0</v>
      </c>
      <c r="AF8" s="6">
        <v>150</v>
      </c>
      <c r="AG8" s="6"/>
      <c r="AH8" s="6">
        <f>AF8+AG8</f>
        <v>150</v>
      </c>
      <c r="AI8" s="6">
        <v>0</v>
      </c>
      <c r="AJ8" s="6"/>
      <c r="AK8" s="6">
        <f>AI8+AJ8</f>
        <v>0</v>
      </c>
      <c r="AL8" s="6">
        <v>0</v>
      </c>
      <c r="AM8" s="6"/>
      <c r="AN8" s="6">
        <f>AL8+AM8</f>
        <v>0</v>
      </c>
      <c r="AO8" s="6">
        <v>0</v>
      </c>
      <c r="AP8" s="6"/>
      <c r="AQ8" s="6">
        <f>AO8+AP8</f>
        <v>0</v>
      </c>
      <c r="AR8" s="6">
        <v>0</v>
      </c>
      <c r="AS8" s="6"/>
      <c r="AT8" s="6">
        <f>AR8+AS8</f>
        <v>0</v>
      </c>
      <c r="AU8" s="6">
        <v>0</v>
      </c>
      <c r="AV8" s="6"/>
      <c r="AW8" s="6">
        <f>AU8+AV8</f>
        <v>0</v>
      </c>
      <c r="AX8" s="6">
        <v>0</v>
      </c>
      <c r="AY8" s="6"/>
      <c r="AZ8" s="6">
        <f>AX8+AY8</f>
        <v>0</v>
      </c>
      <c r="BA8" s="6">
        <v>0</v>
      </c>
      <c r="BB8" s="6"/>
      <c r="BC8" s="6">
        <f>BA8+BB8</f>
        <v>0</v>
      </c>
      <c r="BD8" s="6"/>
      <c r="BE8" s="6"/>
      <c r="BF8" s="6">
        <f>BD8+BE8</f>
        <v>0</v>
      </c>
      <c r="BG8" s="6">
        <v>0</v>
      </c>
      <c r="BH8" s="6"/>
      <c r="BI8" s="6">
        <f>BG8+BH8</f>
        <v>0</v>
      </c>
      <c r="BJ8" s="6">
        <v>0</v>
      </c>
      <c r="BK8" s="6"/>
      <c r="BL8" s="6">
        <f>BJ8+BK8</f>
        <v>0</v>
      </c>
      <c r="BM8" s="6"/>
      <c r="BN8" s="6"/>
      <c r="BO8" s="6">
        <f>BM8+BN8</f>
        <v>0</v>
      </c>
      <c r="BP8" s="6">
        <v>0</v>
      </c>
      <c r="BQ8" s="6"/>
      <c r="BR8" s="6">
        <f>BP8+BQ8</f>
        <v>0</v>
      </c>
      <c r="BS8" s="6">
        <v>0</v>
      </c>
      <c r="BT8" s="6"/>
      <c r="BU8" s="6">
        <f>BS8+BT8</f>
        <v>0</v>
      </c>
      <c r="BV8" s="6"/>
      <c r="BW8" s="6"/>
      <c r="BX8" s="6">
        <f>BV8+BW8</f>
        <v>0</v>
      </c>
      <c r="BY8" s="6">
        <v>0</v>
      </c>
      <c r="BZ8" s="6"/>
      <c r="CA8" s="6">
        <f>BY8+BZ8</f>
        <v>0</v>
      </c>
      <c r="CB8" s="6"/>
      <c r="CC8" s="6"/>
      <c r="CD8" s="6">
        <f>CB8+CC8</f>
        <v>0</v>
      </c>
      <c r="CE8" s="6"/>
      <c r="CF8" s="6"/>
      <c r="CG8" s="6">
        <f>CE8+CF8</f>
        <v>0</v>
      </c>
      <c r="CH8" s="6"/>
      <c r="CI8" s="6"/>
      <c r="CJ8" s="6">
        <f>CH8+CI8</f>
        <v>0</v>
      </c>
      <c r="CK8" s="6">
        <f>'kiadás 11604 '!B62</f>
        <v>907</v>
      </c>
      <c r="CL8" s="6">
        <f>'kiadás 11604 '!C62</f>
        <v>0</v>
      </c>
      <c r="CM8" s="6">
        <f>'kiadás 11604 '!D62</f>
        <v>907</v>
      </c>
      <c r="CN8" s="6">
        <v>0</v>
      </c>
      <c r="CO8" s="6"/>
      <c r="CP8" s="6">
        <f>CN8+CO8</f>
        <v>0</v>
      </c>
      <c r="CQ8" s="6"/>
      <c r="CR8" s="6"/>
      <c r="CS8" s="6">
        <f>CQ8+CR8</f>
        <v>0</v>
      </c>
      <c r="CT8" s="6">
        <v>0</v>
      </c>
      <c r="CU8" s="6"/>
      <c r="CV8" s="6">
        <f>CT8+CU8</f>
        <v>0</v>
      </c>
      <c r="CW8" s="6">
        <v>0</v>
      </c>
      <c r="CX8" s="6">
        <v>441</v>
      </c>
      <c r="CY8" s="6">
        <f>CW8+CX8</f>
        <v>441</v>
      </c>
      <c r="CZ8" s="6">
        <v>0</v>
      </c>
      <c r="DA8" s="6"/>
      <c r="DB8" s="6">
        <f>CZ8+DA8</f>
        <v>0</v>
      </c>
      <c r="DC8" s="6">
        <v>0</v>
      </c>
      <c r="DD8" s="6"/>
      <c r="DE8" s="6">
        <f>DC8+DD8</f>
        <v>0</v>
      </c>
      <c r="DF8" s="6">
        <v>0</v>
      </c>
      <c r="DG8" s="6"/>
      <c r="DH8" s="6">
        <f>DF8+DG8</f>
        <v>0</v>
      </c>
      <c r="DI8" s="6">
        <v>0</v>
      </c>
      <c r="DJ8" s="6"/>
      <c r="DK8" s="6">
        <f>DI8+DJ8</f>
        <v>0</v>
      </c>
      <c r="DL8" s="6">
        <v>0</v>
      </c>
      <c r="DM8" s="6"/>
      <c r="DN8" s="6">
        <f>DL8+DM8</f>
        <v>0</v>
      </c>
      <c r="DO8" s="6">
        <v>0</v>
      </c>
      <c r="DP8" s="6"/>
      <c r="DQ8" s="6">
        <f>DO8+DP8</f>
        <v>0</v>
      </c>
      <c r="DR8" s="105">
        <f>B8+E8+H8+K8+N8+Q8+T8+W8+Z8+AC8+AF8+AI8+AL8+AO8+AR8+AU8+AX8+BA8+BD8+BG8+BJ8+BM8+BP8+BS8+BV8+BY8+CB8+CE8+CH8+CK8+CN8+CQ8+CT8+CW8+CZ8+DC8+DF8+DI8+DL8+DO8</f>
        <v>97531</v>
      </c>
      <c r="DS8" s="105">
        <f>C8+F8+I8+L8+O8+R8+U8+X8+AA8+AD8+AG8+AJ8+AM8+AP8+AS8+AV8+AY8+BB8+BE8+BH8+BK8+BN8+BQ8+BT8+BW8+BZ8+CC8+CF8+CI8+CL8+CO8+CR8+CU8+CX8+DA8+DD8+DG8+DJ8+DM8+DP8</f>
        <v>3777</v>
      </c>
      <c r="DT8" s="105">
        <f>D8+G8+J8+M8+P8+S8+V8+Y8+AB8+AE8+AH8+AK8+AN8+AQ8+AT8+AW8+AZ8+BC8+BF8+BI8+BL8+BO8+BR8+BU8+BX8+CA8+CD8+CG8+CJ8+CM8+CP8+CS8+CV8+CY8+DB8+DE8+DH8+DK8+DN8+DQ8</f>
        <v>101308</v>
      </c>
      <c r="DU8" s="6"/>
      <c r="DV8" s="6"/>
      <c r="DW8" s="6">
        <f>DU8+DV8</f>
        <v>0</v>
      </c>
      <c r="DX8" s="6"/>
      <c r="DY8" s="6"/>
      <c r="DZ8" s="6">
        <f>DX8+DY8</f>
        <v>0</v>
      </c>
      <c r="EA8" s="6"/>
      <c r="EB8" s="6"/>
      <c r="EC8" s="6">
        <f>EA8+EB8</f>
        <v>0</v>
      </c>
      <c r="ED8" s="6">
        <v>7100</v>
      </c>
      <c r="EE8" s="6"/>
      <c r="EF8" s="6">
        <f>ED8+EE8</f>
        <v>7100</v>
      </c>
      <c r="EG8" s="6"/>
      <c r="EH8" s="6"/>
      <c r="EI8" s="6">
        <f>EG8+EH8</f>
        <v>0</v>
      </c>
      <c r="EJ8" s="6">
        <v>0</v>
      </c>
      <c r="EK8" s="6">
        <f>622</f>
        <v>622</v>
      </c>
      <c r="EL8" s="6">
        <f>EJ8+EK8</f>
        <v>622</v>
      </c>
      <c r="EM8" s="6"/>
      <c r="EN8" s="6"/>
      <c r="EO8" s="6">
        <f>EM8+EN8</f>
        <v>0</v>
      </c>
      <c r="EP8" s="6">
        <v>32241</v>
      </c>
      <c r="EQ8" s="6">
        <f>2761</f>
        <v>2761</v>
      </c>
      <c r="ER8" s="6">
        <f>EP8+EQ8</f>
        <v>35002</v>
      </c>
      <c r="ES8" s="6">
        <v>4989</v>
      </c>
      <c r="ET8" s="6">
        <f>1941-210</f>
        <v>1731</v>
      </c>
      <c r="EU8" s="6">
        <f>ES8+ET8</f>
        <v>6720</v>
      </c>
      <c r="EV8" s="105">
        <f>DU8+DX8+EA8+ED8+EG8+EJ8+EM8+EP8+ES8</f>
        <v>44330</v>
      </c>
      <c r="EW8" s="105">
        <f>DV8+DY8+EB8+EE8+EH8+EK8+EN8+EQ8+ET8</f>
        <v>5114</v>
      </c>
      <c r="EX8" s="105">
        <f>DW8+DZ8+EC8+EF8+EI8+EL8+EO8+ER8+EU8</f>
        <v>49444</v>
      </c>
      <c r="EY8" s="6">
        <v>36241</v>
      </c>
      <c r="EZ8" s="6">
        <f>1482-11+36</f>
        <v>1507</v>
      </c>
      <c r="FA8" s="6">
        <f>EY8+EZ8</f>
        <v>37748</v>
      </c>
      <c r="FB8" s="6">
        <v>2738</v>
      </c>
      <c r="FC8" s="6"/>
      <c r="FD8" s="6">
        <f>FB8+FC8</f>
        <v>2738</v>
      </c>
      <c r="FE8" s="6">
        <v>1825</v>
      </c>
      <c r="FF8" s="6"/>
      <c r="FG8" s="6">
        <f>FE8+FF8</f>
        <v>1825</v>
      </c>
      <c r="FH8" s="6">
        <f>48141+25886</f>
        <v>74027</v>
      </c>
      <c r="FI8" s="6">
        <f>2819-18+47</f>
        <v>2848</v>
      </c>
      <c r="FJ8" s="6">
        <f>FH8+FI8</f>
        <v>76875</v>
      </c>
      <c r="FK8" s="6">
        <v>3781</v>
      </c>
      <c r="FL8" s="6"/>
      <c r="FM8" s="6">
        <f>FK8+FL8</f>
        <v>3781</v>
      </c>
      <c r="FN8" s="6">
        <v>652</v>
      </c>
      <c r="FO8" s="6"/>
      <c r="FP8" s="6">
        <f>FN8+FO8</f>
        <v>652</v>
      </c>
      <c r="FQ8" s="6">
        <v>17953</v>
      </c>
      <c r="FR8" s="6">
        <f>547-14+51</f>
        <v>584</v>
      </c>
      <c r="FS8" s="6">
        <f>FQ8+FR8</f>
        <v>18537</v>
      </c>
      <c r="FT8" s="6">
        <v>4108</v>
      </c>
      <c r="FU8" s="6"/>
      <c r="FV8" s="6">
        <f>FT8+FU8</f>
        <v>4108</v>
      </c>
      <c r="FW8" s="6">
        <v>2348</v>
      </c>
      <c r="FX8" s="6"/>
      <c r="FY8" s="6">
        <f>FW8+FX8</f>
        <v>2348</v>
      </c>
      <c r="FZ8" s="6">
        <v>12993</v>
      </c>
      <c r="GA8" s="6">
        <f>145</f>
        <v>145</v>
      </c>
      <c r="GB8" s="6">
        <f>FZ8+GA8</f>
        <v>13138</v>
      </c>
      <c r="GC8" s="6">
        <v>1173</v>
      </c>
      <c r="GD8" s="6"/>
      <c r="GE8" s="6">
        <f>GC8+GD8</f>
        <v>1173</v>
      </c>
      <c r="GF8" s="6">
        <v>3260</v>
      </c>
      <c r="GG8" s="6"/>
      <c r="GH8" s="6">
        <f>GF8+GG8</f>
        <v>3260</v>
      </c>
      <c r="GI8" s="6">
        <v>1304</v>
      </c>
      <c r="GJ8" s="6"/>
      <c r="GK8" s="6">
        <f>GI8+GJ8</f>
        <v>1304</v>
      </c>
      <c r="GL8" s="7">
        <f>EY8+FB8+FE8+FH8+FK8+FN8+FQ8+FT8+FW8+FZ8+GC8+GF8+GI8</f>
        <v>162403</v>
      </c>
      <c r="GM8" s="6">
        <f>EZ8+FC8+FF8+FI8+FL8+FO8+FR8+FU8+FX8+GA8+GD8+GG8+GJ8</f>
        <v>5084</v>
      </c>
      <c r="GN8" s="6">
        <f>FA8+FD8+FG8+FJ8+FM8+FP8+FS8+FV8+FY8+GB8+GE8+GH8+GK8</f>
        <v>167487</v>
      </c>
      <c r="GO8" s="7">
        <v>61526</v>
      </c>
      <c r="GP8" s="6">
        <f>1327+3172+570</f>
        <v>5069</v>
      </c>
      <c r="GQ8" s="6">
        <f>GO8+GP8</f>
        <v>66595</v>
      </c>
      <c r="GR8" s="7">
        <v>32510</v>
      </c>
      <c r="GS8" s="6"/>
      <c r="GT8" s="6">
        <f>GR8+GS8</f>
        <v>32510</v>
      </c>
      <c r="GU8" s="7">
        <v>36617</v>
      </c>
      <c r="GV8" s="6">
        <f>316+7715</f>
        <v>8031</v>
      </c>
      <c r="GW8" s="6">
        <f>GU8+GV8</f>
        <v>44648</v>
      </c>
      <c r="GX8" s="10">
        <f>GL8+GO8+GR8+GU8</f>
        <v>293056</v>
      </c>
      <c r="GY8" s="10">
        <f t="shared" ref="GY8:GZ11" si="64">GM8+GP8+GS8+GV8</f>
        <v>18184</v>
      </c>
      <c r="GZ8" s="10">
        <f t="shared" si="64"/>
        <v>311240</v>
      </c>
      <c r="HA8" s="10">
        <f>DR8+EV8+GX8</f>
        <v>434917</v>
      </c>
      <c r="HB8" s="10">
        <f t="shared" ref="HB8:HC20" si="65">DS8+EW8+GY8</f>
        <v>27075</v>
      </c>
      <c r="HC8" s="116">
        <f t="shared" si="65"/>
        <v>461992</v>
      </c>
    </row>
    <row r="9" spans="1:211" x14ac:dyDescent="0.2">
      <c r="A9" s="115" t="s">
        <v>401</v>
      </c>
      <c r="B9" s="6">
        <v>19029</v>
      </c>
      <c r="C9" s="6">
        <f>5504+82+177+392</f>
        <v>6155</v>
      </c>
      <c r="D9" s="6">
        <f t="shared" ref="D9:D25" si="66">B9+C9</f>
        <v>25184</v>
      </c>
      <c r="E9" s="6">
        <v>163</v>
      </c>
      <c r="F9" s="6">
        <v>118</v>
      </c>
      <c r="G9" s="6">
        <f t="shared" ref="G9:G11" si="67">E9+F9</f>
        <v>281</v>
      </c>
      <c r="H9" s="6">
        <v>0</v>
      </c>
      <c r="I9" s="6"/>
      <c r="J9" s="6">
        <f t="shared" ref="J9:J11" si="68">H9+I9</f>
        <v>0</v>
      </c>
      <c r="K9" s="6">
        <v>1120</v>
      </c>
      <c r="L9" s="6">
        <v>99</v>
      </c>
      <c r="M9" s="6">
        <f t="shared" ref="M9:M11" si="69">K9+L9</f>
        <v>1219</v>
      </c>
      <c r="N9" s="6">
        <v>0</v>
      </c>
      <c r="O9" s="6">
        <v>178</v>
      </c>
      <c r="P9" s="6">
        <f t="shared" ref="P9:P11" si="70">N9+O9</f>
        <v>178</v>
      </c>
      <c r="Q9" s="6">
        <v>0</v>
      </c>
      <c r="R9" s="6"/>
      <c r="S9" s="6">
        <f t="shared" ref="S9:S11" si="71">Q9+R9</f>
        <v>0</v>
      </c>
      <c r="T9" s="6">
        <f>SUM([1]Önkormányzat!$AO$36)</f>
        <v>0</v>
      </c>
      <c r="U9" s="6"/>
      <c r="V9" s="6">
        <f t="shared" ref="V9:V11" si="72">T9+U9</f>
        <v>0</v>
      </c>
      <c r="W9" s="6"/>
      <c r="X9" s="6"/>
      <c r="Y9" s="6">
        <f t="shared" ref="Y9:Y11" si="73">W9+X9</f>
        <v>0</v>
      </c>
      <c r="Z9" s="6">
        <v>0</v>
      </c>
      <c r="AA9" s="6"/>
      <c r="AB9" s="6">
        <f t="shared" ref="AB9:AB11" si="74">Z9+AA9</f>
        <v>0</v>
      </c>
      <c r="AC9" s="6">
        <v>0</v>
      </c>
      <c r="AD9" s="6"/>
      <c r="AE9" s="6">
        <f t="shared" ref="AE9:AE11" si="75">AC9+AD9</f>
        <v>0</v>
      </c>
      <c r="AF9" s="6">
        <v>62</v>
      </c>
      <c r="AG9" s="6"/>
      <c r="AH9" s="6">
        <f t="shared" ref="AH9:AH11" si="76">AF9+AG9</f>
        <v>62</v>
      </c>
      <c r="AI9" s="6">
        <v>0</v>
      </c>
      <c r="AJ9" s="6"/>
      <c r="AK9" s="6">
        <f t="shared" ref="AK9:AK11" si="77">AI9+AJ9</f>
        <v>0</v>
      </c>
      <c r="AL9" s="6">
        <v>0</v>
      </c>
      <c r="AM9" s="6"/>
      <c r="AN9" s="6">
        <f t="shared" ref="AN9:AN11" si="78">AL9+AM9</f>
        <v>0</v>
      </c>
      <c r="AO9" s="6">
        <v>0</v>
      </c>
      <c r="AP9" s="6"/>
      <c r="AQ9" s="6">
        <f t="shared" ref="AQ9:AQ11" si="79">AO9+AP9</f>
        <v>0</v>
      </c>
      <c r="AR9" s="6">
        <v>0</v>
      </c>
      <c r="AS9" s="6"/>
      <c r="AT9" s="6">
        <f t="shared" ref="AT9:AT11" si="80">AR9+AS9</f>
        <v>0</v>
      </c>
      <c r="AU9" s="6">
        <v>0</v>
      </c>
      <c r="AV9" s="6"/>
      <c r="AW9" s="6">
        <f t="shared" ref="AW9:AW11" si="81">AU9+AV9</f>
        <v>0</v>
      </c>
      <c r="AX9" s="6">
        <v>0</v>
      </c>
      <c r="AY9" s="6"/>
      <c r="AZ9" s="6">
        <f t="shared" ref="AZ9:AZ11" si="82">AX9+AY9</f>
        <v>0</v>
      </c>
      <c r="BA9" s="6">
        <v>0</v>
      </c>
      <c r="BB9" s="6"/>
      <c r="BC9" s="6">
        <f t="shared" ref="BC9:BC11" si="83">BA9+BB9</f>
        <v>0</v>
      </c>
      <c r="BD9" s="6"/>
      <c r="BE9" s="6"/>
      <c r="BF9" s="6">
        <f t="shared" ref="BF9:BF11" si="84">BD9+BE9</f>
        <v>0</v>
      </c>
      <c r="BG9" s="6">
        <v>0</v>
      </c>
      <c r="BH9" s="6"/>
      <c r="BI9" s="6">
        <f t="shared" ref="BI9:BI11" si="85">BG9+BH9</f>
        <v>0</v>
      </c>
      <c r="BJ9" s="6">
        <v>0</v>
      </c>
      <c r="BK9" s="6"/>
      <c r="BL9" s="6">
        <f t="shared" ref="BL9:BL11" si="86">BJ9+BK9</f>
        <v>0</v>
      </c>
      <c r="BM9" s="6"/>
      <c r="BN9" s="6"/>
      <c r="BO9" s="6">
        <f t="shared" ref="BO9:BO11" si="87">BM9+BN9</f>
        <v>0</v>
      </c>
      <c r="BP9" s="6">
        <v>0</v>
      </c>
      <c r="BQ9" s="6"/>
      <c r="BR9" s="6">
        <f t="shared" ref="BR9:BR11" si="88">BP9+BQ9</f>
        <v>0</v>
      </c>
      <c r="BS9" s="6">
        <v>0</v>
      </c>
      <c r="BT9" s="6"/>
      <c r="BU9" s="6">
        <f t="shared" ref="BU9:BU11" si="89">BS9+BT9</f>
        <v>0</v>
      </c>
      <c r="BV9" s="6"/>
      <c r="BW9" s="6"/>
      <c r="BX9" s="6">
        <f t="shared" ref="BX9:BX11" si="90">BV9+BW9</f>
        <v>0</v>
      </c>
      <c r="BY9" s="6">
        <v>0</v>
      </c>
      <c r="BZ9" s="6"/>
      <c r="CA9" s="6">
        <f t="shared" ref="CA9:CA11" si="91">BY9+BZ9</f>
        <v>0</v>
      </c>
      <c r="CB9" s="6"/>
      <c r="CC9" s="6"/>
      <c r="CD9" s="6">
        <f t="shared" ref="CD9:CD11" si="92">CB9+CC9</f>
        <v>0</v>
      </c>
      <c r="CE9" s="6">
        <f>kiadás11602!B55</f>
        <v>0</v>
      </c>
      <c r="CF9" s="6">
        <f>kiadás11602!C55</f>
        <v>7465</v>
      </c>
      <c r="CG9" s="6">
        <f>kiadás11602!D55</f>
        <v>7465</v>
      </c>
      <c r="CH9" s="6"/>
      <c r="CI9" s="6"/>
      <c r="CJ9" s="6">
        <f t="shared" ref="CJ9:CJ11" si="93">CH9+CI9</f>
        <v>0</v>
      </c>
      <c r="CK9" s="6">
        <f>'kiadás 11604 '!E62</f>
        <v>363</v>
      </c>
      <c r="CL9" s="6">
        <f>'kiadás 11604 '!F62</f>
        <v>0</v>
      </c>
      <c r="CM9" s="6">
        <f>'kiadás 11604 '!G62</f>
        <v>363</v>
      </c>
      <c r="CN9" s="6">
        <v>0</v>
      </c>
      <c r="CO9" s="6"/>
      <c r="CP9" s="6">
        <f t="shared" ref="CP9:CP11" si="94">CN9+CO9</f>
        <v>0</v>
      </c>
      <c r="CQ9" s="6"/>
      <c r="CR9" s="6"/>
      <c r="CS9" s="6">
        <f t="shared" ref="CS9:CS11" si="95">CQ9+CR9</f>
        <v>0</v>
      </c>
      <c r="CT9" s="6">
        <v>0</v>
      </c>
      <c r="CU9" s="6"/>
      <c r="CV9" s="6">
        <f t="shared" ref="CV9:CV11" si="96">CT9+CU9</f>
        <v>0</v>
      </c>
      <c r="CW9" s="6">
        <v>0</v>
      </c>
      <c r="CX9" s="6">
        <v>86</v>
      </c>
      <c r="CY9" s="6">
        <f t="shared" ref="CY9:CY11" si="97">CW9+CX9</f>
        <v>86</v>
      </c>
      <c r="CZ9" s="6">
        <v>0</v>
      </c>
      <c r="DA9" s="6"/>
      <c r="DB9" s="6">
        <f t="shared" ref="DB9:DB11" si="98">CZ9+DA9</f>
        <v>0</v>
      </c>
      <c r="DC9" s="6">
        <v>0</v>
      </c>
      <c r="DD9" s="6"/>
      <c r="DE9" s="6">
        <f t="shared" ref="DE9:DE11" si="99">DC9+DD9</f>
        <v>0</v>
      </c>
      <c r="DF9" s="6">
        <v>0</v>
      </c>
      <c r="DG9" s="6"/>
      <c r="DH9" s="6">
        <f t="shared" ref="DH9:DH11" si="100">DF9+DG9</f>
        <v>0</v>
      </c>
      <c r="DI9" s="6">
        <v>0</v>
      </c>
      <c r="DJ9" s="6"/>
      <c r="DK9" s="6">
        <f t="shared" ref="DK9:DK11" si="101">DI9+DJ9</f>
        <v>0</v>
      </c>
      <c r="DL9" s="6">
        <v>0</v>
      </c>
      <c r="DM9" s="6"/>
      <c r="DN9" s="6">
        <f t="shared" ref="DN9:DN11" si="102">DL9+DM9</f>
        <v>0</v>
      </c>
      <c r="DO9" s="6">
        <v>0</v>
      </c>
      <c r="DP9" s="6"/>
      <c r="DQ9" s="6">
        <f t="shared" ref="DQ9:DQ11" si="103">DO9+DP9</f>
        <v>0</v>
      </c>
      <c r="DR9" s="105">
        <f t="shared" ref="DR9:DR25" si="104">B9+E9+H9+K9+N9+Q9+T9+W9+Z9+AC9+AF9+AI9+AL9+AO9+AR9+AU9+AX9+BA9+BD9+BG9+BJ9+BM9+BP9+BS9+BV9+BY9+CB9+CE9+CH9+CK9+CN9+CQ9+CT9+CW9+CZ9+DC9+DF9+DI9+DL9+DO9</f>
        <v>20737</v>
      </c>
      <c r="DS9" s="105">
        <f t="shared" ref="DS9:DS25" si="105">C9+F9+I9+L9+O9+R9+U9+X9+AA9+AD9+AG9+AJ9+AM9+AP9+AS9+AV9+AY9+BB9+BE9+BH9+BK9+BN9+BQ9+BT9+BW9+BZ9+CC9+CF9+CI9+CL9+CO9+CR9+CU9+CX9+DA9+DD9+DG9+DJ9+DM9+DP9</f>
        <v>14101</v>
      </c>
      <c r="DT9" s="105">
        <f t="shared" ref="DT9:DT25" si="106">D9+G9+J9+M9+P9+S9+V9+Y9+AB9+AE9+AH9+AK9+AN9+AQ9+AT9+AW9+AZ9+BC9+BF9+BI9+BL9+BO9+BR9+BU9+BX9+CA9+CD9+CG9+CJ9+CM9+CP9+CS9+CV9+CY9+DB9+DE9+DH9+DK9+DN9+DQ9</f>
        <v>34838</v>
      </c>
      <c r="DU9" s="6"/>
      <c r="DV9" s="6"/>
      <c r="DW9" s="6">
        <f t="shared" ref="DW9:DW11" si="107">DU9+DV9</f>
        <v>0</v>
      </c>
      <c r="DX9" s="6"/>
      <c r="DY9" s="6"/>
      <c r="DZ9" s="6">
        <f t="shared" ref="DZ9:DZ11" si="108">DX9+DY9</f>
        <v>0</v>
      </c>
      <c r="EA9" s="6"/>
      <c r="EB9" s="6"/>
      <c r="EC9" s="6">
        <f t="shared" ref="EC9:EC11" si="109">EA9+EB9</f>
        <v>0</v>
      </c>
      <c r="ED9" s="6">
        <v>2933</v>
      </c>
      <c r="EE9" s="6">
        <v>484</v>
      </c>
      <c r="EF9" s="6">
        <f t="shared" ref="EF9:EF11" si="110">ED9+EE9</f>
        <v>3417</v>
      </c>
      <c r="EG9" s="6"/>
      <c r="EH9" s="6"/>
      <c r="EI9" s="6">
        <f t="shared" ref="EI9:EI11" si="111">EG9+EH9</f>
        <v>0</v>
      </c>
      <c r="EJ9" s="6">
        <v>0</v>
      </c>
      <c r="EK9" s="6">
        <f>678</f>
        <v>678</v>
      </c>
      <c r="EL9" s="6">
        <f t="shared" ref="EL9:EL11" si="112">EJ9+EK9</f>
        <v>678</v>
      </c>
      <c r="EM9" s="6"/>
      <c r="EN9" s="6"/>
      <c r="EO9" s="6">
        <f t="shared" ref="EO9:EO11" si="113">EM9+EN9</f>
        <v>0</v>
      </c>
      <c r="EP9" s="6">
        <v>6871</v>
      </c>
      <c r="EQ9" s="6">
        <f>4802</f>
        <v>4802</v>
      </c>
      <c r="ER9" s="6">
        <f t="shared" ref="ER9:ER11" si="114">EP9+EQ9</f>
        <v>11673</v>
      </c>
      <c r="ES9" s="6">
        <v>540</v>
      </c>
      <c r="ET9" s="6">
        <f>1854+210</f>
        <v>2064</v>
      </c>
      <c r="EU9" s="6">
        <f t="shared" ref="EU9:EU11" si="115">ES9+ET9</f>
        <v>2604</v>
      </c>
      <c r="EV9" s="105">
        <f t="shared" ref="EV9:EV25" si="116">DU9+DX9+EA9+ED9+EG9+EJ9+EM9+EP9+ES9</f>
        <v>10344</v>
      </c>
      <c r="EW9" s="105">
        <f t="shared" ref="EW9:EW25" si="117">DV9+DY9+EB9+EE9+EH9+EK9+EN9+EQ9+ET9</f>
        <v>8028</v>
      </c>
      <c r="EX9" s="105">
        <f t="shared" ref="EX9:EX25" si="118">DW9+DZ9+EC9+EF9+EI9+EL9+EO9+ER9+EU9</f>
        <v>18372</v>
      </c>
      <c r="EY9" s="6">
        <v>7294</v>
      </c>
      <c r="EZ9" s="6">
        <f>299-3+5</f>
        <v>301</v>
      </c>
      <c r="FA9" s="6">
        <f t="shared" ref="FA9:FA11" si="119">EY9+EZ9</f>
        <v>7595</v>
      </c>
      <c r="FB9" s="6">
        <v>937</v>
      </c>
      <c r="FC9" s="6"/>
      <c r="FD9" s="6">
        <f t="shared" ref="FD9:FD11" si="120">FB9+FC9</f>
        <v>937</v>
      </c>
      <c r="FE9" s="6">
        <v>625</v>
      </c>
      <c r="FF9" s="6"/>
      <c r="FG9" s="6">
        <f t="shared" ref="FG9:FG11" si="121">FE9+FF9</f>
        <v>625</v>
      </c>
      <c r="FH9" s="6">
        <f>9762+10354</f>
        <v>20116</v>
      </c>
      <c r="FI9" s="6">
        <f>566-4+8</f>
        <v>570</v>
      </c>
      <c r="FJ9" s="6">
        <f t="shared" ref="FJ9:FJ11" si="122">FH9+FI9</f>
        <v>20686</v>
      </c>
      <c r="FK9" s="6">
        <v>1294</v>
      </c>
      <c r="FL9" s="6"/>
      <c r="FM9" s="6">
        <f t="shared" ref="FM9:FM11" si="123">FK9+FL9</f>
        <v>1294</v>
      </c>
      <c r="FN9" s="6">
        <v>223</v>
      </c>
      <c r="FO9" s="6"/>
      <c r="FP9" s="6">
        <f t="shared" ref="FP9:FP11" si="124">FN9+FO9</f>
        <v>223</v>
      </c>
      <c r="FQ9" s="6">
        <v>4177</v>
      </c>
      <c r="FR9" s="6">
        <f>111-3+9</f>
        <v>117</v>
      </c>
      <c r="FS9" s="6">
        <f t="shared" ref="FS9:FS11" si="125">FQ9+FR9</f>
        <v>4294</v>
      </c>
      <c r="FT9" s="6">
        <v>1396</v>
      </c>
      <c r="FU9" s="6"/>
      <c r="FV9" s="6">
        <f t="shared" ref="FV9:FV11" si="126">FT9+FU9</f>
        <v>1396</v>
      </c>
      <c r="FW9" s="6">
        <f>793</f>
        <v>793</v>
      </c>
      <c r="FX9" s="6"/>
      <c r="FY9" s="6">
        <f t="shared" ref="FY9:FY11" si="127">FW9+FX9</f>
        <v>793</v>
      </c>
      <c r="FZ9" s="6">
        <v>2643</v>
      </c>
      <c r="GA9" s="6">
        <f>29</f>
        <v>29</v>
      </c>
      <c r="GB9" s="6">
        <f t="shared" ref="GB9:GB11" si="128">FZ9+GA9</f>
        <v>2672</v>
      </c>
      <c r="GC9" s="6">
        <v>402</v>
      </c>
      <c r="GD9" s="6"/>
      <c r="GE9" s="6">
        <f t="shared" ref="GE9:GE11" si="129">GC9+GD9</f>
        <v>402</v>
      </c>
      <c r="GF9" s="6">
        <v>1115</v>
      </c>
      <c r="GG9" s="6"/>
      <c r="GH9" s="6">
        <f t="shared" ref="GH9:GH11" si="130">GF9+GG9</f>
        <v>1115</v>
      </c>
      <c r="GI9" s="6">
        <v>446</v>
      </c>
      <c r="GJ9" s="6"/>
      <c r="GK9" s="6">
        <f t="shared" ref="GK9:GK11" si="131">GI9+GJ9</f>
        <v>446</v>
      </c>
      <c r="GL9" s="7">
        <f t="shared" ref="GL9:GL25" si="132">EY9+FB9+FE9+FH9+FK9+FN9+FQ9+FT9+FW9+FZ9+GC9+GF9+GI9</f>
        <v>41461</v>
      </c>
      <c r="GM9" s="6">
        <f t="shared" ref="GM9:GM25" si="133">EZ9+FC9+FF9+FI9+FL9+FO9+FR9+FU9+FX9+GA9+GD9+GG9+GJ9</f>
        <v>1017</v>
      </c>
      <c r="GN9" s="6">
        <f t="shared" ref="GN9:GN25" si="134">FA9+FD9+FG9+FJ9+FM9+FP9+FS9+FV9+FY9+GB9+GE9+GH9+GK9</f>
        <v>42478</v>
      </c>
      <c r="GO9" s="7">
        <v>16003</v>
      </c>
      <c r="GP9" s="6">
        <f>507+619+114</f>
        <v>1240</v>
      </c>
      <c r="GQ9" s="6">
        <f t="shared" ref="GQ9:GQ11" si="135">GO9+GP9</f>
        <v>17243</v>
      </c>
      <c r="GR9" s="7">
        <v>10756</v>
      </c>
      <c r="GS9" s="6"/>
      <c r="GT9" s="6">
        <f t="shared" ref="GT9:GT11" si="136">GR9+GS9</f>
        <v>10756</v>
      </c>
      <c r="GU9" s="7">
        <v>12419</v>
      </c>
      <c r="GV9" s="6">
        <f>68+1558</f>
        <v>1626</v>
      </c>
      <c r="GW9" s="6">
        <f t="shared" ref="GW9:GW11" si="137">GU9+GV9</f>
        <v>14045</v>
      </c>
      <c r="GX9" s="10">
        <f t="shared" ref="GX9:GX25" si="138">GL9+GO9+GR9+GU9</f>
        <v>80639</v>
      </c>
      <c r="GY9" s="10">
        <f t="shared" si="64"/>
        <v>3883</v>
      </c>
      <c r="GZ9" s="10">
        <f t="shared" si="64"/>
        <v>84522</v>
      </c>
      <c r="HA9" s="10">
        <f t="shared" ref="HA9:HA69" si="139">DR9+EV9+GX9</f>
        <v>111720</v>
      </c>
      <c r="HB9" s="10">
        <f t="shared" si="65"/>
        <v>26012</v>
      </c>
      <c r="HC9" s="116">
        <f t="shared" si="65"/>
        <v>137732</v>
      </c>
    </row>
    <row r="10" spans="1:211" x14ac:dyDescent="0.2">
      <c r="A10" s="115" t="s">
        <v>402</v>
      </c>
      <c r="B10" s="6">
        <v>6425</v>
      </c>
      <c r="C10" s="6">
        <f>508+1643</f>
        <v>2151</v>
      </c>
      <c r="D10" s="6">
        <f t="shared" si="66"/>
        <v>8576</v>
      </c>
      <c r="E10" s="6">
        <v>437</v>
      </c>
      <c r="F10" s="6"/>
      <c r="G10" s="6">
        <f t="shared" si="67"/>
        <v>437</v>
      </c>
      <c r="H10" s="6">
        <v>3353</v>
      </c>
      <c r="I10" s="6">
        <v>280</v>
      </c>
      <c r="J10" s="6">
        <f t="shared" si="68"/>
        <v>3633</v>
      </c>
      <c r="K10" s="6">
        <v>200</v>
      </c>
      <c r="L10" s="6"/>
      <c r="M10" s="6">
        <f t="shared" si="69"/>
        <v>200</v>
      </c>
      <c r="N10" s="6">
        <v>300</v>
      </c>
      <c r="O10" s="6"/>
      <c r="P10" s="6">
        <f t="shared" si="70"/>
        <v>300</v>
      </c>
      <c r="Q10" s="6">
        <v>0</v>
      </c>
      <c r="R10" s="6"/>
      <c r="S10" s="6">
        <f t="shared" si="71"/>
        <v>0</v>
      </c>
      <c r="T10" s="6">
        <f>SUM([1]Önkormányzat!$AO$92)</f>
        <v>0</v>
      </c>
      <c r="U10" s="6"/>
      <c r="V10" s="6">
        <f t="shared" si="72"/>
        <v>0</v>
      </c>
      <c r="W10" s="6"/>
      <c r="X10" s="6"/>
      <c r="Y10" s="6">
        <f t="shared" si="73"/>
        <v>0</v>
      </c>
      <c r="Z10" s="6">
        <v>0</v>
      </c>
      <c r="AA10" s="6"/>
      <c r="AB10" s="6">
        <f t="shared" si="74"/>
        <v>0</v>
      </c>
      <c r="AC10" s="6">
        <v>0</v>
      </c>
      <c r="AD10" s="6"/>
      <c r="AE10" s="6">
        <f t="shared" si="75"/>
        <v>0</v>
      </c>
      <c r="AF10" s="6">
        <v>88</v>
      </c>
      <c r="AG10" s="6">
        <v>17</v>
      </c>
      <c r="AH10" s="6">
        <f t="shared" si="76"/>
        <v>105</v>
      </c>
      <c r="AI10" s="6">
        <v>4500</v>
      </c>
      <c r="AJ10" s="6">
        <f>32+2927+2000</f>
        <v>4959</v>
      </c>
      <c r="AK10" s="6">
        <f t="shared" si="77"/>
        <v>9459</v>
      </c>
      <c r="AL10" s="6">
        <v>2050</v>
      </c>
      <c r="AM10" s="6"/>
      <c r="AN10" s="6">
        <f t="shared" si="78"/>
        <v>2050</v>
      </c>
      <c r="AO10" s="6">
        <v>4505</v>
      </c>
      <c r="AP10" s="6"/>
      <c r="AQ10" s="6">
        <f t="shared" si="79"/>
        <v>4505</v>
      </c>
      <c r="AR10" s="6">
        <v>5000</v>
      </c>
      <c r="AS10" s="6">
        <f>5000+10000-10000</f>
        <v>5000</v>
      </c>
      <c r="AT10" s="6">
        <f t="shared" si="80"/>
        <v>10000</v>
      </c>
      <c r="AU10" s="6">
        <v>1200</v>
      </c>
      <c r="AV10" s="6"/>
      <c r="AW10" s="6">
        <f t="shared" si="81"/>
        <v>1200</v>
      </c>
      <c r="AX10" s="6">
        <v>0</v>
      </c>
      <c r="AY10" s="6"/>
      <c r="AZ10" s="6">
        <f t="shared" si="82"/>
        <v>0</v>
      </c>
      <c r="BA10" s="6">
        <v>0</v>
      </c>
      <c r="BB10" s="6">
        <f>6071+25000</f>
        <v>31071</v>
      </c>
      <c r="BC10" s="6">
        <f t="shared" si="83"/>
        <v>31071</v>
      </c>
      <c r="BD10" s="6"/>
      <c r="BE10" s="6"/>
      <c r="BF10" s="6">
        <f t="shared" si="84"/>
        <v>0</v>
      </c>
      <c r="BG10" s="6">
        <v>4969</v>
      </c>
      <c r="BH10" s="6"/>
      <c r="BI10" s="6">
        <f t="shared" si="85"/>
        <v>4969</v>
      </c>
      <c r="BJ10" s="6">
        <v>0</v>
      </c>
      <c r="BK10" s="6"/>
      <c r="BL10" s="6">
        <f t="shared" si="86"/>
        <v>0</v>
      </c>
      <c r="BM10" s="6">
        <v>7413</v>
      </c>
      <c r="BN10" s="6"/>
      <c r="BO10" s="6">
        <f t="shared" si="87"/>
        <v>7413</v>
      </c>
      <c r="BP10" s="6">
        <f>'kiadás 11601'!B123</f>
        <v>42380</v>
      </c>
      <c r="BQ10" s="6">
        <f>'kiadás 11601'!C123</f>
        <v>5737</v>
      </c>
      <c r="BR10" s="6">
        <f>'kiadás 11601'!D123</f>
        <v>48117</v>
      </c>
      <c r="BS10" s="6">
        <v>0</v>
      </c>
      <c r="BT10" s="6"/>
      <c r="BU10" s="6">
        <f t="shared" si="89"/>
        <v>0</v>
      </c>
      <c r="BV10" s="6"/>
      <c r="BW10" s="6"/>
      <c r="BX10" s="6">
        <f t="shared" si="90"/>
        <v>0</v>
      </c>
      <c r="BY10" s="6">
        <v>0</v>
      </c>
      <c r="BZ10" s="6">
        <f>855+7000-7000</f>
        <v>855</v>
      </c>
      <c r="CA10" s="6">
        <f t="shared" si="91"/>
        <v>855</v>
      </c>
      <c r="CB10" s="6"/>
      <c r="CC10" s="6"/>
      <c r="CD10" s="6">
        <f t="shared" si="92"/>
        <v>0</v>
      </c>
      <c r="CE10" s="6">
        <f>kiadás11602!E55</f>
        <v>568754</v>
      </c>
      <c r="CF10" s="6">
        <f>kiadás11602!F55</f>
        <v>214443</v>
      </c>
      <c r="CG10" s="6">
        <f>kiadás11602!G55</f>
        <v>783197</v>
      </c>
      <c r="CH10" s="6">
        <f>'kiadás 11603'!B17</f>
        <v>0</v>
      </c>
      <c r="CI10" s="6">
        <f>'kiadás 11603'!C17</f>
        <v>0</v>
      </c>
      <c r="CJ10" s="6">
        <f>'kiadás 11603'!D17</f>
        <v>0</v>
      </c>
      <c r="CK10" s="6">
        <f>'kiadás 11604 '!H62</f>
        <v>144199</v>
      </c>
      <c r="CL10" s="6">
        <f>'kiadás 11604 '!I62</f>
        <v>6862</v>
      </c>
      <c r="CM10" s="6">
        <f>'kiadás 11604 '!J62</f>
        <v>151061</v>
      </c>
      <c r="CN10" s="6">
        <f>kiadás11605projektek!H49</f>
        <v>14900</v>
      </c>
      <c r="CO10" s="6">
        <f>kiadás11605projektek!I49</f>
        <v>23624</v>
      </c>
      <c r="CP10" s="6">
        <f>kiadás11605projektek!J49</f>
        <v>38524</v>
      </c>
      <c r="CQ10" s="6"/>
      <c r="CR10" s="6"/>
      <c r="CS10" s="6">
        <f t="shared" si="95"/>
        <v>0</v>
      </c>
      <c r="CT10" s="6">
        <v>1000</v>
      </c>
      <c r="CU10" s="6"/>
      <c r="CV10" s="6">
        <f t="shared" si="96"/>
        <v>1000</v>
      </c>
      <c r="CW10" s="6">
        <v>0</v>
      </c>
      <c r="CX10" s="6"/>
      <c r="CY10" s="6">
        <f t="shared" si="97"/>
        <v>0</v>
      </c>
      <c r="CZ10" s="6">
        <v>30000</v>
      </c>
      <c r="DA10" s="6">
        <v>1829</v>
      </c>
      <c r="DB10" s="6">
        <f t="shared" si="98"/>
        <v>31829</v>
      </c>
      <c r="DC10" s="6">
        <v>0</v>
      </c>
      <c r="DD10" s="6"/>
      <c r="DE10" s="6">
        <f t="shared" si="99"/>
        <v>0</v>
      </c>
      <c r="DF10" s="6">
        <v>335626</v>
      </c>
      <c r="DG10" s="6">
        <v>50387</v>
      </c>
      <c r="DH10" s="6">
        <f t="shared" si="100"/>
        <v>386013</v>
      </c>
      <c r="DI10" s="6">
        <v>13359</v>
      </c>
      <c r="DJ10" s="6">
        <v>470</v>
      </c>
      <c r="DK10" s="6">
        <f t="shared" si="101"/>
        <v>13829</v>
      </c>
      <c r="DL10" s="6">
        <v>98857</v>
      </c>
      <c r="DM10" s="6">
        <f>71013-71013</f>
        <v>0</v>
      </c>
      <c r="DN10" s="6">
        <f t="shared" si="102"/>
        <v>98857</v>
      </c>
      <c r="DO10" s="6">
        <v>0</v>
      </c>
      <c r="DP10" s="6"/>
      <c r="DQ10" s="6">
        <f t="shared" si="103"/>
        <v>0</v>
      </c>
      <c r="DR10" s="105">
        <f t="shared" si="104"/>
        <v>1289515</v>
      </c>
      <c r="DS10" s="105">
        <f t="shared" si="105"/>
        <v>347685</v>
      </c>
      <c r="DT10" s="105">
        <f t="shared" si="106"/>
        <v>1637200</v>
      </c>
      <c r="DU10" s="6"/>
      <c r="DV10" s="6"/>
      <c r="DW10" s="6">
        <f t="shared" si="107"/>
        <v>0</v>
      </c>
      <c r="DX10" s="6"/>
      <c r="DY10" s="6"/>
      <c r="DZ10" s="6">
        <f t="shared" si="108"/>
        <v>0</v>
      </c>
      <c r="EA10" s="6"/>
      <c r="EB10" s="6"/>
      <c r="EC10" s="6">
        <f t="shared" si="109"/>
        <v>0</v>
      </c>
      <c r="ED10" s="6">
        <v>0</v>
      </c>
      <c r="EE10" s="6"/>
      <c r="EF10" s="6">
        <f t="shared" si="110"/>
        <v>0</v>
      </c>
      <c r="EG10" s="6"/>
      <c r="EH10" s="6"/>
      <c r="EI10" s="6">
        <f t="shared" si="111"/>
        <v>0</v>
      </c>
      <c r="EJ10" s="6">
        <v>21271</v>
      </c>
      <c r="EK10" s="6">
        <f>5106</f>
        <v>5106</v>
      </c>
      <c r="EL10" s="6">
        <f t="shared" si="112"/>
        <v>26377</v>
      </c>
      <c r="EM10" s="6"/>
      <c r="EN10" s="6"/>
      <c r="EO10" s="6">
        <f t="shared" si="113"/>
        <v>0</v>
      </c>
      <c r="EP10" s="6">
        <v>2405</v>
      </c>
      <c r="EQ10" s="6"/>
      <c r="ER10" s="6">
        <f t="shared" si="114"/>
        <v>2405</v>
      </c>
      <c r="ES10" s="6">
        <v>0</v>
      </c>
      <c r="ET10" s="6"/>
      <c r="EU10" s="6">
        <f t="shared" si="115"/>
        <v>0</v>
      </c>
      <c r="EV10" s="105">
        <f t="shared" si="116"/>
        <v>23676</v>
      </c>
      <c r="EW10" s="105">
        <f t="shared" si="117"/>
        <v>5106</v>
      </c>
      <c r="EX10" s="105">
        <f t="shared" si="118"/>
        <v>28782</v>
      </c>
      <c r="EY10" s="6">
        <v>24618</v>
      </c>
      <c r="EZ10" s="6">
        <f>350</f>
        <v>350</v>
      </c>
      <c r="FA10" s="6">
        <f t="shared" si="119"/>
        <v>24968</v>
      </c>
      <c r="FB10" s="6"/>
      <c r="FC10" s="6">
        <v>81</v>
      </c>
      <c r="FD10" s="6">
        <f t="shared" si="120"/>
        <v>81</v>
      </c>
      <c r="FE10" s="6"/>
      <c r="FF10" s="6"/>
      <c r="FG10" s="6">
        <f t="shared" si="121"/>
        <v>0</v>
      </c>
      <c r="FH10" s="6">
        <f>31014+8270</f>
        <v>39284</v>
      </c>
      <c r="FI10" s="6">
        <f>1503+2642+300</f>
        <v>4445</v>
      </c>
      <c r="FJ10" s="6">
        <f t="shared" si="122"/>
        <v>43729</v>
      </c>
      <c r="FK10" s="6"/>
      <c r="FL10" s="6"/>
      <c r="FM10" s="6">
        <f t="shared" si="123"/>
        <v>0</v>
      </c>
      <c r="FN10" s="6">
        <f>37231-290</f>
        <v>36941</v>
      </c>
      <c r="FO10" s="6">
        <v>1223</v>
      </c>
      <c r="FP10" s="6">
        <f t="shared" si="124"/>
        <v>38164</v>
      </c>
      <c r="FQ10" s="6">
        <v>780</v>
      </c>
      <c r="FR10" s="6">
        <f>400-150</f>
        <v>250</v>
      </c>
      <c r="FS10" s="6">
        <f t="shared" si="125"/>
        <v>1030</v>
      </c>
      <c r="FT10" s="6">
        <f>3190-17</f>
        <v>3173</v>
      </c>
      <c r="FU10" s="6">
        <v>67</v>
      </c>
      <c r="FV10" s="6">
        <f t="shared" si="126"/>
        <v>3240</v>
      </c>
      <c r="FW10" s="6">
        <v>2000</v>
      </c>
      <c r="FX10" s="6">
        <f>200+250-100</f>
        <v>350</v>
      </c>
      <c r="FY10" s="6">
        <f t="shared" si="127"/>
        <v>2350</v>
      </c>
      <c r="FZ10" s="6">
        <f>432-10</f>
        <v>422</v>
      </c>
      <c r="GA10" s="6"/>
      <c r="GB10" s="6">
        <f t="shared" si="128"/>
        <v>422</v>
      </c>
      <c r="GC10" s="6"/>
      <c r="GD10" s="6">
        <f>90+450+250+40</f>
        <v>830</v>
      </c>
      <c r="GE10" s="6">
        <f t="shared" si="129"/>
        <v>830</v>
      </c>
      <c r="GF10" s="6"/>
      <c r="GG10" s="6"/>
      <c r="GH10" s="6">
        <f t="shared" si="130"/>
        <v>0</v>
      </c>
      <c r="GI10" s="6">
        <v>0</v>
      </c>
      <c r="GJ10" s="6">
        <f>300-300</f>
        <v>0</v>
      </c>
      <c r="GK10" s="6">
        <f t="shared" si="131"/>
        <v>0</v>
      </c>
      <c r="GL10" s="7">
        <f t="shared" si="132"/>
        <v>107218</v>
      </c>
      <c r="GM10" s="6">
        <f t="shared" si="133"/>
        <v>7596</v>
      </c>
      <c r="GN10" s="6">
        <f t="shared" si="134"/>
        <v>114814</v>
      </c>
      <c r="GO10" s="7">
        <f>5885+640+2000</f>
        <v>8525</v>
      </c>
      <c r="GP10" s="6">
        <f>1169+1250+1250+1250+1250</f>
        <v>6169</v>
      </c>
      <c r="GQ10" s="6">
        <f t="shared" si="135"/>
        <v>14694</v>
      </c>
      <c r="GR10" s="7">
        <v>5000</v>
      </c>
      <c r="GS10" s="6">
        <v>1162</v>
      </c>
      <c r="GT10" s="6">
        <f t="shared" si="136"/>
        <v>6162</v>
      </c>
      <c r="GU10" s="7">
        <f>0</f>
        <v>0</v>
      </c>
      <c r="GV10" s="6">
        <f>2000+700</f>
        <v>2700</v>
      </c>
      <c r="GW10" s="6">
        <f t="shared" si="137"/>
        <v>2700</v>
      </c>
      <c r="GX10" s="10">
        <f t="shared" si="138"/>
        <v>120743</v>
      </c>
      <c r="GY10" s="10">
        <f t="shared" si="64"/>
        <v>17627</v>
      </c>
      <c r="GZ10" s="10">
        <f t="shared" si="64"/>
        <v>138370</v>
      </c>
      <c r="HA10" s="10">
        <f t="shared" si="139"/>
        <v>1433934</v>
      </c>
      <c r="HB10" s="10">
        <f t="shared" si="65"/>
        <v>370418</v>
      </c>
      <c r="HC10" s="116">
        <f t="shared" si="65"/>
        <v>1804352</v>
      </c>
    </row>
    <row r="11" spans="1:211" x14ac:dyDescent="0.2">
      <c r="A11" s="115" t="s">
        <v>403</v>
      </c>
      <c r="B11" s="6">
        <v>0</v>
      </c>
      <c r="C11" s="6"/>
      <c r="D11" s="6">
        <f t="shared" si="66"/>
        <v>0</v>
      </c>
      <c r="E11" s="6">
        <v>0</v>
      </c>
      <c r="F11" s="6"/>
      <c r="G11" s="6">
        <f t="shared" si="67"/>
        <v>0</v>
      </c>
      <c r="H11" s="6">
        <v>0</v>
      </c>
      <c r="I11" s="6"/>
      <c r="J11" s="6">
        <f t="shared" si="68"/>
        <v>0</v>
      </c>
      <c r="K11" s="6">
        <v>0</v>
      </c>
      <c r="L11" s="6"/>
      <c r="M11" s="6">
        <f t="shared" si="69"/>
        <v>0</v>
      </c>
      <c r="N11" s="6">
        <v>0</v>
      </c>
      <c r="O11" s="6"/>
      <c r="P11" s="6">
        <f t="shared" si="70"/>
        <v>0</v>
      </c>
      <c r="Q11" s="6">
        <v>0</v>
      </c>
      <c r="R11" s="6"/>
      <c r="S11" s="6">
        <f t="shared" si="71"/>
        <v>0</v>
      </c>
      <c r="T11" s="6">
        <f>SUM([1]Önkormányzat!$AO$108)</f>
        <v>0</v>
      </c>
      <c r="U11" s="6"/>
      <c r="V11" s="6">
        <f t="shared" si="72"/>
        <v>0</v>
      </c>
      <c r="W11" s="6"/>
      <c r="X11" s="6"/>
      <c r="Y11" s="6">
        <f t="shared" si="73"/>
        <v>0</v>
      </c>
      <c r="Z11" s="6">
        <v>0</v>
      </c>
      <c r="AA11" s="6"/>
      <c r="AB11" s="6">
        <f t="shared" si="74"/>
        <v>0</v>
      </c>
      <c r="AC11" s="6">
        <v>0</v>
      </c>
      <c r="AD11" s="6"/>
      <c r="AE11" s="6">
        <f t="shared" si="75"/>
        <v>0</v>
      </c>
      <c r="AF11" s="6">
        <v>3000</v>
      </c>
      <c r="AG11" s="6">
        <v>-3000</v>
      </c>
      <c r="AH11" s="6">
        <f t="shared" si="76"/>
        <v>0</v>
      </c>
      <c r="AI11" s="6">
        <v>0</v>
      </c>
      <c r="AJ11" s="6"/>
      <c r="AK11" s="6">
        <f t="shared" si="77"/>
        <v>0</v>
      </c>
      <c r="AL11" s="6">
        <v>87089</v>
      </c>
      <c r="AM11" s="6">
        <v>1243</v>
      </c>
      <c r="AN11" s="6">
        <f t="shared" si="78"/>
        <v>88332</v>
      </c>
      <c r="AO11" s="6">
        <v>0</v>
      </c>
      <c r="AP11" s="6"/>
      <c r="AQ11" s="6">
        <f t="shared" si="79"/>
        <v>0</v>
      </c>
      <c r="AR11" s="6">
        <v>0</v>
      </c>
      <c r="AS11" s="6"/>
      <c r="AT11" s="6">
        <f t="shared" si="80"/>
        <v>0</v>
      </c>
      <c r="AU11" s="6">
        <v>0</v>
      </c>
      <c r="AV11" s="6"/>
      <c r="AW11" s="6">
        <f t="shared" si="81"/>
        <v>0</v>
      </c>
      <c r="AX11" s="6">
        <v>0</v>
      </c>
      <c r="AY11" s="6"/>
      <c r="AZ11" s="6">
        <f t="shared" si="82"/>
        <v>0</v>
      </c>
      <c r="BA11" s="6">
        <v>0</v>
      </c>
      <c r="BB11" s="6"/>
      <c r="BC11" s="6">
        <f t="shared" si="83"/>
        <v>0</v>
      </c>
      <c r="BD11" s="6"/>
      <c r="BE11" s="6"/>
      <c r="BF11" s="6">
        <f t="shared" si="84"/>
        <v>0</v>
      </c>
      <c r="BG11" s="6">
        <v>0</v>
      </c>
      <c r="BH11" s="6"/>
      <c r="BI11" s="6">
        <f t="shared" si="85"/>
        <v>0</v>
      </c>
      <c r="BJ11" s="6">
        <v>0</v>
      </c>
      <c r="BK11" s="6"/>
      <c r="BL11" s="6">
        <f t="shared" si="86"/>
        <v>0</v>
      </c>
      <c r="BM11" s="6"/>
      <c r="BN11" s="6"/>
      <c r="BO11" s="6">
        <f t="shared" si="87"/>
        <v>0</v>
      </c>
      <c r="BP11" s="6">
        <v>0</v>
      </c>
      <c r="BQ11" s="6"/>
      <c r="BR11" s="6">
        <f t="shared" si="88"/>
        <v>0</v>
      </c>
      <c r="BS11" s="6">
        <v>0</v>
      </c>
      <c r="BT11" s="6"/>
      <c r="BU11" s="6">
        <f t="shared" si="89"/>
        <v>0</v>
      </c>
      <c r="BV11" s="6"/>
      <c r="BW11" s="6"/>
      <c r="BX11" s="6">
        <f t="shared" si="90"/>
        <v>0</v>
      </c>
      <c r="BY11" s="6">
        <v>0</v>
      </c>
      <c r="BZ11" s="6"/>
      <c r="CA11" s="6">
        <f t="shared" si="91"/>
        <v>0</v>
      </c>
      <c r="CB11" s="6"/>
      <c r="CC11" s="6"/>
      <c r="CD11" s="6">
        <f t="shared" si="92"/>
        <v>0</v>
      </c>
      <c r="CE11" s="6"/>
      <c r="CF11" s="6"/>
      <c r="CG11" s="6">
        <f t="shared" ref="CG11" si="140">CE11+CF11</f>
        <v>0</v>
      </c>
      <c r="CH11" s="6"/>
      <c r="CI11" s="6"/>
      <c r="CJ11" s="6">
        <f t="shared" si="93"/>
        <v>0</v>
      </c>
      <c r="CK11" s="6"/>
      <c r="CL11" s="6"/>
      <c r="CM11" s="6">
        <f t="shared" ref="CM11" si="141">CK11+CL11</f>
        <v>0</v>
      </c>
      <c r="CN11" s="6">
        <v>0</v>
      </c>
      <c r="CO11" s="6"/>
      <c r="CP11" s="6">
        <f t="shared" si="94"/>
        <v>0</v>
      </c>
      <c r="CQ11" s="6"/>
      <c r="CR11" s="6"/>
      <c r="CS11" s="6">
        <f t="shared" si="95"/>
        <v>0</v>
      </c>
      <c r="CT11" s="6">
        <v>0</v>
      </c>
      <c r="CU11" s="6"/>
      <c r="CV11" s="6">
        <f t="shared" si="96"/>
        <v>0</v>
      </c>
      <c r="CW11" s="6">
        <v>0</v>
      </c>
      <c r="CX11" s="6"/>
      <c r="CY11" s="6">
        <f t="shared" si="97"/>
        <v>0</v>
      </c>
      <c r="CZ11" s="6">
        <v>0</v>
      </c>
      <c r="DA11" s="6"/>
      <c r="DB11" s="6">
        <f t="shared" si="98"/>
        <v>0</v>
      </c>
      <c r="DC11" s="6">
        <v>0</v>
      </c>
      <c r="DD11" s="6"/>
      <c r="DE11" s="6">
        <f t="shared" si="99"/>
        <v>0</v>
      </c>
      <c r="DF11" s="6">
        <v>0</v>
      </c>
      <c r="DG11" s="6"/>
      <c r="DH11" s="6">
        <f t="shared" si="100"/>
        <v>0</v>
      </c>
      <c r="DI11" s="6">
        <v>0</v>
      </c>
      <c r="DJ11" s="6"/>
      <c r="DK11" s="6">
        <f t="shared" si="101"/>
        <v>0</v>
      </c>
      <c r="DL11" s="6">
        <v>0</v>
      </c>
      <c r="DM11" s="6"/>
      <c r="DN11" s="6">
        <f t="shared" si="102"/>
        <v>0</v>
      </c>
      <c r="DO11" s="6">
        <v>0</v>
      </c>
      <c r="DP11" s="6"/>
      <c r="DQ11" s="6">
        <f t="shared" si="103"/>
        <v>0</v>
      </c>
      <c r="DR11" s="105">
        <f t="shared" si="104"/>
        <v>90089</v>
      </c>
      <c r="DS11" s="105">
        <f t="shared" si="105"/>
        <v>-1757</v>
      </c>
      <c r="DT11" s="105">
        <f t="shared" si="106"/>
        <v>88332</v>
      </c>
      <c r="DU11" s="6"/>
      <c r="DV11" s="6"/>
      <c r="DW11" s="6">
        <f t="shared" si="107"/>
        <v>0</v>
      </c>
      <c r="DX11" s="6"/>
      <c r="DY11" s="6"/>
      <c r="DZ11" s="6">
        <f t="shared" si="108"/>
        <v>0</v>
      </c>
      <c r="EA11" s="6"/>
      <c r="EB11" s="6"/>
      <c r="EC11" s="6">
        <f t="shared" si="109"/>
        <v>0</v>
      </c>
      <c r="ED11" s="6">
        <v>0</v>
      </c>
      <c r="EE11" s="6"/>
      <c r="EF11" s="6">
        <f t="shared" si="110"/>
        <v>0</v>
      </c>
      <c r="EG11" s="6"/>
      <c r="EH11" s="6"/>
      <c r="EI11" s="6">
        <f t="shared" si="111"/>
        <v>0</v>
      </c>
      <c r="EJ11" s="6">
        <v>0</v>
      </c>
      <c r="EK11" s="6"/>
      <c r="EL11" s="6">
        <f t="shared" si="112"/>
        <v>0</v>
      </c>
      <c r="EM11" s="6"/>
      <c r="EN11" s="6"/>
      <c r="EO11" s="6">
        <f t="shared" si="113"/>
        <v>0</v>
      </c>
      <c r="EP11" s="6">
        <v>0</v>
      </c>
      <c r="EQ11" s="6"/>
      <c r="ER11" s="6">
        <f t="shared" si="114"/>
        <v>0</v>
      </c>
      <c r="ES11" s="6">
        <v>0</v>
      </c>
      <c r="ET11" s="6"/>
      <c r="EU11" s="6">
        <f t="shared" si="115"/>
        <v>0</v>
      </c>
      <c r="EV11" s="105">
        <f t="shared" si="116"/>
        <v>0</v>
      </c>
      <c r="EW11" s="105">
        <f t="shared" si="117"/>
        <v>0</v>
      </c>
      <c r="EX11" s="105">
        <f t="shared" si="118"/>
        <v>0</v>
      </c>
      <c r="EY11" s="6"/>
      <c r="EZ11" s="6"/>
      <c r="FA11" s="6">
        <f t="shared" si="119"/>
        <v>0</v>
      </c>
      <c r="FB11" s="6"/>
      <c r="FC11" s="6"/>
      <c r="FD11" s="6">
        <f t="shared" si="120"/>
        <v>0</v>
      </c>
      <c r="FE11" s="6"/>
      <c r="FF11" s="6"/>
      <c r="FG11" s="6">
        <f t="shared" si="121"/>
        <v>0</v>
      </c>
      <c r="FH11" s="6"/>
      <c r="FI11" s="6"/>
      <c r="FJ11" s="6">
        <f t="shared" si="122"/>
        <v>0</v>
      </c>
      <c r="FK11" s="6"/>
      <c r="FL11" s="6"/>
      <c r="FM11" s="6">
        <f t="shared" si="123"/>
        <v>0</v>
      </c>
      <c r="FN11" s="6"/>
      <c r="FO11" s="6"/>
      <c r="FP11" s="6">
        <f t="shared" si="124"/>
        <v>0</v>
      </c>
      <c r="FQ11" s="6"/>
      <c r="FR11" s="6"/>
      <c r="FS11" s="6">
        <f t="shared" si="125"/>
        <v>0</v>
      </c>
      <c r="FT11" s="6"/>
      <c r="FU11" s="6"/>
      <c r="FV11" s="6">
        <f t="shared" si="126"/>
        <v>0</v>
      </c>
      <c r="FW11" s="6"/>
      <c r="FX11" s="6"/>
      <c r="FY11" s="6">
        <f t="shared" si="127"/>
        <v>0</v>
      </c>
      <c r="FZ11" s="6"/>
      <c r="GA11" s="6"/>
      <c r="GB11" s="6">
        <f t="shared" si="128"/>
        <v>0</v>
      </c>
      <c r="GC11" s="6"/>
      <c r="GD11" s="6"/>
      <c r="GE11" s="6">
        <f t="shared" si="129"/>
        <v>0</v>
      </c>
      <c r="GF11" s="6"/>
      <c r="GG11" s="6"/>
      <c r="GH11" s="6">
        <f t="shared" si="130"/>
        <v>0</v>
      </c>
      <c r="GI11" s="6"/>
      <c r="GJ11" s="6"/>
      <c r="GK11" s="6">
        <f t="shared" si="131"/>
        <v>0</v>
      </c>
      <c r="GL11" s="7">
        <f t="shared" si="132"/>
        <v>0</v>
      </c>
      <c r="GM11" s="6">
        <f t="shared" si="133"/>
        <v>0</v>
      </c>
      <c r="GN11" s="6">
        <f t="shared" si="134"/>
        <v>0</v>
      </c>
      <c r="GO11" s="7"/>
      <c r="GP11" s="6"/>
      <c r="GQ11" s="6">
        <f t="shared" si="135"/>
        <v>0</v>
      </c>
      <c r="GR11" s="7"/>
      <c r="GS11" s="6"/>
      <c r="GT11" s="6">
        <f t="shared" si="136"/>
        <v>0</v>
      </c>
      <c r="GU11" s="7"/>
      <c r="GV11" s="6"/>
      <c r="GW11" s="6">
        <f t="shared" si="137"/>
        <v>0</v>
      </c>
      <c r="GX11" s="10">
        <f t="shared" si="138"/>
        <v>0</v>
      </c>
      <c r="GY11" s="10">
        <f t="shared" si="64"/>
        <v>0</v>
      </c>
      <c r="GZ11" s="10">
        <f t="shared" si="64"/>
        <v>0</v>
      </c>
      <c r="HA11" s="10">
        <f t="shared" si="139"/>
        <v>90089</v>
      </c>
      <c r="HB11" s="10">
        <f t="shared" si="65"/>
        <v>-1757</v>
      </c>
      <c r="HC11" s="116">
        <f t="shared" si="65"/>
        <v>88332</v>
      </c>
    </row>
    <row r="12" spans="1:211" s="12" customFormat="1" x14ac:dyDescent="0.2">
      <c r="A12" s="117" t="s">
        <v>404</v>
      </c>
      <c r="B12" s="5">
        <f>B13+B14+B15+B16+B17</f>
        <v>0</v>
      </c>
      <c r="C12" s="5">
        <f t="shared" ref="C12:BN12" si="142">C13+C14+C15+C16+C17</f>
        <v>0</v>
      </c>
      <c r="D12" s="5">
        <f t="shared" si="142"/>
        <v>0</v>
      </c>
      <c r="E12" s="5">
        <f t="shared" si="142"/>
        <v>0</v>
      </c>
      <c r="F12" s="5">
        <f t="shared" si="142"/>
        <v>0</v>
      </c>
      <c r="G12" s="5">
        <f t="shared" si="142"/>
        <v>0</v>
      </c>
      <c r="H12" s="5">
        <f t="shared" si="142"/>
        <v>0</v>
      </c>
      <c r="I12" s="5">
        <f t="shared" si="142"/>
        <v>0</v>
      </c>
      <c r="J12" s="5">
        <f t="shared" si="142"/>
        <v>0</v>
      </c>
      <c r="K12" s="5">
        <f t="shared" si="142"/>
        <v>0</v>
      </c>
      <c r="L12" s="5">
        <f t="shared" si="142"/>
        <v>0</v>
      </c>
      <c r="M12" s="5">
        <f t="shared" si="142"/>
        <v>0</v>
      </c>
      <c r="N12" s="5">
        <f t="shared" si="142"/>
        <v>118569</v>
      </c>
      <c r="O12" s="5">
        <f t="shared" si="142"/>
        <v>68805</v>
      </c>
      <c r="P12" s="5">
        <f t="shared" si="142"/>
        <v>187374</v>
      </c>
      <c r="Q12" s="5">
        <f t="shared" si="142"/>
        <v>115828</v>
      </c>
      <c r="R12" s="5">
        <f t="shared" si="142"/>
        <v>-6062</v>
      </c>
      <c r="S12" s="5">
        <f t="shared" si="142"/>
        <v>109766</v>
      </c>
      <c r="T12" s="5">
        <f t="shared" si="142"/>
        <v>0</v>
      </c>
      <c r="U12" s="5">
        <f t="shared" si="142"/>
        <v>0</v>
      </c>
      <c r="V12" s="5">
        <f t="shared" si="142"/>
        <v>0</v>
      </c>
      <c r="W12" s="5">
        <f t="shared" si="142"/>
        <v>0</v>
      </c>
      <c r="X12" s="5">
        <f t="shared" si="142"/>
        <v>0</v>
      </c>
      <c r="Y12" s="5">
        <f t="shared" si="142"/>
        <v>0</v>
      </c>
      <c r="Z12" s="5">
        <f t="shared" si="142"/>
        <v>0</v>
      </c>
      <c r="AA12" s="5">
        <f t="shared" si="142"/>
        <v>0</v>
      </c>
      <c r="AB12" s="5">
        <f t="shared" si="142"/>
        <v>0</v>
      </c>
      <c r="AC12" s="5">
        <f t="shared" si="142"/>
        <v>0</v>
      </c>
      <c r="AD12" s="5">
        <f t="shared" si="142"/>
        <v>164256</v>
      </c>
      <c r="AE12" s="5">
        <f t="shared" si="142"/>
        <v>164256</v>
      </c>
      <c r="AF12" s="5">
        <f t="shared" si="142"/>
        <v>0</v>
      </c>
      <c r="AG12" s="5">
        <f t="shared" si="142"/>
        <v>3000</v>
      </c>
      <c r="AH12" s="5">
        <f t="shared" si="142"/>
        <v>3000</v>
      </c>
      <c r="AI12" s="5">
        <f t="shared" si="142"/>
        <v>0</v>
      </c>
      <c r="AJ12" s="5">
        <f t="shared" si="142"/>
        <v>0</v>
      </c>
      <c r="AK12" s="5">
        <f t="shared" si="142"/>
        <v>0</v>
      </c>
      <c r="AL12" s="5">
        <f t="shared" si="142"/>
        <v>0</v>
      </c>
      <c r="AM12" s="5">
        <f t="shared" si="142"/>
        <v>0</v>
      </c>
      <c r="AN12" s="5">
        <f t="shared" si="142"/>
        <v>0</v>
      </c>
      <c r="AO12" s="5">
        <f t="shared" si="142"/>
        <v>0</v>
      </c>
      <c r="AP12" s="5">
        <f t="shared" si="142"/>
        <v>700</v>
      </c>
      <c r="AQ12" s="5">
        <f t="shared" si="142"/>
        <v>700</v>
      </c>
      <c r="AR12" s="5">
        <f t="shared" si="142"/>
        <v>0</v>
      </c>
      <c r="AS12" s="5">
        <f t="shared" si="142"/>
        <v>0</v>
      </c>
      <c r="AT12" s="5">
        <f t="shared" si="142"/>
        <v>0</v>
      </c>
      <c r="AU12" s="5">
        <f t="shared" si="142"/>
        <v>0</v>
      </c>
      <c r="AV12" s="5">
        <f t="shared" si="142"/>
        <v>0</v>
      </c>
      <c r="AW12" s="5">
        <f t="shared" si="142"/>
        <v>0</v>
      </c>
      <c r="AX12" s="5">
        <f t="shared" si="142"/>
        <v>0</v>
      </c>
      <c r="AY12" s="5">
        <f t="shared" si="142"/>
        <v>0</v>
      </c>
      <c r="AZ12" s="5">
        <f t="shared" si="142"/>
        <v>0</v>
      </c>
      <c r="BA12" s="5">
        <f t="shared" si="142"/>
        <v>0</v>
      </c>
      <c r="BB12" s="5">
        <f t="shared" si="142"/>
        <v>0</v>
      </c>
      <c r="BC12" s="5">
        <f t="shared" si="142"/>
        <v>0</v>
      </c>
      <c r="BD12" s="5">
        <f t="shared" si="142"/>
        <v>0</v>
      </c>
      <c r="BE12" s="5">
        <f t="shared" si="142"/>
        <v>0</v>
      </c>
      <c r="BF12" s="5">
        <f t="shared" si="142"/>
        <v>0</v>
      </c>
      <c r="BG12" s="5">
        <f t="shared" si="142"/>
        <v>0</v>
      </c>
      <c r="BH12" s="5">
        <f t="shared" si="142"/>
        <v>0</v>
      </c>
      <c r="BI12" s="5">
        <f t="shared" si="142"/>
        <v>0</v>
      </c>
      <c r="BJ12" s="5">
        <f t="shared" si="142"/>
        <v>0</v>
      </c>
      <c r="BK12" s="5">
        <f t="shared" si="142"/>
        <v>0</v>
      </c>
      <c r="BL12" s="5">
        <f t="shared" si="142"/>
        <v>0</v>
      </c>
      <c r="BM12" s="5">
        <f t="shared" si="142"/>
        <v>0</v>
      </c>
      <c r="BN12" s="5">
        <f t="shared" si="142"/>
        <v>0</v>
      </c>
      <c r="BO12" s="5">
        <f t="shared" ref="BO12:DQ12" si="143">BO13+BO14+BO15+BO16+BO17</f>
        <v>0</v>
      </c>
      <c r="BP12" s="5">
        <f t="shared" si="143"/>
        <v>0</v>
      </c>
      <c r="BQ12" s="5">
        <f t="shared" si="143"/>
        <v>164</v>
      </c>
      <c r="BR12" s="5">
        <f t="shared" si="143"/>
        <v>164</v>
      </c>
      <c r="BS12" s="5">
        <f t="shared" si="143"/>
        <v>169062</v>
      </c>
      <c r="BT12" s="5">
        <f t="shared" si="143"/>
        <v>4415</v>
      </c>
      <c r="BU12" s="5">
        <f t="shared" si="143"/>
        <v>173477</v>
      </c>
      <c r="BV12" s="5">
        <f t="shared" si="143"/>
        <v>0</v>
      </c>
      <c r="BW12" s="5">
        <f t="shared" si="143"/>
        <v>0</v>
      </c>
      <c r="BX12" s="5">
        <f t="shared" si="143"/>
        <v>0</v>
      </c>
      <c r="BY12" s="5">
        <f t="shared" si="143"/>
        <v>202124</v>
      </c>
      <c r="BZ12" s="5">
        <f t="shared" si="143"/>
        <v>52298</v>
      </c>
      <c r="CA12" s="5">
        <f t="shared" si="143"/>
        <v>254422</v>
      </c>
      <c r="CB12" s="5">
        <f t="shared" si="143"/>
        <v>0</v>
      </c>
      <c r="CC12" s="5">
        <f t="shared" si="143"/>
        <v>0</v>
      </c>
      <c r="CD12" s="5">
        <f t="shared" si="143"/>
        <v>0</v>
      </c>
      <c r="CE12" s="5">
        <f t="shared" si="143"/>
        <v>0</v>
      </c>
      <c r="CF12" s="5">
        <f t="shared" si="143"/>
        <v>1270</v>
      </c>
      <c r="CG12" s="5">
        <f t="shared" si="143"/>
        <v>1270</v>
      </c>
      <c r="CH12" s="5">
        <f t="shared" si="143"/>
        <v>0</v>
      </c>
      <c r="CI12" s="5">
        <f t="shared" si="143"/>
        <v>0</v>
      </c>
      <c r="CJ12" s="5">
        <f t="shared" si="143"/>
        <v>0</v>
      </c>
      <c r="CK12" s="5">
        <f t="shared" si="143"/>
        <v>0</v>
      </c>
      <c r="CL12" s="5">
        <f t="shared" si="143"/>
        <v>627</v>
      </c>
      <c r="CM12" s="5">
        <f t="shared" si="143"/>
        <v>627</v>
      </c>
      <c r="CN12" s="5">
        <f t="shared" si="143"/>
        <v>11000</v>
      </c>
      <c r="CO12" s="5">
        <f t="shared" si="143"/>
        <v>0</v>
      </c>
      <c r="CP12" s="5">
        <f t="shared" si="143"/>
        <v>11000</v>
      </c>
      <c r="CQ12" s="5">
        <f t="shared" si="143"/>
        <v>0</v>
      </c>
      <c r="CR12" s="5">
        <f t="shared" si="143"/>
        <v>0</v>
      </c>
      <c r="CS12" s="5">
        <f t="shared" si="143"/>
        <v>0</v>
      </c>
      <c r="CT12" s="5">
        <f t="shared" si="143"/>
        <v>0</v>
      </c>
      <c r="CU12" s="5">
        <f t="shared" si="143"/>
        <v>0</v>
      </c>
      <c r="CV12" s="5">
        <f t="shared" si="143"/>
        <v>0</v>
      </c>
      <c r="CW12" s="5">
        <f t="shared" si="143"/>
        <v>0</v>
      </c>
      <c r="CX12" s="5">
        <f t="shared" si="143"/>
        <v>0</v>
      </c>
      <c r="CY12" s="5">
        <f t="shared" si="143"/>
        <v>0</v>
      </c>
      <c r="CZ12" s="5">
        <f t="shared" si="143"/>
        <v>4900</v>
      </c>
      <c r="DA12" s="5">
        <f t="shared" si="143"/>
        <v>0</v>
      </c>
      <c r="DB12" s="5">
        <f t="shared" si="143"/>
        <v>4900</v>
      </c>
      <c r="DC12" s="5">
        <f t="shared" si="143"/>
        <v>0</v>
      </c>
      <c r="DD12" s="5">
        <f t="shared" si="143"/>
        <v>0</v>
      </c>
      <c r="DE12" s="5">
        <f t="shared" si="143"/>
        <v>0</v>
      </c>
      <c r="DF12" s="5">
        <f t="shared" si="143"/>
        <v>0</v>
      </c>
      <c r="DG12" s="5">
        <f t="shared" si="143"/>
        <v>0</v>
      </c>
      <c r="DH12" s="5">
        <f t="shared" si="143"/>
        <v>0</v>
      </c>
      <c r="DI12" s="5">
        <f t="shared" si="143"/>
        <v>0</v>
      </c>
      <c r="DJ12" s="5">
        <f t="shared" si="143"/>
        <v>0</v>
      </c>
      <c r="DK12" s="5">
        <f t="shared" si="143"/>
        <v>0</v>
      </c>
      <c r="DL12" s="5">
        <f t="shared" si="143"/>
        <v>0</v>
      </c>
      <c r="DM12" s="5">
        <f t="shared" si="143"/>
        <v>0</v>
      </c>
      <c r="DN12" s="5">
        <f t="shared" si="143"/>
        <v>0</v>
      </c>
      <c r="DO12" s="5">
        <f t="shared" si="143"/>
        <v>698804</v>
      </c>
      <c r="DP12" s="5">
        <f t="shared" si="143"/>
        <v>103369</v>
      </c>
      <c r="DQ12" s="5">
        <f t="shared" si="143"/>
        <v>802173</v>
      </c>
      <c r="DR12" s="106">
        <f t="shared" ref="DR12:GR12" si="144">DR13+DR14+DR15+DR16+DR17</f>
        <v>1320287</v>
      </c>
      <c r="DS12" s="106">
        <f t="shared" si="144"/>
        <v>392842</v>
      </c>
      <c r="DT12" s="106">
        <f t="shared" si="144"/>
        <v>1713129</v>
      </c>
      <c r="DU12" s="5">
        <f t="shared" si="144"/>
        <v>0</v>
      </c>
      <c r="DV12" s="5">
        <f t="shared" ref="DV12" si="145">DV13+DV14+DV15+DV16+DV17</f>
        <v>0</v>
      </c>
      <c r="DW12" s="5">
        <f t="shared" ref="DW12" si="146">DW13+DW14+DW15+DW16+DW17</f>
        <v>0</v>
      </c>
      <c r="DX12" s="5">
        <f t="shared" si="144"/>
        <v>0</v>
      </c>
      <c r="DY12" s="5">
        <f t="shared" si="144"/>
        <v>0</v>
      </c>
      <c r="DZ12" s="5">
        <f t="shared" si="144"/>
        <v>0</v>
      </c>
      <c r="EA12" s="5">
        <f t="shared" si="144"/>
        <v>0</v>
      </c>
      <c r="EB12" s="5">
        <f t="shared" si="144"/>
        <v>0</v>
      </c>
      <c r="EC12" s="5">
        <f t="shared" si="144"/>
        <v>0</v>
      </c>
      <c r="ED12" s="5">
        <f t="shared" si="144"/>
        <v>0</v>
      </c>
      <c r="EE12" s="5">
        <f t="shared" si="144"/>
        <v>2219</v>
      </c>
      <c r="EF12" s="5">
        <f t="shared" si="144"/>
        <v>2219</v>
      </c>
      <c r="EG12" s="5">
        <f t="shared" si="144"/>
        <v>0</v>
      </c>
      <c r="EH12" s="5">
        <f t="shared" si="144"/>
        <v>0</v>
      </c>
      <c r="EI12" s="5">
        <f t="shared" si="144"/>
        <v>0</v>
      </c>
      <c r="EJ12" s="5">
        <f t="shared" si="144"/>
        <v>0</v>
      </c>
      <c r="EK12" s="5">
        <f t="shared" si="144"/>
        <v>33884</v>
      </c>
      <c r="EL12" s="5">
        <f t="shared" si="144"/>
        <v>33884</v>
      </c>
      <c r="EM12" s="5">
        <f t="shared" si="144"/>
        <v>0</v>
      </c>
      <c r="EN12" s="5">
        <f t="shared" si="144"/>
        <v>0</v>
      </c>
      <c r="EO12" s="5">
        <f t="shared" si="144"/>
        <v>0</v>
      </c>
      <c r="EP12" s="5">
        <f t="shared" si="144"/>
        <v>0</v>
      </c>
      <c r="EQ12" s="5">
        <f t="shared" si="144"/>
        <v>59377</v>
      </c>
      <c r="ER12" s="5">
        <f t="shared" si="144"/>
        <v>59377</v>
      </c>
      <c r="ES12" s="5">
        <f t="shared" si="144"/>
        <v>0</v>
      </c>
      <c r="ET12" s="5">
        <f t="shared" si="144"/>
        <v>7029</v>
      </c>
      <c r="EU12" s="5">
        <f t="shared" si="144"/>
        <v>7029</v>
      </c>
      <c r="EV12" s="106">
        <f t="shared" si="144"/>
        <v>0</v>
      </c>
      <c r="EW12" s="106">
        <f t="shared" si="144"/>
        <v>102509</v>
      </c>
      <c r="EX12" s="106">
        <f t="shared" si="144"/>
        <v>102509</v>
      </c>
      <c r="EY12" s="5">
        <f t="shared" si="144"/>
        <v>0</v>
      </c>
      <c r="EZ12" s="5">
        <f t="shared" ref="EZ12" si="147">EZ13+EZ14+EZ15+EZ16+EZ17</f>
        <v>12527</v>
      </c>
      <c r="FA12" s="5">
        <f t="shared" ref="FA12" si="148">FA13+FA14+FA15+FA16+FA17</f>
        <v>12527</v>
      </c>
      <c r="FB12" s="5">
        <f t="shared" si="144"/>
        <v>0</v>
      </c>
      <c r="FC12" s="5">
        <f t="shared" ref="FC12" si="149">FC13+FC14+FC15+FC16+FC17</f>
        <v>782</v>
      </c>
      <c r="FD12" s="5">
        <f t="shared" ref="FD12" si="150">FD13+FD14+FD15+FD16+FD17</f>
        <v>782</v>
      </c>
      <c r="FE12" s="5">
        <f t="shared" si="144"/>
        <v>0</v>
      </c>
      <c r="FF12" s="5">
        <f t="shared" ref="FF12" si="151">FF13+FF14+FF15+FF16+FF17</f>
        <v>784</v>
      </c>
      <c r="FG12" s="5">
        <f t="shared" ref="FG12" si="152">FG13+FG14+FG15+FG16+FG17</f>
        <v>784</v>
      </c>
      <c r="FH12" s="5">
        <f t="shared" si="144"/>
        <v>0</v>
      </c>
      <c r="FI12" s="5">
        <f t="shared" ref="FI12" si="153">FI13+FI14+FI15+FI16+FI17</f>
        <v>5065</v>
      </c>
      <c r="FJ12" s="5">
        <f t="shared" ref="FJ12" si="154">FJ13+FJ14+FJ15+FJ16+FJ17</f>
        <v>5065</v>
      </c>
      <c r="FK12" s="5">
        <f t="shared" si="144"/>
        <v>0</v>
      </c>
      <c r="FL12" s="5">
        <f t="shared" ref="FL12" si="155">FL13+FL14+FL15+FL16+FL17</f>
        <v>1315</v>
      </c>
      <c r="FM12" s="5">
        <f t="shared" ref="FM12" si="156">FM13+FM14+FM15+FM16+FM17</f>
        <v>1315</v>
      </c>
      <c r="FN12" s="5">
        <f t="shared" si="144"/>
        <v>0</v>
      </c>
      <c r="FO12" s="5">
        <f t="shared" ref="FO12" si="157">FO13+FO14+FO15+FO16+FO17</f>
        <v>-6703</v>
      </c>
      <c r="FP12" s="5">
        <f t="shared" ref="FP12" si="158">FP13+FP14+FP15+FP16+FP17</f>
        <v>-6703</v>
      </c>
      <c r="FQ12" s="5">
        <f t="shared" si="144"/>
        <v>0</v>
      </c>
      <c r="FR12" s="5">
        <f t="shared" ref="FR12" si="159">FR13+FR14+FR15+FR16+FR17</f>
        <v>3700</v>
      </c>
      <c r="FS12" s="5">
        <f t="shared" ref="FS12" si="160">FS13+FS14+FS15+FS16+FS17</f>
        <v>3700</v>
      </c>
      <c r="FT12" s="5">
        <f t="shared" si="144"/>
        <v>0</v>
      </c>
      <c r="FU12" s="5">
        <f t="shared" ref="FU12" si="161">FU13+FU14+FU15+FU16+FU17</f>
        <v>176</v>
      </c>
      <c r="FV12" s="5">
        <f t="shared" ref="FV12" si="162">FV13+FV14+FV15+FV16+FV17</f>
        <v>176</v>
      </c>
      <c r="FW12" s="5">
        <f t="shared" si="144"/>
        <v>0</v>
      </c>
      <c r="FX12" s="5">
        <f t="shared" ref="FX12" si="163">FX13+FX14+FX15+FX16+FX17</f>
        <v>8028</v>
      </c>
      <c r="FY12" s="5">
        <f t="shared" ref="FY12" si="164">FY13+FY14+FY15+FY16+FY17</f>
        <v>8028</v>
      </c>
      <c r="FZ12" s="5">
        <f t="shared" si="144"/>
        <v>0</v>
      </c>
      <c r="GA12" s="5">
        <f t="shared" ref="GA12" si="165">GA13+GA14+GA15+GA16+GA17</f>
        <v>2323</v>
      </c>
      <c r="GB12" s="5">
        <f t="shared" ref="GB12" si="166">GB13+GB14+GB15+GB16+GB17</f>
        <v>2323</v>
      </c>
      <c r="GC12" s="5">
        <f t="shared" si="144"/>
        <v>0</v>
      </c>
      <c r="GD12" s="5">
        <f t="shared" ref="GD12" si="167">GD13+GD14+GD15+GD16+GD17</f>
        <v>2754</v>
      </c>
      <c r="GE12" s="5">
        <f t="shared" ref="GE12" si="168">GE13+GE14+GE15+GE16+GE17</f>
        <v>2754</v>
      </c>
      <c r="GF12" s="5">
        <f t="shared" si="144"/>
        <v>0</v>
      </c>
      <c r="GG12" s="5">
        <f t="shared" ref="GG12" si="169">GG13+GG14+GG15+GG16+GG17</f>
        <v>843</v>
      </c>
      <c r="GH12" s="5">
        <f t="shared" ref="GH12" si="170">GH13+GH14+GH15+GH16+GH17</f>
        <v>843</v>
      </c>
      <c r="GI12" s="5">
        <f>GI13+GI14+GI15+GI16+GI17</f>
        <v>0</v>
      </c>
      <c r="GJ12" s="5">
        <f t="shared" ref="GJ12" si="171">GJ13+GJ14+GJ15+GJ16+GJ17</f>
        <v>0</v>
      </c>
      <c r="GK12" s="5">
        <f t="shared" ref="GK12" si="172">GK13+GK14+GK15+GK16+GK17</f>
        <v>0</v>
      </c>
      <c r="GL12" s="5">
        <f t="shared" si="144"/>
        <v>0</v>
      </c>
      <c r="GM12" s="5">
        <f t="shared" ref="GM12" si="173">GM13+GM14+GM15+GM16+GM17</f>
        <v>31594</v>
      </c>
      <c r="GN12" s="5">
        <f t="shared" ref="GN12" si="174">GN13+GN14+GN15+GN16+GN17</f>
        <v>31594</v>
      </c>
      <c r="GO12" s="5">
        <f t="shared" si="144"/>
        <v>0</v>
      </c>
      <c r="GP12" s="5">
        <f t="shared" ref="GP12" si="175">GP13+GP14+GP15+GP16+GP17</f>
        <v>27669</v>
      </c>
      <c r="GQ12" s="5">
        <f t="shared" ref="GQ12" si="176">GQ13+GQ14+GQ15+GQ16+GQ17</f>
        <v>27669</v>
      </c>
      <c r="GR12" s="5">
        <f t="shared" si="144"/>
        <v>0</v>
      </c>
      <c r="GS12" s="5">
        <f t="shared" ref="GS12" si="177">GS13+GS14+GS15+GS16+GS17</f>
        <v>0</v>
      </c>
      <c r="GT12" s="5">
        <f t="shared" ref="GT12" si="178">GT13+GT14+GT15+GT16+GT17</f>
        <v>0</v>
      </c>
      <c r="GU12" s="5">
        <f>GU13+GU14+GU15+GU16+GU17</f>
        <v>0</v>
      </c>
      <c r="GV12" s="5">
        <f t="shared" ref="GV12" si="179">GV13+GV14+GV15+GV16+GV17</f>
        <v>40946</v>
      </c>
      <c r="GW12" s="5">
        <f t="shared" ref="GW12" si="180">GW13+GW14+GW15+GW16+GW17</f>
        <v>40946</v>
      </c>
      <c r="GX12" s="5">
        <f>GX13+GX14+GX15+GX16+GX17</f>
        <v>0</v>
      </c>
      <c r="GY12" s="5">
        <f t="shared" ref="GY12:GZ12" si="181">GY13+GY14+GY15+GY16+GY17</f>
        <v>100209</v>
      </c>
      <c r="GZ12" s="5">
        <f t="shared" si="181"/>
        <v>100209</v>
      </c>
      <c r="HA12" s="5">
        <f>HA13+HA14+HA15+HA16+HA17</f>
        <v>1320287</v>
      </c>
      <c r="HB12" s="5">
        <f t="shared" ref="HB12:HC12" si="182">HB13+HB14+HB15+HB16+HB17</f>
        <v>595560</v>
      </c>
      <c r="HC12" s="118">
        <f t="shared" si="182"/>
        <v>1915847</v>
      </c>
    </row>
    <row r="13" spans="1:211" x14ac:dyDescent="0.2">
      <c r="A13" s="115" t="s">
        <v>405</v>
      </c>
      <c r="B13" s="6"/>
      <c r="C13" s="6"/>
      <c r="D13" s="6">
        <f t="shared" si="66"/>
        <v>0</v>
      </c>
      <c r="E13" s="6"/>
      <c r="F13" s="6"/>
      <c r="G13" s="6">
        <f t="shared" ref="G13:G17" si="183">E13+F13</f>
        <v>0</v>
      </c>
      <c r="H13" s="6"/>
      <c r="I13" s="6"/>
      <c r="J13" s="6">
        <f t="shared" ref="J13:J17" si="184">H13+I13</f>
        <v>0</v>
      </c>
      <c r="K13" s="6"/>
      <c r="L13" s="6"/>
      <c r="M13" s="6">
        <f t="shared" ref="M13:M17" si="185">K13+L13</f>
        <v>0</v>
      </c>
      <c r="N13" s="6"/>
      <c r="O13" s="6"/>
      <c r="P13" s="6">
        <f t="shared" ref="P13:P17" si="186">N13+O13</f>
        <v>0</v>
      </c>
      <c r="Q13" s="6">
        <v>0</v>
      </c>
      <c r="R13" s="6"/>
      <c r="S13" s="6">
        <f t="shared" ref="S13:S16" si="187">Q13+R13</f>
        <v>0</v>
      </c>
      <c r="T13" s="6"/>
      <c r="U13" s="6"/>
      <c r="V13" s="6">
        <f t="shared" ref="V13:V17" si="188">T13+U13</f>
        <v>0</v>
      </c>
      <c r="W13" s="6"/>
      <c r="X13" s="6"/>
      <c r="Y13" s="6">
        <f t="shared" ref="Y13:Y17" si="189">W13+X13</f>
        <v>0</v>
      </c>
      <c r="Z13" s="6">
        <v>0</v>
      </c>
      <c r="AA13" s="6"/>
      <c r="AB13" s="6">
        <f t="shared" ref="AB13:AB17" si="190">Z13+AA13</f>
        <v>0</v>
      </c>
      <c r="AC13" s="6">
        <v>0</v>
      </c>
      <c r="AD13" s="6">
        <f>2703+42912+66940+7907+14831+843+11407+16713</f>
        <v>164256</v>
      </c>
      <c r="AE13" s="6">
        <f t="shared" ref="AE13:AE17" si="191">AC13+AD13</f>
        <v>164256</v>
      </c>
      <c r="AF13" s="6"/>
      <c r="AG13" s="6"/>
      <c r="AH13" s="6">
        <f t="shared" ref="AH13:AH17" si="192">AF13+AG13</f>
        <v>0</v>
      </c>
      <c r="AI13" s="6"/>
      <c r="AJ13" s="6"/>
      <c r="AK13" s="6">
        <f t="shared" ref="AK13:AK17" si="193">AI13+AJ13</f>
        <v>0</v>
      </c>
      <c r="AL13" s="6"/>
      <c r="AM13" s="6"/>
      <c r="AN13" s="6">
        <f t="shared" ref="AN13:AN17" si="194">AL13+AM13</f>
        <v>0</v>
      </c>
      <c r="AO13" s="6"/>
      <c r="AP13" s="6"/>
      <c r="AQ13" s="6">
        <f t="shared" ref="AQ13:AQ17" si="195">AO13+AP13</f>
        <v>0</v>
      </c>
      <c r="AR13" s="6"/>
      <c r="AS13" s="6"/>
      <c r="AT13" s="6">
        <f t="shared" ref="AT13:AT17" si="196">AR13+AS13</f>
        <v>0</v>
      </c>
      <c r="AU13" s="6"/>
      <c r="AV13" s="6"/>
      <c r="AW13" s="6">
        <f t="shared" ref="AW13:AW17" si="197">AU13+AV13</f>
        <v>0</v>
      </c>
      <c r="AX13" s="6"/>
      <c r="AY13" s="6"/>
      <c r="AZ13" s="6">
        <f t="shared" ref="AZ13:AZ17" si="198">AX13+AY13</f>
        <v>0</v>
      </c>
      <c r="BA13" s="6"/>
      <c r="BB13" s="6"/>
      <c r="BC13" s="6">
        <f t="shared" ref="BC13:BC17" si="199">BA13+BB13</f>
        <v>0</v>
      </c>
      <c r="BD13" s="6"/>
      <c r="BE13" s="6"/>
      <c r="BF13" s="6">
        <f t="shared" ref="BF13:BF17" si="200">BD13+BE13</f>
        <v>0</v>
      </c>
      <c r="BG13" s="6"/>
      <c r="BH13" s="6"/>
      <c r="BI13" s="6">
        <f t="shared" ref="BI13:BI17" si="201">BG13+BH13</f>
        <v>0</v>
      </c>
      <c r="BJ13" s="6"/>
      <c r="BK13" s="6"/>
      <c r="BL13" s="6">
        <f t="shared" ref="BL13:BL17" si="202">BJ13+BK13</f>
        <v>0</v>
      </c>
      <c r="BM13" s="6"/>
      <c r="BN13" s="6"/>
      <c r="BO13" s="6">
        <f t="shared" ref="BO13:BO17" si="203">BM13+BN13</f>
        <v>0</v>
      </c>
      <c r="BP13" s="6">
        <v>0</v>
      </c>
      <c r="BQ13" s="6"/>
      <c r="BR13" s="6">
        <f t="shared" ref="BR13:BR17" si="204">BP13+BQ13</f>
        <v>0</v>
      </c>
      <c r="BS13" s="6"/>
      <c r="BT13" s="6"/>
      <c r="BU13" s="6">
        <f t="shared" ref="BU13:BU17" si="205">BS13+BT13</f>
        <v>0</v>
      </c>
      <c r="BV13" s="6"/>
      <c r="BW13" s="6"/>
      <c r="BX13" s="6">
        <f t="shared" ref="BX13:BX17" si="206">BV13+BW13</f>
        <v>0</v>
      </c>
      <c r="BY13" s="6"/>
      <c r="BZ13" s="6"/>
      <c r="CA13" s="6">
        <f t="shared" ref="CA13:CA17" si="207">BY13+BZ13</f>
        <v>0</v>
      </c>
      <c r="CB13" s="6"/>
      <c r="CC13" s="6"/>
      <c r="CD13" s="6">
        <f t="shared" ref="CD13:CD17" si="208">CB13+CC13</f>
        <v>0</v>
      </c>
      <c r="CE13" s="6"/>
      <c r="CF13" s="6"/>
      <c r="CG13" s="6">
        <f t="shared" ref="CG13:CG17" si="209">CE13+CF13</f>
        <v>0</v>
      </c>
      <c r="CH13" s="6"/>
      <c r="CI13" s="6"/>
      <c r="CJ13" s="6">
        <f t="shared" ref="CJ13:CJ17" si="210">CH13+CI13</f>
        <v>0</v>
      </c>
      <c r="CK13" s="6"/>
      <c r="CL13" s="6"/>
      <c r="CM13" s="6">
        <f t="shared" ref="CM13:CM17" si="211">CK13+CL13</f>
        <v>0</v>
      </c>
      <c r="CN13" s="6"/>
      <c r="CO13" s="6"/>
      <c r="CP13" s="6">
        <f t="shared" ref="CP13:CP17" si="212">CN13+CO13</f>
        <v>0</v>
      </c>
      <c r="CQ13" s="6"/>
      <c r="CR13" s="6"/>
      <c r="CS13" s="6">
        <f t="shared" ref="CS13:CS17" si="213">CQ13+CR13</f>
        <v>0</v>
      </c>
      <c r="CT13" s="6"/>
      <c r="CU13" s="6"/>
      <c r="CV13" s="6">
        <f t="shared" ref="CV13:CV17" si="214">CT13+CU13</f>
        <v>0</v>
      </c>
      <c r="CW13" s="6"/>
      <c r="CX13" s="6"/>
      <c r="CY13" s="6">
        <f t="shared" ref="CY13:CY17" si="215">CW13+CX13</f>
        <v>0</v>
      </c>
      <c r="CZ13" s="6"/>
      <c r="DA13" s="6"/>
      <c r="DB13" s="6">
        <f t="shared" ref="DB13:DB17" si="216">CZ13+DA13</f>
        <v>0</v>
      </c>
      <c r="DC13" s="6"/>
      <c r="DD13" s="6"/>
      <c r="DE13" s="6">
        <f t="shared" ref="DE13:DE17" si="217">DC13+DD13</f>
        <v>0</v>
      </c>
      <c r="DF13" s="6"/>
      <c r="DG13" s="6"/>
      <c r="DH13" s="6">
        <f t="shared" ref="DH13:DH17" si="218">DF13+DG13</f>
        <v>0</v>
      </c>
      <c r="DI13" s="6"/>
      <c r="DJ13" s="6"/>
      <c r="DK13" s="6">
        <f t="shared" ref="DK13:DK17" si="219">DI13+DJ13</f>
        <v>0</v>
      </c>
      <c r="DL13" s="6"/>
      <c r="DM13" s="6"/>
      <c r="DN13" s="6">
        <f t="shared" ref="DN13:DN17" si="220">DL13+DM13</f>
        <v>0</v>
      </c>
      <c r="DO13" s="6"/>
      <c r="DP13" s="6"/>
      <c r="DQ13" s="6">
        <f t="shared" ref="DQ13:DQ17" si="221">DO13+DP13</f>
        <v>0</v>
      </c>
      <c r="DR13" s="105">
        <f t="shared" si="104"/>
        <v>0</v>
      </c>
      <c r="DS13" s="105">
        <f t="shared" si="105"/>
        <v>164256</v>
      </c>
      <c r="DT13" s="105">
        <f t="shared" si="106"/>
        <v>164256</v>
      </c>
      <c r="DU13" s="6"/>
      <c r="DV13" s="6"/>
      <c r="DW13" s="6">
        <f t="shared" ref="DW13:DW17" si="222">DU13+DV13</f>
        <v>0</v>
      </c>
      <c r="DX13" s="6"/>
      <c r="DY13" s="6"/>
      <c r="DZ13" s="6">
        <f t="shared" ref="DZ13:DZ17" si="223">DX13+DY13</f>
        <v>0</v>
      </c>
      <c r="EA13" s="6"/>
      <c r="EB13" s="6"/>
      <c r="EC13" s="6">
        <f t="shared" ref="EC13:EC17" si="224">EA13+EB13</f>
        <v>0</v>
      </c>
      <c r="ED13" s="6">
        <v>0</v>
      </c>
      <c r="EE13" s="6">
        <v>2219</v>
      </c>
      <c r="EF13" s="6">
        <f t="shared" ref="EF13:EF17" si="225">ED13+EE13</f>
        <v>2219</v>
      </c>
      <c r="EG13" s="6"/>
      <c r="EH13" s="6"/>
      <c r="EI13" s="6">
        <f t="shared" ref="EI13:EI17" si="226">EG13+EH13</f>
        <v>0</v>
      </c>
      <c r="EJ13" s="6">
        <v>0</v>
      </c>
      <c r="EK13" s="6">
        <v>33884</v>
      </c>
      <c r="EL13" s="6">
        <f t="shared" ref="EL13:EL17" si="227">EJ13+EK13</f>
        <v>33884</v>
      </c>
      <c r="EM13" s="6"/>
      <c r="EN13" s="6"/>
      <c r="EO13" s="6">
        <f t="shared" ref="EO13:EO17" si="228">EM13+EN13</f>
        <v>0</v>
      </c>
      <c r="EP13" s="6">
        <v>0</v>
      </c>
      <c r="EQ13" s="6">
        <v>59377</v>
      </c>
      <c r="ER13" s="6">
        <f t="shared" ref="ER13:ER17" si="229">EP13+EQ13</f>
        <v>59377</v>
      </c>
      <c r="ES13" s="6">
        <v>0</v>
      </c>
      <c r="ET13" s="6">
        <v>7029</v>
      </c>
      <c r="EU13" s="6">
        <f t="shared" ref="EU13:EU17" si="230">ES13+ET13</f>
        <v>7029</v>
      </c>
      <c r="EV13" s="105">
        <f t="shared" si="116"/>
        <v>0</v>
      </c>
      <c r="EW13" s="105">
        <f t="shared" si="117"/>
        <v>102509</v>
      </c>
      <c r="EX13" s="105">
        <f t="shared" si="118"/>
        <v>102509</v>
      </c>
      <c r="EY13" s="6"/>
      <c r="EZ13" s="6">
        <v>12527</v>
      </c>
      <c r="FA13" s="6">
        <f t="shared" ref="FA13:FA17" si="231">EY13+EZ13</f>
        <v>12527</v>
      </c>
      <c r="FB13" s="6"/>
      <c r="FC13" s="6">
        <v>782</v>
      </c>
      <c r="FD13" s="6">
        <f t="shared" ref="FD13:FD17" si="232">FB13+FC13</f>
        <v>782</v>
      </c>
      <c r="FE13" s="6"/>
      <c r="FF13" s="6">
        <v>784</v>
      </c>
      <c r="FG13" s="6">
        <f t="shared" ref="FG13:FG17" si="233">FE13+FF13</f>
        <v>784</v>
      </c>
      <c r="FH13" s="6"/>
      <c r="FI13" s="6">
        <v>5065</v>
      </c>
      <c r="FJ13" s="6">
        <f t="shared" ref="FJ13:FJ17" si="234">FH13+FI13</f>
        <v>5065</v>
      </c>
      <c r="FK13" s="6"/>
      <c r="FL13" s="6">
        <v>1315</v>
      </c>
      <c r="FM13" s="6">
        <f t="shared" ref="FM13:FM17" si="235">FK13+FL13</f>
        <v>1315</v>
      </c>
      <c r="FN13" s="6"/>
      <c r="FO13" s="6">
        <v>-6703</v>
      </c>
      <c r="FP13" s="6">
        <f t="shared" ref="FP13:FP17" si="236">FN13+FO13</f>
        <v>-6703</v>
      </c>
      <c r="FQ13" s="6"/>
      <c r="FR13" s="6">
        <v>3700</v>
      </c>
      <c r="FS13" s="6">
        <f t="shared" ref="FS13:FS17" si="237">FQ13+FR13</f>
        <v>3700</v>
      </c>
      <c r="FT13" s="6"/>
      <c r="FU13" s="6">
        <v>176</v>
      </c>
      <c r="FV13" s="6">
        <f t="shared" ref="FV13:FV17" si="238">FT13+FU13</f>
        <v>176</v>
      </c>
      <c r="FW13" s="6"/>
      <c r="FX13" s="6">
        <v>8028</v>
      </c>
      <c r="FY13" s="6">
        <f t="shared" ref="FY13:FY17" si="239">FW13+FX13</f>
        <v>8028</v>
      </c>
      <c r="FZ13" s="6"/>
      <c r="GA13" s="6">
        <v>2323</v>
      </c>
      <c r="GB13" s="6">
        <f t="shared" ref="GB13:GB17" si="240">FZ13+GA13</f>
        <v>2323</v>
      </c>
      <c r="GC13" s="6"/>
      <c r="GD13" s="6">
        <v>2754</v>
      </c>
      <c r="GE13" s="6">
        <f t="shared" ref="GE13:GE17" si="241">GC13+GD13</f>
        <v>2754</v>
      </c>
      <c r="GF13" s="6"/>
      <c r="GG13" s="6">
        <v>843</v>
      </c>
      <c r="GH13" s="6">
        <f t="shared" ref="GH13:GH17" si="242">GF13+GG13</f>
        <v>843</v>
      </c>
      <c r="GI13" s="6"/>
      <c r="GJ13" s="6"/>
      <c r="GK13" s="6">
        <f t="shared" ref="GK13:GK17" si="243">GI13+GJ13</f>
        <v>0</v>
      </c>
      <c r="GL13" s="7">
        <f t="shared" si="132"/>
        <v>0</v>
      </c>
      <c r="GM13" s="6">
        <f t="shared" si="133"/>
        <v>31594</v>
      </c>
      <c r="GN13" s="6">
        <f t="shared" si="134"/>
        <v>31594</v>
      </c>
      <c r="GO13" s="7"/>
      <c r="GP13" s="6">
        <v>27669</v>
      </c>
      <c r="GQ13" s="6">
        <f t="shared" ref="GQ13:GQ17" si="244">GO13+GP13</f>
        <v>27669</v>
      </c>
      <c r="GR13" s="7"/>
      <c r="GS13" s="6"/>
      <c r="GT13" s="6">
        <f t="shared" ref="GT13:GT17" si="245">GR13+GS13</f>
        <v>0</v>
      </c>
      <c r="GU13" s="7"/>
      <c r="GV13" s="6">
        <v>40946</v>
      </c>
      <c r="GW13" s="6">
        <f t="shared" ref="GW13:GW17" si="246">GU13+GV13</f>
        <v>40946</v>
      </c>
      <c r="GX13" s="10">
        <f t="shared" si="138"/>
        <v>0</v>
      </c>
      <c r="GY13" s="10">
        <f t="shared" ref="GY13:GY17" si="247">GM13+GP13+GS13+GV13</f>
        <v>100209</v>
      </c>
      <c r="GZ13" s="10">
        <f t="shared" ref="GZ13:GZ17" si="248">GN13+GQ13+GT13+GW13</f>
        <v>100209</v>
      </c>
      <c r="HA13" s="10">
        <f t="shared" si="139"/>
        <v>0</v>
      </c>
      <c r="HB13" s="10">
        <f t="shared" si="65"/>
        <v>366974</v>
      </c>
      <c r="HC13" s="116">
        <f t="shared" si="65"/>
        <v>366974</v>
      </c>
    </row>
    <row r="14" spans="1:211" x14ac:dyDescent="0.2">
      <c r="A14" s="115" t="s">
        <v>406</v>
      </c>
      <c r="B14" s="6"/>
      <c r="C14" s="6"/>
      <c r="D14" s="6">
        <f t="shared" si="66"/>
        <v>0</v>
      </c>
      <c r="E14" s="6"/>
      <c r="F14" s="6"/>
      <c r="G14" s="6">
        <f t="shared" si="183"/>
        <v>0</v>
      </c>
      <c r="H14" s="6"/>
      <c r="I14" s="6"/>
      <c r="J14" s="6">
        <f t="shared" si="184"/>
        <v>0</v>
      </c>
      <c r="K14" s="6"/>
      <c r="L14" s="6"/>
      <c r="M14" s="6">
        <f t="shared" si="185"/>
        <v>0</v>
      </c>
      <c r="N14" s="6"/>
      <c r="O14" s="6"/>
      <c r="P14" s="6">
        <f t="shared" si="186"/>
        <v>0</v>
      </c>
      <c r="Q14" s="6">
        <v>0</v>
      </c>
      <c r="R14" s="6"/>
      <c r="S14" s="6">
        <f t="shared" si="187"/>
        <v>0</v>
      </c>
      <c r="T14" s="6"/>
      <c r="U14" s="6"/>
      <c r="V14" s="6">
        <f t="shared" si="188"/>
        <v>0</v>
      </c>
      <c r="W14" s="6"/>
      <c r="X14" s="6"/>
      <c r="Y14" s="6">
        <f t="shared" si="189"/>
        <v>0</v>
      </c>
      <c r="Z14" s="6">
        <v>0</v>
      </c>
      <c r="AA14" s="6"/>
      <c r="AB14" s="6">
        <f t="shared" si="190"/>
        <v>0</v>
      </c>
      <c r="AC14" s="6">
        <v>0</v>
      </c>
      <c r="AD14" s="6"/>
      <c r="AE14" s="6">
        <f t="shared" si="191"/>
        <v>0</v>
      </c>
      <c r="AF14" s="6"/>
      <c r="AG14" s="6"/>
      <c r="AH14" s="6">
        <f t="shared" si="192"/>
        <v>0</v>
      </c>
      <c r="AI14" s="6"/>
      <c r="AJ14" s="6"/>
      <c r="AK14" s="6">
        <f t="shared" si="193"/>
        <v>0</v>
      </c>
      <c r="AL14" s="6"/>
      <c r="AM14" s="6"/>
      <c r="AN14" s="6">
        <f t="shared" si="194"/>
        <v>0</v>
      </c>
      <c r="AO14" s="6"/>
      <c r="AP14" s="6"/>
      <c r="AQ14" s="6">
        <f t="shared" si="195"/>
        <v>0</v>
      </c>
      <c r="AR14" s="6"/>
      <c r="AS14" s="6"/>
      <c r="AT14" s="6">
        <f t="shared" si="196"/>
        <v>0</v>
      </c>
      <c r="AU14" s="6"/>
      <c r="AV14" s="6"/>
      <c r="AW14" s="6">
        <f t="shared" si="197"/>
        <v>0</v>
      </c>
      <c r="AX14" s="6"/>
      <c r="AY14" s="6"/>
      <c r="AZ14" s="6">
        <f t="shared" si="198"/>
        <v>0</v>
      </c>
      <c r="BA14" s="6"/>
      <c r="BB14" s="6"/>
      <c r="BC14" s="6">
        <f t="shared" si="199"/>
        <v>0</v>
      </c>
      <c r="BD14" s="6"/>
      <c r="BE14" s="6"/>
      <c r="BF14" s="6">
        <f t="shared" si="200"/>
        <v>0</v>
      </c>
      <c r="BG14" s="6"/>
      <c r="BH14" s="6"/>
      <c r="BI14" s="6">
        <f t="shared" si="201"/>
        <v>0</v>
      </c>
      <c r="BJ14" s="6"/>
      <c r="BK14" s="6"/>
      <c r="BL14" s="6">
        <f t="shared" si="202"/>
        <v>0</v>
      </c>
      <c r="BM14" s="6"/>
      <c r="BN14" s="6"/>
      <c r="BO14" s="6">
        <f t="shared" si="203"/>
        <v>0</v>
      </c>
      <c r="BP14" s="6">
        <v>0</v>
      </c>
      <c r="BQ14" s="6"/>
      <c r="BR14" s="6">
        <f t="shared" si="204"/>
        <v>0</v>
      </c>
      <c r="BS14" s="6"/>
      <c r="BT14" s="6"/>
      <c r="BU14" s="6">
        <f t="shared" si="205"/>
        <v>0</v>
      </c>
      <c r="BV14" s="6"/>
      <c r="BW14" s="6"/>
      <c r="BX14" s="6">
        <f t="shared" si="206"/>
        <v>0</v>
      </c>
      <c r="BY14" s="6"/>
      <c r="BZ14" s="6"/>
      <c r="CA14" s="6">
        <f t="shared" si="207"/>
        <v>0</v>
      </c>
      <c r="CB14" s="6"/>
      <c r="CC14" s="6"/>
      <c r="CD14" s="6">
        <f t="shared" si="208"/>
        <v>0</v>
      </c>
      <c r="CE14" s="6"/>
      <c r="CF14" s="6"/>
      <c r="CG14" s="6">
        <f t="shared" si="209"/>
        <v>0</v>
      </c>
      <c r="CH14" s="6"/>
      <c r="CI14" s="6"/>
      <c r="CJ14" s="6">
        <f t="shared" si="210"/>
        <v>0</v>
      </c>
      <c r="CK14" s="6"/>
      <c r="CL14" s="6"/>
      <c r="CM14" s="6">
        <f t="shared" si="211"/>
        <v>0</v>
      </c>
      <c r="CN14" s="6"/>
      <c r="CO14" s="6"/>
      <c r="CP14" s="6">
        <f t="shared" si="212"/>
        <v>0</v>
      </c>
      <c r="CQ14" s="6"/>
      <c r="CR14" s="6"/>
      <c r="CS14" s="6">
        <f t="shared" si="213"/>
        <v>0</v>
      </c>
      <c r="CT14" s="6"/>
      <c r="CU14" s="6"/>
      <c r="CV14" s="6">
        <f t="shared" si="214"/>
        <v>0</v>
      </c>
      <c r="CW14" s="6"/>
      <c r="CX14" s="6"/>
      <c r="CY14" s="6">
        <f t="shared" si="215"/>
        <v>0</v>
      </c>
      <c r="CZ14" s="6"/>
      <c r="DA14" s="6"/>
      <c r="DB14" s="6">
        <f t="shared" si="216"/>
        <v>0</v>
      </c>
      <c r="DC14" s="6"/>
      <c r="DD14" s="6"/>
      <c r="DE14" s="6">
        <f t="shared" si="217"/>
        <v>0</v>
      </c>
      <c r="DF14" s="6"/>
      <c r="DG14" s="6"/>
      <c r="DH14" s="6">
        <f t="shared" si="218"/>
        <v>0</v>
      </c>
      <c r="DI14" s="6"/>
      <c r="DJ14" s="6"/>
      <c r="DK14" s="6">
        <f t="shared" si="219"/>
        <v>0</v>
      </c>
      <c r="DL14" s="6"/>
      <c r="DM14" s="6"/>
      <c r="DN14" s="6">
        <f t="shared" si="220"/>
        <v>0</v>
      </c>
      <c r="DO14" s="6"/>
      <c r="DP14" s="6"/>
      <c r="DQ14" s="6">
        <f t="shared" si="221"/>
        <v>0</v>
      </c>
      <c r="DR14" s="105">
        <f t="shared" si="104"/>
        <v>0</v>
      </c>
      <c r="DS14" s="105">
        <f t="shared" si="105"/>
        <v>0</v>
      </c>
      <c r="DT14" s="105">
        <f t="shared" si="106"/>
        <v>0</v>
      </c>
      <c r="DU14" s="6"/>
      <c r="DV14" s="6"/>
      <c r="DW14" s="6">
        <f t="shared" si="222"/>
        <v>0</v>
      </c>
      <c r="DX14" s="6"/>
      <c r="DY14" s="6"/>
      <c r="DZ14" s="6">
        <f t="shared" si="223"/>
        <v>0</v>
      </c>
      <c r="EA14" s="6"/>
      <c r="EB14" s="6"/>
      <c r="EC14" s="6">
        <f t="shared" si="224"/>
        <v>0</v>
      </c>
      <c r="ED14" s="6">
        <v>0</v>
      </c>
      <c r="EE14" s="6"/>
      <c r="EF14" s="6">
        <f t="shared" si="225"/>
        <v>0</v>
      </c>
      <c r="EG14" s="6"/>
      <c r="EH14" s="6"/>
      <c r="EI14" s="6">
        <f t="shared" si="226"/>
        <v>0</v>
      </c>
      <c r="EJ14" s="6">
        <v>0</v>
      </c>
      <c r="EK14" s="6"/>
      <c r="EL14" s="6">
        <f t="shared" si="227"/>
        <v>0</v>
      </c>
      <c r="EM14" s="6"/>
      <c r="EN14" s="6"/>
      <c r="EO14" s="6">
        <f t="shared" si="228"/>
        <v>0</v>
      </c>
      <c r="EP14" s="6">
        <v>0</v>
      </c>
      <c r="EQ14" s="6"/>
      <c r="ER14" s="6">
        <f t="shared" si="229"/>
        <v>0</v>
      </c>
      <c r="ES14" s="6">
        <v>0</v>
      </c>
      <c r="ET14" s="6"/>
      <c r="EU14" s="6">
        <f t="shared" si="230"/>
        <v>0</v>
      </c>
      <c r="EV14" s="105">
        <f t="shared" si="116"/>
        <v>0</v>
      </c>
      <c r="EW14" s="105">
        <f t="shared" si="117"/>
        <v>0</v>
      </c>
      <c r="EX14" s="105">
        <f t="shared" si="118"/>
        <v>0</v>
      </c>
      <c r="EY14" s="6"/>
      <c r="EZ14" s="6"/>
      <c r="FA14" s="6">
        <f t="shared" si="231"/>
        <v>0</v>
      </c>
      <c r="FB14" s="6"/>
      <c r="FC14" s="6"/>
      <c r="FD14" s="6">
        <f t="shared" si="232"/>
        <v>0</v>
      </c>
      <c r="FE14" s="6"/>
      <c r="FF14" s="6"/>
      <c r="FG14" s="6">
        <f t="shared" si="233"/>
        <v>0</v>
      </c>
      <c r="FH14" s="6"/>
      <c r="FI14" s="6"/>
      <c r="FJ14" s="6">
        <f t="shared" si="234"/>
        <v>0</v>
      </c>
      <c r="FK14" s="6"/>
      <c r="FL14" s="6"/>
      <c r="FM14" s="6">
        <f t="shared" si="235"/>
        <v>0</v>
      </c>
      <c r="FN14" s="6"/>
      <c r="FO14" s="6"/>
      <c r="FP14" s="6">
        <f t="shared" si="236"/>
        <v>0</v>
      </c>
      <c r="FQ14" s="6"/>
      <c r="FR14" s="6"/>
      <c r="FS14" s="6">
        <f t="shared" si="237"/>
        <v>0</v>
      </c>
      <c r="FT14" s="6"/>
      <c r="FU14" s="6"/>
      <c r="FV14" s="6">
        <f t="shared" si="238"/>
        <v>0</v>
      </c>
      <c r="FW14" s="6"/>
      <c r="FX14" s="6"/>
      <c r="FY14" s="6">
        <f t="shared" si="239"/>
        <v>0</v>
      </c>
      <c r="FZ14" s="6"/>
      <c r="GA14" s="6"/>
      <c r="GB14" s="6">
        <f t="shared" si="240"/>
        <v>0</v>
      </c>
      <c r="GC14" s="6"/>
      <c r="GD14" s="6"/>
      <c r="GE14" s="6">
        <f t="shared" si="241"/>
        <v>0</v>
      </c>
      <c r="GF14" s="6"/>
      <c r="GG14" s="6"/>
      <c r="GH14" s="6">
        <f t="shared" si="242"/>
        <v>0</v>
      </c>
      <c r="GI14" s="6"/>
      <c r="GJ14" s="6"/>
      <c r="GK14" s="6">
        <f t="shared" si="243"/>
        <v>0</v>
      </c>
      <c r="GL14" s="7">
        <f t="shared" si="132"/>
        <v>0</v>
      </c>
      <c r="GM14" s="6">
        <f t="shared" si="133"/>
        <v>0</v>
      </c>
      <c r="GN14" s="6">
        <f t="shared" si="134"/>
        <v>0</v>
      </c>
      <c r="GO14" s="7"/>
      <c r="GP14" s="6"/>
      <c r="GQ14" s="6">
        <f t="shared" si="244"/>
        <v>0</v>
      </c>
      <c r="GR14" s="7"/>
      <c r="GS14" s="6"/>
      <c r="GT14" s="6">
        <f t="shared" si="245"/>
        <v>0</v>
      </c>
      <c r="GU14" s="7"/>
      <c r="GV14" s="6"/>
      <c r="GW14" s="6">
        <f t="shared" si="246"/>
        <v>0</v>
      </c>
      <c r="GX14" s="10">
        <f t="shared" si="138"/>
        <v>0</v>
      </c>
      <c r="GY14" s="10">
        <f t="shared" si="247"/>
        <v>0</v>
      </c>
      <c r="GZ14" s="10">
        <f t="shared" si="248"/>
        <v>0</v>
      </c>
      <c r="HA14" s="10">
        <f t="shared" si="139"/>
        <v>0</v>
      </c>
      <c r="HB14" s="10">
        <f t="shared" si="65"/>
        <v>0</v>
      </c>
      <c r="HC14" s="116">
        <f t="shared" si="65"/>
        <v>0</v>
      </c>
    </row>
    <row r="15" spans="1:211" x14ac:dyDescent="0.2">
      <c r="A15" s="115" t="s">
        <v>407</v>
      </c>
      <c r="B15" s="6">
        <v>0</v>
      </c>
      <c r="C15" s="6"/>
      <c r="D15" s="6">
        <f t="shared" si="66"/>
        <v>0</v>
      </c>
      <c r="E15" s="6">
        <v>0</v>
      </c>
      <c r="F15" s="6"/>
      <c r="G15" s="6">
        <f t="shared" si="183"/>
        <v>0</v>
      </c>
      <c r="H15" s="6">
        <v>0</v>
      </c>
      <c r="I15" s="6"/>
      <c r="J15" s="6">
        <f t="shared" si="184"/>
        <v>0</v>
      </c>
      <c r="K15" s="6">
        <v>0</v>
      </c>
      <c r="L15" s="6"/>
      <c r="M15" s="6">
        <f t="shared" si="185"/>
        <v>0</v>
      </c>
      <c r="N15" s="6">
        <v>16270</v>
      </c>
      <c r="O15" s="6">
        <f>100+250+100+5807+2000</f>
        <v>8257</v>
      </c>
      <c r="P15" s="6">
        <f t="shared" si="186"/>
        <v>24527</v>
      </c>
      <c r="Q15" s="6">
        <v>0</v>
      </c>
      <c r="R15" s="6"/>
      <c r="S15" s="6">
        <f t="shared" si="187"/>
        <v>0</v>
      </c>
      <c r="T15" s="6">
        <f>SUM([1]Önkormányzat!$AO$115)</f>
        <v>0</v>
      </c>
      <c r="U15" s="6"/>
      <c r="V15" s="6">
        <f t="shared" si="188"/>
        <v>0</v>
      </c>
      <c r="W15" s="6"/>
      <c r="X15" s="6"/>
      <c r="Y15" s="6">
        <f t="shared" si="189"/>
        <v>0</v>
      </c>
      <c r="Z15" s="6">
        <v>0</v>
      </c>
      <c r="AA15" s="6"/>
      <c r="AB15" s="6">
        <f t="shared" si="190"/>
        <v>0</v>
      </c>
      <c r="AC15" s="6">
        <v>0</v>
      </c>
      <c r="AD15" s="6"/>
      <c r="AE15" s="6">
        <f t="shared" si="191"/>
        <v>0</v>
      </c>
      <c r="AF15" s="6">
        <v>0</v>
      </c>
      <c r="AG15" s="6">
        <v>3000</v>
      </c>
      <c r="AH15" s="6">
        <f t="shared" si="192"/>
        <v>3000</v>
      </c>
      <c r="AI15" s="6">
        <v>0</v>
      </c>
      <c r="AJ15" s="6"/>
      <c r="AK15" s="6">
        <f t="shared" si="193"/>
        <v>0</v>
      </c>
      <c r="AL15" s="6">
        <v>0</v>
      </c>
      <c r="AM15" s="6"/>
      <c r="AN15" s="6">
        <f t="shared" si="194"/>
        <v>0</v>
      </c>
      <c r="AO15" s="6">
        <v>0</v>
      </c>
      <c r="AP15" s="6"/>
      <c r="AQ15" s="6">
        <f t="shared" si="195"/>
        <v>0</v>
      </c>
      <c r="AR15" s="6">
        <v>0</v>
      </c>
      <c r="AS15" s="6"/>
      <c r="AT15" s="6">
        <f t="shared" si="196"/>
        <v>0</v>
      </c>
      <c r="AU15" s="6">
        <v>0</v>
      </c>
      <c r="AV15" s="6"/>
      <c r="AW15" s="6">
        <f t="shared" si="197"/>
        <v>0</v>
      </c>
      <c r="AX15" s="6">
        <v>0</v>
      </c>
      <c r="AY15" s="6"/>
      <c r="AZ15" s="6">
        <f t="shared" si="198"/>
        <v>0</v>
      </c>
      <c r="BA15" s="6">
        <v>0</v>
      </c>
      <c r="BB15" s="6"/>
      <c r="BC15" s="6">
        <f t="shared" si="199"/>
        <v>0</v>
      </c>
      <c r="BD15" s="6"/>
      <c r="BE15" s="6"/>
      <c r="BF15" s="6">
        <f t="shared" si="200"/>
        <v>0</v>
      </c>
      <c r="BG15" s="6">
        <v>0</v>
      </c>
      <c r="BH15" s="6"/>
      <c r="BI15" s="6">
        <f t="shared" si="201"/>
        <v>0</v>
      </c>
      <c r="BJ15" s="6">
        <v>0</v>
      </c>
      <c r="BK15" s="6"/>
      <c r="BL15" s="6">
        <f t="shared" si="202"/>
        <v>0</v>
      </c>
      <c r="BM15" s="6"/>
      <c r="BN15" s="6"/>
      <c r="BO15" s="6">
        <f t="shared" si="203"/>
        <v>0</v>
      </c>
      <c r="BP15" s="6">
        <v>0</v>
      </c>
      <c r="BQ15" s="6"/>
      <c r="BR15" s="6">
        <f t="shared" si="204"/>
        <v>0</v>
      </c>
      <c r="BS15" s="6">
        <v>0</v>
      </c>
      <c r="BT15" s="6"/>
      <c r="BU15" s="6">
        <f t="shared" si="205"/>
        <v>0</v>
      </c>
      <c r="BV15" s="6"/>
      <c r="BW15" s="6"/>
      <c r="BX15" s="6">
        <f t="shared" si="206"/>
        <v>0</v>
      </c>
      <c r="BY15" s="6">
        <v>0</v>
      </c>
      <c r="BZ15" s="6"/>
      <c r="CA15" s="6">
        <f t="shared" si="207"/>
        <v>0</v>
      </c>
      <c r="CB15" s="6"/>
      <c r="CC15" s="6"/>
      <c r="CD15" s="6">
        <f t="shared" si="208"/>
        <v>0</v>
      </c>
      <c r="CE15" s="6"/>
      <c r="CF15" s="6"/>
      <c r="CG15" s="6">
        <f t="shared" si="209"/>
        <v>0</v>
      </c>
      <c r="CH15" s="6"/>
      <c r="CI15" s="6"/>
      <c r="CJ15" s="6">
        <f t="shared" si="210"/>
        <v>0</v>
      </c>
      <c r="CK15" s="6"/>
      <c r="CL15" s="6"/>
      <c r="CM15" s="6">
        <f t="shared" si="211"/>
        <v>0</v>
      </c>
      <c r="CN15" s="6">
        <v>0</v>
      </c>
      <c r="CO15" s="6"/>
      <c r="CP15" s="6">
        <f t="shared" si="212"/>
        <v>0</v>
      </c>
      <c r="CQ15" s="6"/>
      <c r="CR15" s="6"/>
      <c r="CS15" s="6">
        <f t="shared" si="213"/>
        <v>0</v>
      </c>
      <c r="CT15" s="6">
        <v>0</v>
      </c>
      <c r="CU15" s="6"/>
      <c r="CV15" s="6">
        <f t="shared" si="214"/>
        <v>0</v>
      </c>
      <c r="CW15" s="6">
        <v>0</v>
      </c>
      <c r="CX15" s="6"/>
      <c r="CY15" s="6">
        <f t="shared" si="215"/>
        <v>0</v>
      </c>
      <c r="CZ15" s="6">
        <v>0</v>
      </c>
      <c r="DA15" s="6"/>
      <c r="DB15" s="6">
        <f t="shared" si="216"/>
        <v>0</v>
      </c>
      <c r="DC15" s="6">
        <v>0</v>
      </c>
      <c r="DD15" s="6"/>
      <c r="DE15" s="6">
        <f t="shared" si="217"/>
        <v>0</v>
      </c>
      <c r="DF15" s="6">
        <v>0</v>
      </c>
      <c r="DG15" s="6"/>
      <c r="DH15" s="6">
        <f t="shared" si="218"/>
        <v>0</v>
      </c>
      <c r="DI15" s="6">
        <v>0</v>
      </c>
      <c r="DJ15" s="6"/>
      <c r="DK15" s="6">
        <f t="shared" si="219"/>
        <v>0</v>
      </c>
      <c r="DL15" s="6">
        <v>0</v>
      </c>
      <c r="DM15" s="6"/>
      <c r="DN15" s="6">
        <f t="shared" si="220"/>
        <v>0</v>
      </c>
      <c r="DO15" s="6">
        <v>0</v>
      </c>
      <c r="DP15" s="6"/>
      <c r="DQ15" s="6">
        <f t="shared" si="221"/>
        <v>0</v>
      </c>
      <c r="DR15" s="105">
        <f t="shared" si="104"/>
        <v>16270</v>
      </c>
      <c r="DS15" s="105">
        <f t="shared" si="105"/>
        <v>11257</v>
      </c>
      <c r="DT15" s="105">
        <f t="shared" si="106"/>
        <v>27527</v>
      </c>
      <c r="DU15" s="6"/>
      <c r="DV15" s="6"/>
      <c r="DW15" s="6">
        <f t="shared" si="222"/>
        <v>0</v>
      </c>
      <c r="DX15" s="6"/>
      <c r="DY15" s="6"/>
      <c r="DZ15" s="6">
        <f t="shared" si="223"/>
        <v>0</v>
      </c>
      <c r="EA15" s="6"/>
      <c r="EB15" s="6"/>
      <c r="EC15" s="6">
        <f t="shared" si="224"/>
        <v>0</v>
      </c>
      <c r="ED15" s="6">
        <v>0</v>
      </c>
      <c r="EE15" s="6"/>
      <c r="EF15" s="6">
        <f t="shared" si="225"/>
        <v>0</v>
      </c>
      <c r="EG15" s="6"/>
      <c r="EH15" s="6"/>
      <c r="EI15" s="6">
        <f t="shared" si="226"/>
        <v>0</v>
      </c>
      <c r="EJ15" s="6">
        <v>0</v>
      </c>
      <c r="EK15" s="6"/>
      <c r="EL15" s="6">
        <f t="shared" si="227"/>
        <v>0</v>
      </c>
      <c r="EM15" s="6"/>
      <c r="EN15" s="6"/>
      <c r="EO15" s="6">
        <f t="shared" si="228"/>
        <v>0</v>
      </c>
      <c r="EP15" s="6">
        <v>0</v>
      </c>
      <c r="EQ15" s="6"/>
      <c r="ER15" s="6">
        <f t="shared" si="229"/>
        <v>0</v>
      </c>
      <c r="ES15" s="6">
        <v>0</v>
      </c>
      <c r="ET15" s="6"/>
      <c r="EU15" s="6">
        <f t="shared" si="230"/>
        <v>0</v>
      </c>
      <c r="EV15" s="105">
        <f t="shared" si="116"/>
        <v>0</v>
      </c>
      <c r="EW15" s="105">
        <f t="shared" si="117"/>
        <v>0</v>
      </c>
      <c r="EX15" s="105">
        <f t="shared" si="118"/>
        <v>0</v>
      </c>
      <c r="EY15" s="6"/>
      <c r="EZ15" s="6"/>
      <c r="FA15" s="6">
        <f t="shared" si="231"/>
        <v>0</v>
      </c>
      <c r="FB15" s="6"/>
      <c r="FC15" s="6"/>
      <c r="FD15" s="6">
        <f t="shared" si="232"/>
        <v>0</v>
      </c>
      <c r="FE15" s="6"/>
      <c r="FF15" s="6"/>
      <c r="FG15" s="6">
        <f t="shared" si="233"/>
        <v>0</v>
      </c>
      <c r="FH15" s="6"/>
      <c r="FI15" s="6"/>
      <c r="FJ15" s="6">
        <f t="shared" si="234"/>
        <v>0</v>
      </c>
      <c r="FK15" s="6"/>
      <c r="FL15" s="6"/>
      <c r="FM15" s="6">
        <f t="shared" si="235"/>
        <v>0</v>
      </c>
      <c r="FN15" s="6"/>
      <c r="FO15" s="6"/>
      <c r="FP15" s="6">
        <f t="shared" si="236"/>
        <v>0</v>
      </c>
      <c r="FQ15" s="6"/>
      <c r="FR15" s="6"/>
      <c r="FS15" s="6">
        <f t="shared" si="237"/>
        <v>0</v>
      </c>
      <c r="FT15" s="6"/>
      <c r="FU15" s="6"/>
      <c r="FV15" s="6">
        <f t="shared" si="238"/>
        <v>0</v>
      </c>
      <c r="FW15" s="6"/>
      <c r="FX15" s="6"/>
      <c r="FY15" s="6">
        <f t="shared" si="239"/>
        <v>0</v>
      </c>
      <c r="FZ15" s="6"/>
      <c r="GA15" s="6"/>
      <c r="GB15" s="6">
        <f t="shared" si="240"/>
        <v>0</v>
      </c>
      <c r="GC15" s="6"/>
      <c r="GD15" s="6"/>
      <c r="GE15" s="6">
        <f t="shared" si="241"/>
        <v>0</v>
      </c>
      <c r="GF15" s="6"/>
      <c r="GG15" s="6"/>
      <c r="GH15" s="6">
        <f t="shared" si="242"/>
        <v>0</v>
      </c>
      <c r="GI15" s="6"/>
      <c r="GJ15" s="6"/>
      <c r="GK15" s="6">
        <f t="shared" si="243"/>
        <v>0</v>
      </c>
      <c r="GL15" s="7">
        <f t="shared" si="132"/>
        <v>0</v>
      </c>
      <c r="GM15" s="6">
        <f t="shared" si="133"/>
        <v>0</v>
      </c>
      <c r="GN15" s="6">
        <f t="shared" si="134"/>
        <v>0</v>
      </c>
      <c r="GO15" s="7"/>
      <c r="GP15" s="6"/>
      <c r="GQ15" s="6">
        <f t="shared" si="244"/>
        <v>0</v>
      </c>
      <c r="GR15" s="7"/>
      <c r="GS15" s="6"/>
      <c r="GT15" s="6">
        <f t="shared" si="245"/>
        <v>0</v>
      </c>
      <c r="GU15" s="7"/>
      <c r="GV15" s="6"/>
      <c r="GW15" s="6">
        <f t="shared" si="246"/>
        <v>0</v>
      </c>
      <c r="GX15" s="10">
        <f t="shared" si="138"/>
        <v>0</v>
      </c>
      <c r="GY15" s="10">
        <f t="shared" si="247"/>
        <v>0</v>
      </c>
      <c r="GZ15" s="10">
        <f t="shared" si="248"/>
        <v>0</v>
      </c>
      <c r="HA15" s="10">
        <f t="shared" si="139"/>
        <v>16270</v>
      </c>
      <c r="HB15" s="10">
        <f t="shared" si="65"/>
        <v>11257</v>
      </c>
      <c r="HC15" s="116">
        <f t="shared" si="65"/>
        <v>27527</v>
      </c>
    </row>
    <row r="16" spans="1:211" x14ac:dyDescent="0.2">
      <c r="A16" s="115" t="s">
        <v>408</v>
      </c>
      <c r="B16" s="6">
        <v>0</v>
      </c>
      <c r="C16" s="6"/>
      <c r="D16" s="6">
        <f t="shared" si="66"/>
        <v>0</v>
      </c>
      <c r="E16" s="6">
        <v>0</v>
      </c>
      <c r="F16" s="6"/>
      <c r="G16" s="6">
        <f t="shared" si="183"/>
        <v>0</v>
      </c>
      <c r="H16" s="6">
        <v>0</v>
      </c>
      <c r="I16" s="6"/>
      <c r="J16" s="6">
        <f t="shared" si="184"/>
        <v>0</v>
      </c>
      <c r="K16" s="6">
        <v>0</v>
      </c>
      <c r="L16" s="6"/>
      <c r="M16" s="6">
        <f t="shared" si="185"/>
        <v>0</v>
      </c>
      <c r="N16" s="6">
        <v>102299</v>
      </c>
      <c r="O16" s="6">
        <f>270+2900+900+625+3925+3329+300+70+1500+8000+27029+9600+2000+100</f>
        <v>60548</v>
      </c>
      <c r="P16" s="6">
        <f t="shared" si="186"/>
        <v>162847</v>
      </c>
      <c r="Q16" s="6">
        <v>0</v>
      </c>
      <c r="R16" s="6"/>
      <c r="S16" s="6">
        <f t="shared" si="187"/>
        <v>0</v>
      </c>
      <c r="T16" s="6">
        <f>SUM([1]Önkormányzat!$AO$124)</f>
        <v>0</v>
      </c>
      <c r="U16" s="6"/>
      <c r="V16" s="6">
        <f t="shared" si="188"/>
        <v>0</v>
      </c>
      <c r="W16" s="6"/>
      <c r="X16" s="6"/>
      <c r="Y16" s="6">
        <f t="shared" si="189"/>
        <v>0</v>
      </c>
      <c r="Z16" s="6">
        <v>0</v>
      </c>
      <c r="AA16" s="6"/>
      <c r="AB16" s="6">
        <f t="shared" si="190"/>
        <v>0</v>
      </c>
      <c r="AC16" s="6">
        <v>0</v>
      </c>
      <c r="AD16" s="6"/>
      <c r="AE16" s="6">
        <f t="shared" si="191"/>
        <v>0</v>
      </c>
      <c r="AF16" s="6">
        <v>0</v>
      </c>
      <c r="AG16" s="6"/>
      <c r="AH16" s="6">
        <f t="shared" si="192"/>
        <v>0</v>
      </c>
      <c r="AI16" s="6">
        <v>0</v>
      </c>
      <c r="AJ16" s="6"/>
      <c r="AK16" s="6">
        <f t="shared" si="193"/>
        <v>0</v>
      </c>
      <c r="AL16" s="6">
        <v>0</v>
      </c>
      <c r="AM16" s="6"/>
      <c r="AN16" s="6">
        <f t="shared" si="194"/>
        <v>0</v>
      </c>
      <c r="AO16" s="6">
        <v>0</v>
      </c>
      <c r="AP16" s="6">
        <v>700</v>
      </c>
      <c r="AQ16" s="6">
        <f t="shared" si="195"/>
        <v>700</v>
      </c>
      <c r="AR16" s="6">
        <v>0</v>
      </c>
      <c r="AS16" s="6"/>
      <c r="AT16" s="6">
        <f t="shared" si="196"/>
        <v>0</v>
      </c>
      <c r="AU16" s="6">
        <v>0</v>
      </c>
      <c r="AV16" s="6"/>
      <c r="AW16" s="6">
        <f t="shared" si="197"/>
        <v>0</v>
      </c>
      <c r="AX16" s="6">
        <v>0</v>
      </c>
      <c r="AY16" s="6"/>
      <c r="AZ16" s="6">
        <f t="shared" si="198"/>
        <v>0</v>
      </c>
      <c r="BA16" s="6">
        <v>0</v>
      </c>
      <c r="BB16" s="6"/>
      <c r="BC16" s="6">
        <f t="shared" si="199"/>
        <v>0</v>
      </c>
      <c r="BD16" s="6"/>
      <c r="BE16" s="6"/>
      <c r="BF16" s="6">
        <f t="shared" si="200"/>
        <v>0</v>
      </c>
      <c r="BG16" s="6">
        <v>0</v>
      </c>
      <c r="BH16" s="6"/>
      <c r="BI16" s="6">
        <f t="shared" si="201"/>
        <v>0</v>
      </c>
      <c r="BJ16" s="6">
        <v>0</v>
      </c>
      <c r="BK16" s="6"/>
      <c r="BL16" s="6">
        <f t="shared" si="202"/>
        <v>0</v>
      </c>
      <c r="BM16" s="6"/>
      <c r="BN16" s="6"/>
      <c r="BO16" s="6">
        <f t="shared" si="203"/>
        <v>0</v>
      </c>
      <c r="BP16" s="6">
        <f>'kiadás 11601'!E123</f>
        <v>0</v>
      </c>
      <c r="BQ16" s="6">
        <f>'kiadás 11601'!F123</f>
        <v>164</v>
      </c>
      <c r="BR16" s="6">
        <f>'kiadás 11601'!G123</f>
        <v>164</v>
      </c>
      <c r="BS16" s="6">
        <v>169062</v>
      </c>
      <c r="BT16" s="6">
        <f>1367+3048</f>
        <v>4415</v>
      </c>
      <c r="BU16" s="6">
        <f t="shared" si="205"/>
        <v>173477</v>
      </c>
      <c r="BV16" s="6"/>
      <c r="BW16" s="6"/>
      <c r="BX16" s="6">
        <f t="shared" si="206"/>
        <v>0</v>
      </c>
      <c r="BY16" s="6">
        <v>202124</v>
      </c>
      <c r="BZ16" s="6">
        <f>4320+19938+8990+19050</f>
        <v>52298</v>
      </c>
      <c r="CA16" s="6">
        <f t="shared" si="207"/>
        <v>254422</v>
      </c>
      <c r="CB16" s="6"/>
      <c r="CC16" s="6"/>
      <c r="CD16" s="6">
        <f t="shared" si="208"/>
        <v>0</v>
      </c>
      <c r="CE16" s="6">
        <f>kiadás11602!H55</f>
        <v>0</v>
      </c>
      <c r="CF16" s="6">
        <f>kiadás11602!I55</f>
        <v>1270</v>
      </c>
      <c r="CG16" s="6">
        <f>kiadás11602!J55</f>
        <v>1270</v>
      </c>
      <c r="CH16" s="6"/>
      <c r="CI16" s="6"/>
      <c r="CJ16" s="6">
        <f t="shared" si="210"/>
        <v>0</v>
      </c>
      <c r="CK16" s="6">
        <f>'kiadás 11604 '!K62</f>
        <v>0</v>
      </c>
      <c r="CL16" s="6">
        <f>'kiadás 11604 '!L62</f>
        <v>627</v>
      </c>
      <c r="CM16" s="6">
        <f>'kiadás 11604 '!M62</f>
        <v>627</v>
      </c>
      <c r="CN16" s="6">
        <f>kiadás11605projektek!K49</f>
        <v>11000</v>
      </c>
      <c r="CO16" s="6">
        <f>kiadás11605projektek!L49</f>
        <v>0</v>
      </c>
      <c r="CP16" s="6">
        <f>kiadás11605projektek!M49</f>
        <v>11000</v>
      </c>
      <c r="CQ16" s="6"/>
      <c r="CR16" s="6"/>
      <c r="CS16" s="6">
        <f t="shared" si="213"/>
        <v>0</v>
      </c>
      <c r="CT16" s="6">
        <v>0</v>
      </c>
      <c r="CU16" s="6"/>
      <c r="CV16" s="6">
        <f t="shared" si="214"/>
        <v>0</v>
      </c>
      <c r="CW16" s="6">
        <v>0</v>
      </c>
      <c r="CX16" s="6"/>
      <c r="CY16" s="6">
        <f t="shared" si="215"/>
        <v>0</v>
      </c>
      <c r="CZ16" s="6">
        <v>4900</v>
      </c>
      <c r="DA16" s="6"/>
      <c r="DB16" s="6">
        <f t="shared" si="216"/>
        <v>4900</v>
      </c>
      <c r="DC16" s="6">
        <v>0</v>
      </c>
      <c r="DD16" s="6"/>
      <c r="DE16" s="6">
        <f t="shared" si="217"/>
        <v>0</v>
      </c>
      <c r="DF16" s="6">
        <v>0</v>
      </c>
      <c r="DG16" s="6"/>
      <c r="DH16" s="6">
        <f t="shared" si="218"/>
        <v>0</v>
      </c>
      <c r="DI16" s="6">
        <v>0</v>
      </c>
      <c r="DJ16" s="6"/>
      <c r="DK16" s="6">
        <f t="shared" si="219"/>
        <v>0</v>
      </c>
      <c r="DL16" s="6">
        <v>0</v>
      </c>
      <c r="DM16" s="6"/>
      <c r="DN16" s="6">
        <f t="shared" si="220"/>
        <v>0</v>
      </c>
      <c r="DO16" s="6">
        <v>698804</v>
      </c>
      <c r="DP16" s="6">
        <f>20000-1533+18678+32224+34000</f>
        <v>103369</v>
      </c>
      <c r="DQ16" s="6">
        <f t="shared" si="221"/>
        <v>802173</v>
      </c>
      <c r="DR16" s="105">
        <f t="shared" si="104"/>
        <v>1188189</v>
      </c>
      <c r="DS16" s="105">
        <f t="shared" si="105"/>
        <v>223391</v>
      </c>
      <c r="DT16" s="105">
        <f t="shared" si="106"/>
        <v>1411580</v>
      </c>
      <c r="DU16" s="6"/>
      <c r="DV16" s="6"/>
      <c r="DW16" s="6">
        <f t="shared" si="222"/>
        <v>0</v>
      </c>
      <c r="DX16" s="6"/>
      <c r="DY16" s="6"/>
      <c r="DZ16" s="6">
        <f t="shared" si="223"/>
        <v>0</v>
      </c>
      <c r="EA16" s="6"/>
      <c r="EB16" s="6"/>
      <c r="EC16" s="6">
        <f t="shared" si="224"/>
        <v>0</v>
      </c>
      <c r="ED16" s="6">
        <v>0</v>
      </c>
      <c r="EE16" s="6"/>
      <c r="EF16" s="6">
        <f t="shared" si="225"/>
        <v>0</v>
      </c>
      <c r="EG16" s="6"/>
      <c r="EH16" s="6"/>
      <c r="EI16" s="6">
        <f t="shared" si="226"/>
        <v>0</v>
      </c>
      <c r="EJ16" s="6">
        <v>0</v>
      </c>
      <c r="EK16" s="6"/>
      <c r="EL16" s="6">
        <f t="shared" si="227"/>
        <v>0</v>
      </c>
      <c r="EM16" s="6"/>
      <c r="EN16" s="6"/>
      <c r="EO16" s="6">
        <f t="shared" si="228"/>
        <v>0</v>
      </c>
      <c r="EP16" s="6">
        <v>0</v>
      </c>
      <c r="EQ16" s="6"/>
      <c r="ER16" s="6">
        <f t="shared" si="229"/>
        <v>0</v>
      </c>
      <c r="ES16" s="6">
        <v>0</v>
      </c>
      <c r="ET16" s="6"/>
      <c r="EU16" s="6">
        <f t="shared" si="230"/>
        <v>0</v>
      </c>
      <c r="EV16" s="105">
        <f t="shared" si="116"/>
        <v>0</v>
      </c>
      <c r="EW16" s="105">
        <f t="shared" si="117"/>
        <v>0</v>
      </c>
      <c r="EX16" s="105">
        <f t="shared" si="118"/>
        <v>0</v>
      </c>
      <c r="EY16" s="6"/>
      <c r="EZ16" s="6"/>
      <c r="FA16" s="6">
        <f t="shared" si="231"/>
        <v>0</v>
      </c>
      <c r="FB16" s="6"/>
      <c r="FC16" s="6"/>
      <c r="FD16" s="6">
        <f t="shared" si="232"/>
        <v>0</v>
      </c>
      <c r="FE16" s="6"/>
      <c r="FF16" s="6"/>
      <c r="FG16" s="6">
        <f t="shared" si="233"/>
        <v>0</v>
      </c>
      <c r="FH16" s="6"/>
      <c r="FI16" s="6"/>
      <c r="FJ16" s="6">
        <f t="shared" si="234"/>
        <v>0</v>
      </c>
      <c r="FK16" s="6"/>
      <c r="FL16" s="6"/>
      <c r="FM16" s="6">
        <f t="shared" si="235"/>
        <v>0</v>
      </c>
      <c r="FN16" s="6"/>
      <c r="FO16" s="6"/>
      <c r="FP16" s="6">
        <f t="shared" si="236"/>
        <v>0</v>
      </c>
      <c r="FQ16" s="6"/>
      <c r="FR16" s="6"/>
      <c r="FS16" s="6">
        <f t="shared" si="237"/>
        <v>0</v>
      </c>
      <c r="FT16" s="6"/>
      <c r="FU16" s="6"/>
      <c r="FV16" s="6">
        <f t="shared" si="238"/>
        <v>0</v>
      </c>
      <c r="FW16" s="6"/>
      <c r="FX16" s="6"/>
      <c r="FY16" s="6">
        <f t="shared" si="239"/>
        <v>0</v>
      </c>
      <c r="FZ16" s="6"/>
      <c r="GA16" s="6"/>
      <c r="GB16" s="6">
        <f t="shared" si="240"/>
        <v>0</v>
      </c>
      <c r="GC16" s="6"/>
      <c r="GD16" s="6"/>
      <c r="GE16" s="6">
        <f t="shared" si="241"/>
        <v>0</v>
      </c>
      <c r="GF16" s="6"/>
      <c r="GG16" s="6"/>
      <c r="GH16" s="6">
        <f t="shared" si="242"/>
        <v>0</v>
      </c>
      <c r="GI16" s="6"/>
      <c r="GJ16" s="6"/>
      <c r="GK16" s="6">
        <f t="shared" si="243"/>
        <v>0</v>
      </c>
      <c r="GL16" s="7">
        <f t="shared" si="132"/>
        <v>0</v>
      </c>
      <c r="GM16" s="6">
        <f t="shared" si="133"/>
        <v>0</v>
      </c>
      <c r="GN16" s="6">
        <f t="shared" si="134"/>
        <v>0</v>
      </c>
      <c r="GO16" s="7"/>
      <c r="GP16" s="6"/>
      <c r="GQ16" s="6">
        <f t="shared" si="244"/>
        <v>0</v>
      </c>
      <c r="GR16" s="7"/>
      <c r="GS16" s="6"/>
      <c r="GT16" s="6">
        <f t="shared" si="245"/>
        <v>0</v>
      </c>
      <c r="GU16" s="7"/>
      <c r="GV16" s="6"/>
      <c r="GW16" s="6">
        <f t="shared" si="246"/>
        <v>0</v>
      </c>
      <c r="GX16" s="10">
        <f t="shared" si="138"/>
        <v>0</v>
      </c>
      <c r="GY16" s="10">
        <f t="shared" si="247"/>
        <v>0</v>
      </c>
      <c r="GZ16" s="10">
        <f t="shared" si="248"/>
        <v>0</v>
      </c>
      <c r="HA16" s="10">
        <f t="shared" si="139"/>
        <v>1188189</v>
      </c>
      <c r="HB16" s="10">
        <f t="shared" si="65"/>
        <v>223391</v>
      </c>
      <c r="HC16" s="116">
        <f t="shared" si="65"/>
        <v>1411580</v>
      </c>
    </row>
    <row r="17" spans="1:211" x14ac:dyDescent="0.2">
      <c r="A17" s="115" t="s">
        <v>409</v>
      </c>
      <c r="B17" s="6">
        <v>0</v>
      </c>
      <c r="C17" s="6"/>
      <c r="D17" s="6">
        <f t="shared" si="66"/>
        <v>0</v>
      </c>
      <c r="E17" s="6">
        <v>0</v>
      </c>
      <c r="F17" s="6"/>
      <c r="G17" s="6">
        <f t="shared" si="183"/>
        <v>0</v>
      </c>
      <c r="H17" s="6">
        <v>0</v>
      </c>
      <c r="I17" s="6"/>
      <c r="J17" s="6">
        <f t="shared" si="184"/>
        <v>0</v>
      </c>
      <c r="K17" s="6">
        <v>0</v>
      </c>
      <c r="L17" s="6"/>
      <c r="M17" s="6">
        <f t="shared" si="185"/>
        <v>0</v>
      </c>
      <c r="N17" s="6">
        <v>0</v>
      </c>
      <c r="O17" s="6"/>
      <c r="P17" s="6">
        <f t="shared" si="186"/>
        <v>0</v>
      </c>
      <c r="Q17" s="6">
        <f>tartalékok!E20</f>
        <v>115828</v>
      </c>
      <c r="R17" s="6">
        <f>tartalékok!F20</f>
        <v>-6062</v>
      </c>
      <c r="S17" s="6">
        <f>tartalékok!G20</f>
        <v>109766</v>
      </c>
      <c r="T17" s="6">
        <f>SUM([1]Önkormányzat!$AO$137)</f>
        <v>0</v>
      </c>
      <c r="U17" s="6"/>
      <c r="V17" s="6">
        <f t="shared" si="188"/>
        <v>0</v>
      </c>
      <c r="W17" s="6"/>
      <c r="X17" s="6"/>
      <c r="Y17" s="6">
        <f t="shared" si="189"/>
        <v>0</v>
      </c>
      <c r="Z17" s="6">
        <v>0</v>
      </c>
      <c r="AA17" s="6"/>
      <c r="AB17" s="6">
        <f t="shared" si="190"/>
        <v>0</v>
      </c>
      <c r="AC17" s="6">
        <v>0</v>
      </c>
      <c r="AD17" s="6"/>
      <c r="AE17" s="6">
        <f t="shared" si="191"/>
        <v>0</v>
      </c>
      <c r="AF17" s="6">
        <v>0</v>
      </c>
      <c r="AG17" s="6"/>
      <c r="AH17" s="6">
        <f t="shared" si="192"/>
        <v>0</v>
      </c>
      <c r="AI17" s="6">
        <v>0</v>
      </c>
      <c r="AJ17" s="6"/>
      <c r="AK17" s="6">
        <f t="shared" si="193"/>
        <v>0</v>
      </c>
      <c r="AL17" s="6">
        <v>0</v>
      </c>
      <c r="AM17" s="6"/>
      <c r="AN17" s="6">
        <f t="shared" si="194"/>
        <v>0</v>
      </c>
      <c r="AO17" s="6">
        <v>0</v>
      </c>
      <c r="AP17" s="6"/>
      <c r="AQ17" s="6">
        <f t="shared" si="195"/>
        <v>0</v>
      </c>
      <c r="AR17" s="6">
        <v>0</v>
      </c>
      <c r="AS17" s="6"/>
      <c r="AT17" s="6">
        <f t="shared" si="196"/>
        <v>0</v>
      </c>
      <c r="AU17" s="6">
        <v>0</v>
      </c>
      <c r="AV17" s="6"/>
      <c r="AW17" s="6">
        <f t="shared" si="197"/>
        <v>0</v>
      </c>
      <c r="AX17" s="6">
        <v>0</v>
      </c>
      <c r="AY17" s="6"/>
      <c r="AZ17" s="6">
        <f t="shared" si="198"/>
        <v>0</v>
      </c>
      <c r="BA17" s="6">
        <v>0</v>
      </c>
      <c r="BB17" s="6"/>
      <c r="BC17" s="6">
        <f t="shared" si="199"/>
        <v>0</v>
      </c>
      <c r="BD17" s="6"/>
      <c r="BE17" s="6"/>
      <c r="BF17" s="6">
        <f t="shared" si="200"/>
        <v>0</v>
      </c>
      <c r="BG17" s="6">
        <v>0</v>
      </c>
      <c r="BH17" s="6"/>
      <c r="BI17" s="6">
        <f t="shared" si="201"/>
        <v>0</v>
      </c>
      <c r="BJ17" s="6">
        <v>0</v>
      </c>
      <c r="BK17" s="6"/>
      <c r="BL17" s="6">
        <f t="shared" si="202"/>
        <v>0</v>
      </c>
      <c r="BM17" s="6"/>
      <c r="BN17" s="6"/>
      <c r="BO17" s="6">
        <f t="shared" si="203"/>
        <v>0</v>
      </c>
      <c r="BP17" s="6">
        <v>0</v>
      </c>
      <c r="BQ17" s="6"/>
      <c r="BR17" s="6">
        <f t="shared" si="204"/>
        <v>0</v>
      </c>
      <c r="BS17" s="6">
        <v>0</v>
      </c>
      <c r="BT17" s="6"/>
      <c r="BU17" s="6">
        <f t="shared" si="205"/>
        <v>0</v>
      </c>
      <c r="BV17" s="6"/>
      <c r="BW17" s="6"/>
      <c r="BX17" s="6">
        <f t="shared" si="206"/>
        <v>0</v>
      </c>
      <c r="BY17" s="6">
        <v>0</v>
      </c>
      <c r="BZ17" s="6"/>
      <c r="CA17" s="6">
        <f t="shared" si="207"/>
        <v>0</v>
      </c>
      <c r="CB17" s="6"/>
      <c r="CC17" s="6"/>
      <c r="CD17" s="6">
        <f t="shared" si="208"/>
        <v>0</v>
      </c>
      <c r="CE17" s="6"/>
      <c r="CF17" s="6"/>
      <c r="CG17" s="6">
        <f t="shared" si="209"/>
        <v>0</v>
      </c>
      <c r="CH17" s="6"/>
      <c r="CI17" s="6"/>
      <c r="CJ17" s="6">
        <f t="shared" si="210"/>
        <v>0</v>
      </c>
      <c r="CK17" s="6"/>
      <c r="CL17" s="6"/>
      <c r="CM17" s="6">
        <f t="shared" si="211"/>
        <v>0</v>
      </c>
      <c r="CN17" s="6">
        <v>0</v>
      </c>
      <c r="CO17" s="6"/>
      <c r="CP17" s="6">
        <f t="shared" si="212"/>
        <v>0</v>
      </c>
      <c r="CQ17" s="6"/>
      <c r="CR17" s="6"/>
      <c r="CS17" s="6">
        <f t="shared" si="213"/>
        <v>0</v>
      </c>
      <c r="CT17" s="6">
        <v>0</v>
      </c>
      <c r="CU17" s="6"/>
      <c r="CV17" s="6">
        <f t="shared" si="214"/>
        <v>0</v>
      </c>
      <c r="CW17" s="6">
        <v>0</v>
      </c>
      <c r="CX17" s="6"/>
      <c r="CY17" s="6">
        <f t="shared" si="215"/>
        <v>0</v>
      </c>
      <c r="CZ17" s="6">
        <v>0</v>
      </c>
      <c r="DA17" s="6"/>
      <c r="DB17" s="6">
        <f t="shared" si="216"/>
        <v>0</v>
      </c>
      <c r="DC17" s="6">
        <v>0</v>
      </c>
      <c r="DD17" s="6"/>
      <c r="DE17" s="6">
        <f t="shared" si="217"/>
        <v>0</v>
      </c>
      <c r="DF17" s="6">
        <v>0</v>
      </c>
      <c r="DG17" s="6"/>
      <c r="DH17" s="6">
        <f t="shared" si="218"/>
        <v>0</v>
      </c>
      <c r="DI17" s="6">
        <v>0</v>
      </c>
      <c r="DJ17" s="6"/>
      <c r="DK17" s="6">
        <f t="shared" si="219"/>
        <v>0</v>
      </c>
      <c r="DL17" s="6">
        <v>0</v>
      </c>
      <c r="DM17" s="6"/>
      <c r="DN17" s="6">
        <f t="shared" si="220"/>
        <v>0</v>
      </c>
      <c r="DO17" s="6">
        <v>0</v>
      </c>
      <c r="DP17" s="6"/>
      <c r="DQ17" s="6">
        <f t="shared" si="221"/>
        <v>0</v>
      </c>
      <c r="DR17" s="105">
        <f t="shared" si="104"/>
        <v>115828</v>
      </c>
      <c r="DS17" s="105">
        <f t="shared" si="105"/>
        <v>-6062</v>
      </c>
      <c r="DT17" s="105">
        <f t="shared" si="106"/>
        <v>109766</v>
      </c>
      <c r="DU17" s="6"/>
      <c r="DV17" s="6"/>
      <c r="DW17" s="6">
        <f t="shared" si="222"/>
        <v>0</v>
      </c>
      <c r="DX17" s="6"/>
      <c r="DY17" s="6"/>
      <c r="DZ17" s="6">
        <f t="shared" si="223"/>
        <v>0</v>
      </c>
      <c r="EA17" s="6"/>
      <c r="EB17" s="6"/>
      <c r="EC17" s="6">
        <f t="shared" si="224"/>
        <v>0</v>
      </c>
      <c r="ED17" s="6">
        <v>0</v>
      </c>
      <c r="EE17" s="6"/>
      <c r="EF17" s="6">
        <f t="shared" si="225"/>
        <v>0</v>
      </c>
      <c r="EG17" s="6"/>
      <c r="EH17" s="6"/>
      <c r="EI17" s="6">
        <f t="shared" si="226"/>
        <v>0</v>
      </c>
      <c r="EJ17" s="6">
        <v>0</v>
      </c>
      <c r="EK17" s="6"/>
      <c r="EL17" s="6">
        <f t="shared" si="227"/>
        <v>0</v>
      </c>
      <c r="EM17" s="6"/>
      <c r="EN17" s="6"/>
      <c r="EO17" s="6">
        <f t="shared" si="228"/>
        <v>0</v>
      </c>
      <c r="EP17" s="6">
        <v>0</v>
      </c>
      <c r="EQ17" s="6"/>
      <c r="ER17" s="6">
        <f t="shared" si="229"/>
        <v>0</v>
      </c>
      <c r="ES17" s="6">
        <v>0</v>
      </c>
      <c r="ET17" s="6"/>
      <c r="EU17" s="6">
        <f t="shared" si="230"/>
        <v>0</v>
      </c>
      <c r="EV17" s="105">
        <f t="shared" si="116"/>
        <v>0</v>
      </c>
      <c r="EW17" s="105">
        <f t="shared" si="117"/>
        <v>0</v>
      </c>
      <c r="EX17" s="105">
        <f t="shared" si="118"/>
        <v>0</v>
      </c>
      <c r="EY17" s="6"/>
      <c r="EZ17" s="6"/>
      <c r="FA17" s="6">
        <f t="shared" si="231"/>
        <v>0</v>
      </c>
      <c r="FB17" s="6"/>
      <c r="FC17" s="6"/>
      <c r="FD17" s="6">
        <f t="shared" si="232"/>
        <v>0</v>
      </c>
      <c r="FE17" s="6"/>
      <c r="FF17" s="6"/>
      <c r="FG17" s="6">
        <f t="shared" si="233"/>
        <v>0</v>
      </c>
      <c r="FH17" s="6"/>
      <c r="FI17" s="6"/>
      <c r="FJ17" s="6">
        <f t="shared" si="234"/>
        <v>0</v>
      </c>
      <c r="FK17" s="6"/>
      <c r="FL17" s="6"/>
      <c r="FM17" s="6">
        <f t="shared" si="235"/>
        <v>0</v>
      </c>
      <c r="FN17" s="6"/>
      <c r="FO17" s="6"/>
      <c r="FP17" s="6">
        <f t="shared" si="236"/>
        <v>0</v>
      </c>
      <c r="FQ17" s="6"/>
      <c r="FR17" s="6"/>
      <c r="FS17" s="6">
        <f t="shared" si="237"/>
        <v>0</v>
      </c>
      <c r="FT17" s="6"/>
      <c r="FU17" s="6"/>
      <c r="FV17" s="6">
        <f t="shared" si="238"/>
        <v>0</v>
      </c>
      <c r="FW17" s="6"/>
      <c r="FX17" s="6"/>
      <c r="FY17" s="6">
        <f t="shared" si="239"/>
        <v>0</v>
      </c>
      <c r="FZ17" s="6"/>
      <c r="GA17" s="6"/>
      <c r="GB17" s="6">
        <f t="shared" si="240"/>
        <v>0</v>
      </c>
      <c r="GC17" s="6"/>
      <c r="GD17" s="6"/>
      <c r="GE17" s="6">
        <f t="shared" si="241"/>
        <v>0</v>
      </c>
      <c r="GF17" s="6"/>
      <c r="GG17" s="6"/>
      <c r="GH17" s="6">
        <f t="shared" si="242"/>
        <v>0</v>
      </c>
      <c r="GI17" s="6"/>
      <c r="GJ17" s="6"/>
      <c r="GK17" s="6">
        <f t="shared" si="243"/>
        <v>0</v>
      </c>
      <c r="GL17" s="7">
        <f t="shared" si="132"/>
        <v>0</v>
      </c>
      <c r="GM17" s="6">
        <f t="shared" si="133"/>
        <v>0</v>
      </c>
      <c r="GN17" s="6">
        <f t="shared" si="134"/>
        <v>0</v>
      </c>
      <c r="GO17" s="7"/>
      <c r="GP17" s="6"/>
      <c r="GQ17" s="6">
        <f t="shared" si="244"/>
        <v>0</v>
      </c>
      <c r="GR17" s="7"/>
      <c r="GS17" s="6"/>
      <c r="GT17" s="6">
        <f t="shared" si="245"/>
        <v>0</v>
      </c>
      <c r="GU17" s="7"/>
      <c r="GV17" s="6"/>
      <c r="GW17" s="6">
        <f t="shared" si="246"/>
        <v>0</v>
      </c>
      <c r="GX17" s="10">
        <f t="shared" si="138"/>
        <v>0</v>
      </c>
      <c r="GY17" s="10">
        <f t="shared" si="247"/>
        <v>0</v>
      </c>
      <c r="GZ17" s="10">
        <f t="shared" si="248"/>
        <v>0</v>
      </c>
      <c r="HA17" s="10">
        <f t="shared" si="139"/>
        <v>115828</v>
      </c>
      <c r="HB17" s="10">
        <f t="shared" si="65"/>
        <v>-6062</v>
      </c>
      <c r="HC17" s="116">
        <f t="shared" si="65"/>
        <v>109766</v>
      </c>
    </row>
    <row r="18" spans="1:211" s="12" customFormat="1" x14ac:dyDescent="0.2">
      <c r="A18" s="117" t="s">
        <v>410</v>
      </c>
      <c r="B18" s="5">
        <f>B19+B20+B21</f>
        <v>0</v>
      </c>
      <c r="C18" s="5">
        <f t="shared" ref="C18:BN18" si="249">C19+C20+C21</f>
        <v>0</v>
      </c>
      <c r="D18" s="5">
        <f t="shared" si="249"/>
        <v>0</v>
      </c>
      <c r="E18" s="5">
        <f t="shared" si="249"/>
        <v>0</v>
      </c>
      <c r="F18" s="5">
        <f t="shared" si="249"/>
        <v>0</v>
      </c>
      <c r="G18" s="5">
        <f t="shared" si="249"/>
        <v>0</v>
      </c>
      <c r="H18" s="5">
        <f t="shared" si="249"/>
        <v>0</v>
      </c>
      <c r="I18" s="5">
        <f t="shared" si="249"/>
        <v>0</v>
      </c>
      <c r="J18" s="5">
        <f t="shared" si="249"/>
        <v>0</v>
      </c>
      <c r="K18" s="5">
        <f t="shared" si="249"/>
        <v>0</v>
      </c>
      <c r="L18" s="5">
        <f t="shared" si="249"/>
        <v>0</v>
      </c>
      <c r="M18" s="5">
        <f t="shared" si="249"/>
        <v>0</v>
      </c>
      <c r="N18" s="5">
        <f t="shared" si="249"/>
        <v>5100</v>
      </c>
      <c r="O18" s="5">
        <f t="shared" si="249"/>
        <v>50121</v>
      </c>
      <c r="P18" s="5">
        <f t="shared" si="249"/>
        <v>55221</v>
      </c>
      <c r="Q18" s="5">
        <f t="shared" si="249"/>
        <v>0</v>
      </c>
      <c r="R18" s="5">
        <f t="shared" si="249"/>
        <v>0</v>
      </c>
      <c r="S18" s="5">
        <f t="shared" si="249"/>
        <v>0</v>
      </c>
      <c r="T18" s="5">
        <f t="shared" si="249"/>
        <v>918137</v>
      </c>
      <c r="U18" s="5">
        <f t="shared" si="249"/>
        <v>220748</v>
      </c>
      <c r="V18" s="5">
        <f t="shared" si="249"/>
        <v>1138885</v>
      </c>
      <c r="W18" s="5">
        <f t="shared" si="249"/>
        <v>0</v>
      </c>
      <c r="X18" s="5">
        <f t="shared" si="249"/>
        <v>0</v>
      </c>
      <c r="Y18" s="5">
        <f t="shared" si="249"/>
        <v>0</v>
      </c>
      <c r="Z18" s="5">
        <f t="shared" si="249"/>
        <v>0</v>
      </c>
      <c r="AA18" s="5">
        <f t="shared" si="249"/>
        <v>0</v>
      </c>
      <c r="AB18" s="5">
        <f t="shared" si="249"/>
        <v>0</v>
      </c>
      <c r="AC18" s="5">
        <f t="shared" si="249"/>
        <v>0</v>
      </c>
      <c r="AD18" s="5">
        <f t="shared" si="249"/>
        <v>0</v>
      </c>
      <c r="AE18" s="5">
        <f t="shared" si="249"/>
        <v>0</v>
      </c>
      <c r="AF18" s="5">
        <f t="shared" si="249"/>
        <v>0</v>
      </c>
      <c r="AG18" s="5">
        <f t="shared" si="249"/>
        <v>0</v>
      </c>
      <c r="AH18" s="5">
        <f t="shared" si="249"/>
        <v>0</v>
      </c>
      <c r="AI18" s="5">
        <f t="shared" si="249"/>
        <v>0</v>
      </c>
      <c r="AJ18" s="5">
        <f t="shared" si="249"/>
        <v>0</v>
      </c>
      <c r="AK18" s="5">
        <f t="shared" si="249"/>
        <v>0</v>
      </c>
      <c r="AL18" s="5">
        <f t="shared" si="249"/>
        <v>0</v>
      </c>
      <c r="AM18" s="5">
        <f t="shared" si="249"/>
        <v>0</v>
      </c>
      <c r="AN18" s="5">
        <f t="shared" si="249"/>
        <v>0</v>
      </c>
      <c r="AO18" s="5">
        <f t="shared" si="249"/>
        <v>5800</v>
      </c>
      <c r="AP18" s="5">
        <f t="shared" si="249"/>
        <v>72500</v>
      </c>
      <c r="AQ18" s="5">
        <f t="shared" si="249"/>
        <v>78300</v>
      </c>
      <c r="AR18" s="5">
        <f t="shared" si="249"/>
        <v>0</v>
      </c>
      <c r="AS18" s="5">
        <f t="shared" si="249"/>
        <v>0</v>
      </c>
      <c r="AT18" s="5">
        <f t="shared" si="249"/>
        <v>0</v>
      </c>
      <c r="AU18" s="5">
        <f t="shared" si="249"/>
        <v>2000</v>
      </c>
      <c r="AV18" s="5">
        <f t="shared" si="249"/>
        <v>0</v>
      </c>
      <c r="AW18" s="5">
        <f t="shared" si="249"/>
        <v>2000</v>
      </c>
      <c r="AX18" s="5">
        <f t="shared" si="249"/>
        <v>1500</v>
      </c>
      <c r="AY18" s="5">
        <f t="shared" si="249"/>
        <v>1465</v>
      </c>
      <c r="AZ18" s="5">
        <f t="shared" si="249"/>
        <v>2965</v>
      </c>
      <c r="BA18" s="5">
        <f t="shared" si="249"/>
        <v>0</v>
      </c>
      <c r="BB18" s="5">
        <f t="shared" si="249"/>
        <v>0</v>
      </c>
      <c r="BC18" s="5">
        <f t="shared" si="249"/>
        <v>0</v>
      </c>
      <c r="BD18" s="5">
        <f t="shared" si="249"/>
        <v>0</v>
      </c>
      <c r="BE18" s="5">
        <f t="shared" si="249"/>
        <v>0</v>
      </c>
      <c r="BF18" s="5">
        <f t="shared" si="249"/>
        <v>0</v>
      </c>
      <c r="BG18" s="5">
        <f t="shared" si="249"/>
        <v>0</v>
      </c>
      <c r="BH18" s="5">
        <f t="shared" si="249"/>
        <v>5571</v>
      </c>
      <c r="BI18" s="5">
        <f t="shared" si="249"/>
        <v>5571</v>
      </c>
      <c r="BJ18" s="5">
        <f t="shared" si="249"/>
        <v>0</v>
      </c>
      <c r="BK18" s="5">
        <f t="shared" si="249"/>
        <v>0</v>
      </c>
      <c r="BL18" s="5">
        <f t="shared" si="249"/>
        <v>0</v>
      </c>
      <c r="BM18" s="5">
        <f t="shared" si="249"/>
        <v>16000</v>
      </c>
      <c r="BN18" s="5">
        <f t="shared" si="249"/>
        <v>15000</v>
      </c>
      <c r="BO18" s="5">
        <f t="shared" ref="BO18:DQ18" si="250">BO19+BO20+BO21</f>
        <v>31000</v>
      </c>
      <c r="BP18" s="5">
        <f t="shared" si="250"/>
        <v>965787</v>
      </c>
      <c r="BQ18" s="5">
        <f t="shared" si="250"/>
        <v>3106090</v>
      </c>
      <c r="BR18" s="5">
        <f t="shared" si="250"/>
        <v>4071877</v>
      </c>
      <c r="BS18" s="5">
        <f t="shared" si="250"/>
        <v>0</v>
      </c>
      <c r="BT18" s="5">
        <f t="shared" si="250"/>
        <v>0</v>
      </c>
      <c r="BU18" s="5">
        <f t="shared" si="250"/>
        <v>0</v>
      </c>
      <c r="BV18" s="5">
        <f t="shared" si="250"/>
        <v>0</v>
      </c>
      <c r="BW18" s="5">
        <f t="shared" si="250"/>
        <v>0</v>
      </c>
      <c r="BX18" s="5">
        <f t="shared" si="250"/>
        <v>0</v>
      </c>
      <c r="BY18" s="5">
        <f t="shared" si="250"/>
        <v>70480</v>
      </c>
      <c r="BZ18" s="5">
        <f t="shared" si="250"/>
        <v>4239</v>
      </c>
      <c r="CA18" s="5">
        <f t="shared" si="250"/>
        <v>74719</v>
      </c>
      <c r="CB18" s="5">
        <f t="shared" si="250"/>
        <v>0</v>
      </c>
      <c r="CC18" s="5">
        <f t="shared" si="250"/>
        <v>0</v>
      </c>
      <c r="CD18" s="5">
        <f t="shared" si="250"/>
        <v>0</v>
      </c>
      <c r="CE18" s="5">
        <f t="shared" si="250"/>
        <v>428670</v>
      </c>
      <c r="CF18" s="5">
        <f t="shared" si="250"/>
        <v>982121</v>
      </c>
      <c r="CG18" s="5">
        <f t="shared" si="250"/>
        <v>1410791</v>
      </c>
      <c r="CH18" s="5">
        <f t="shared" si="250"/>
        <v>548293</v>
      </c>
      <c r="CI18" s="5">
        <f t="shared" si="250"/>
        <v>154152</v>
      </c>
      <c r="CJ18" s="5">
        <f t="shared" si="250"/>
        <v>702445</v>
      </c>
      <c r="CK18" s="5">
        <f t="shared" si="250"/>
        <v>123225</v>
      </c>
      <c r="CL18" s="5">
        <f t="shared" si="250"/>
        <v>-5715</v>
      </c>
      <c r="CM18" s="5">
        <f t="shared" si="250"/>
        <v>117510</v>
      </c>
      <c r="CN18" s="5">
        <f t="shared" si="250"/>
        <v>670789</v>
      </c>
      <c r="CO18" s="5">
        <f t="shared" si="250"/>
        <v>-51</v>
      </c>
      <c r="CP18" s="5">
        <f t="shared" si="250"/>
        <v>670738</v>
      </c>
      <c r="CQ18" s="5">
        <f t="shared" si="250"/>
        <v>0</v>
      </c>
      <c r="CR18" s="5">
        <f t="shared" si="250"/>
        <v>0</v>
      </c>
      <c r="CS18" s="5">
        <f t="shared" si="250"/>
        <v>0</v>
      </c>
      <c r="CT18" s="5">
        <f t="shared" si="250"/>
        <v>0</v>
      </c>
      <c r="CU18" s="5">
        <f t="shared" si="250"/>
        <v>0</v>
      </c>
      <c r="CV18" s="5">
        <f t="shared" si="250"/>
        <v>0</v>
      </c>
      <c r="CW18" s="5">
        <f t="shared" si="250"/>
        <v>1700</v>
      </c>
      <c r="CX18" s="5">
        <f t="shared" si="250"/>
        <v>0</v>
      </c>
      <c r="CY18" s="5">
        <f t="shared" si="250"/>
        <v>1700</v>
      </c>
      <c r="CZ18" s="5">
        <f t="shared" si="250"/>
        <v>10000</v>
      </c>
      <c r="DA18" s="5">
        <f t="shared" si="250"/>
        <v>13590</v>
      </c>
      <c r="DB18" s="5">
        <f t="shared" si="250"/>
        <v>23590</v>
      </c>
      <c r="DC18" s="5">
        <f t="shared" si="250"/>
        <v>1000000</v>
      </c>
      <c r="DD18" s="5">
        <f t="shared" si="250"/>
        <v>1419012</v>
      </c>
      <c r="DE18" s="5">
        <f t="shared" si="250"/>
        <v>2419012</v>
      </c>
      <c r="DF18" s="5">
        <f t="shared" si="250"/>
        <v>0</v>
      </c>
      <c r="DG18" s="5">
        <f t="shared" si="250"/>
        <v>0</v>
      </c>
      <c r="DH18" s="5">
        <f t="shared" si="250"/>
        <v>0</v>
      </c>
      <c r="DI18" s="5">
        <f t="shared" si="250"/>
        <v>0</v>
      </c>
      <c r="DJ18" s="5">
        <f t="shared" si="250"/>
        <v>0</v>
      </c>
      <c r="DK18" s="5">
        <f t="shared" si="250"/>
        <v>0</v>
      </c>
      <c r="DL18" s="5">
        <f t="shared" si="250"/>
        <v>0</v>
      </c>
      <c r="DM18" s="5">
        <f t="shared" si="250"/>
        <v>0</v>
      </c>
      <c r="DN18" s="5">
        <f t="shared" si="250"/>
        <v>0</v>
      </c>
      <c r="DO18" s="5">
        <f t="shared" si="250"/>
        <v>0</v>
      </c>
      <c r="DP18" s="5">
        <f t="shared" si="250"/>
        <v>0</v>
      </c>
      <c r="DQ18" s="5">
        <f t="shared" si="250"/>
        <v>0</v>
      </c>
      <c r="DR18" s="106">
        <f t="shared" ref="DR18:GR18" si="251">DR19+DR20+DR21</f>
        <v>4767481</v>
      </c>
      <c r="DS18" s="106">
        <f t="shared" si="251"/>
        <v>6038843</v>
      </c>
      <c r="DT18" s="106">
        <f t="shared" si="251"/>
        <v>10806324</v>
      </c>
      <c r="DU18" s="5">
        <f t="shared" si="251"/>
        <v>0</v>
      </c>
      <c r="DV18" s="5">
        <f t="shared" ref="DV18" si="252">DV19+DV20+DV21</f>
        <v>0</v>
      </c>
      <c r="DW18" s="5">
        <f t="shared" ref="DW18" si="253">DW19+DW20+DW21</f>
        <v>0</v>
      </c>
      <c r="DX18" s="5">
        <f t="shared" si="251"/>
        <v>0</v>
      </c>
      <c r="DY18" s="5">
        <f t="shared" si="251"/>
        <v>0</v>
      </c>
      <c r="DZ18" s="5">
        <f t="shared" si="251"/>
        <v>0</v>
      </c>
      <c r="EA18" s="5">
        <f t="shared" si="251"/>
        <v>0</v>
      </c>
      <c r="EB18" s="5">
        <f t="shared" si="251"/>
        <v>0</v>
      </c>
      <c r="EC18" s="5">
        <f t="shared" si="251"/>
        <v>0</v>
      </c>
      <c r="ED18" s="5">
        <f t="shared" si="251"/>
        <v>0</v>
      </c>
      <c r="EE18" s="5">
        <f t="shared" si="251"/>
        <v>0</v>
      </c>
      <c r="EF18" s="5">
        <f t="shared" si="251"/>
        <v>0</v>
      </c>
      <c r="EG18" s="5">
        <f t="shared" si="251"/>
        <v>0</v>
      </c>
      <c r="EH18" s="5">
        <f t="shared" si="251"/>
        <v>0</v>
      </c>
      <c r="EI18" s="5">
        <f t="shared" si="251"/>
        <v>0</v>
      </c>
      <c r="EJ18" s="5">
        <f t="shared" si="251"/>
        <v>0</v>
      </c>
      <c r="EK18" s="5">
        <f t="shared" si="251"/>
        <v>0</v>
      </c>
      <c r="EL18" s="5">
        <f t="shared" si="251"/>
        <v>0</v>
      </c>
      <c r="EM18" s="5">
        <f t="shared" si="251"/>
        <v>0</v>
      </c>
      <c r="EN18" s="5">
        <f t="shared" si="251"/>
        <v>0</v>
      </c>
      <c r="EO18" s="5">
        <f t="shared" si="251"/>
        <v>0</v>
      </c>
      <c r="EP18" s="5">
        <f t="shared" si="251"/>
        <v>0</v>
      </c>
      <c r="EQ18" s="5">
        <f t="shared" si="251"/>
        <v>0</v>
      </c>
      <c r="ER18" s="5">
        <f t="shared" si="251"/>
        <v>0</v>
      </c>
      <c r="ES18" s="5">
        <f t="shared" si="251"/>
        <v>0</v>
      </c>
      <c r="ET18" s="5">
        <f t="shared" si="251"/>
        <v>0</v>
      </c>
      <c r="EU18" s="5">
        <f t="shared" si="251"/>
        <v>0</v>
      </c>
      <c r="EV18" s="106">
        <f t="shared" si="251"/>
        <v>0</v>
      </c>
      <c r="EW18" s="106">
        <f t="shared" si="251"/>
        <v>0</v>
      </c>
      <c r="EX18" s="106">
        <f t="shared" si="251"/>
        <v>0</v>
      </c>
      <c r="EY18" s="5">
        <f t="shared" si="251"/>
        <v>0</v>
      </c>
      <c r="EZ18" s="5">
        <f t="shared" ref="EZ18" si="254">EZ19+EZ20+EZ21</f>
        <v>0</v>
      </c>
      <c r="FA18" s="5">
        <f t="shared" ref="FA18" si="255">FA19+FA20+FA21</f>
        <v>0</v>
      </c>
      <c r="FB18" s="5">
        <f t="shared" si="251"/>
        <v>0</v>
      </c>
      <c r="FC18" s="5">
        <f t="shared" ref="FC18" si="256">FC19+FC20+FC21</f>
        <v>0</v>
      </c>
      <c r="FD18" s="5">
        <f t="shared" ref="FD18" si="257">FD19+FD20+FD21</f>
        <v>0</v>
      </c>
      <c r="FE18" s="5">
        <f t="shared" si="251"/>
        <v>0</v>
      </c>
      <c r="FF18" s="5">
        <f t="shared" ref="FF18" si="258">FF19+FF20+FF21</f>
        <v>0</v>
      </c>
      <c r="FG18" s="5">
        <f t="shared" ref="FG18" si="259">FG19+FG20+FG21</f>
        <v>0</v>
      </c>
      <c r="FH18" s="5">
        <f t="shared" si="251"/>
        <v>16086</v>
      </c>
      <c r="FI18" s="5">
        <f t="shared" ref="FI18" si="260">FI19+FI20+FI21</f>
        <v>0</v>
      </c>
      <c r="FJ18" s="5">
        <f t="shared" ref="FJ18" si="261">FJ19+FJ20+FJ21</f>
        <v>16086</v>
      </c>
      <c r="FK18" s="5">
        <f t="shared" si="251"/>
        <v>0</v>
      </c>
      <c r="FL18" s="5">
        <f t="shared" ref="FL18" si="262">FL19+FL20+FL21</f>
        <v>0</v>
      </c>
      <c r="FM18" s="5">
        <f t="shared" ref="FM18" si="263">FM19+FM20+FM21</f>
        <v>0</v>
      </c>
      <c r="FN18" s="5">
        <f t="shared" si="251"/>
        <v>0</v>
      </c>
      <c r="FO18" s="5">
        <f t="shared" ref="FO18" si="264">FO19+FO20+FO21</f>
        <v>0</v>
      </c>
      <c r="FP18" s="5">
        <f t="shared" ref="FP18" si="265">FP19+FP20+FP21</f>
        <v>0</v>
      </c>
      <c r="FQ18" s="5">
        <f t="shared" si="251"/>
        <v>0</v>
      </c>
      <c r="FR18" s="5">
        <f t="shared" ref="FR18" si="266">FR19+FR20+FR21</f>
        <v>0</v>
      </c>
      <c r="FS18" s="5">
        <f t="shared" ref="FS18" si="267">FS19+FS20+FS21</f>
        <v>0</v>
      </c>
      <c r="FT18" s="5">
        <f t="shared" si="251"/>
        <v>0</v>
      </c>
      <c r="FU18" s="5">
        <f t="shared" ref="FU18" si="268">FU19+FU20+FU21</f>
        <v>650</v>
      </c>
      <c r="FV18" s="5">
        <f t="shared" ref="FV18" si="269">FV19+FV20+FV21</f>
        <v>650</v>
      </c>
      <c r="FW18" s="5">
        <f t="shared" si="251"/>
        <v>1600</v>
      </c>
      <c r="FX18" s="5">
        <f t="shared" ref="FX18" si="270">FX19+FX20+FX21</f>
        <v>3925</v>
      </c>
      <c r="FY18" s="5">
        <f t="shared" ref="FY18" si="271">FY19+FY20+FY21</f>
        <v>5525</v>
      </c>
      <c r="FZ18" s="5">
        <f t="shared" si="251"/>
        <v>0</v>
      </c>
      <c r="GA18" s="5">
        <f t="shared" ref="GA18" si="272">GA19+GA20+GA21</f>
        <v>0</v>
      </c>
      <c r="GB18" s="5">
        <f t="shared" ref="GB18" si="273">GB19+GB20+GB21</f>
        <v>0</v>
      </c>
      <c r="GC18" s="5">
        <f t="shared" si="251"/>
        <v>0</v>
      </c>
      <c r="GD18" s="5">
        <f t="shared" ref="GD18" si="274">GD19+GD20+GD21</f>
        <v>0</v>
      </c>
      <c r="GE18" s="5">
        <f t="shared" ref="GE18" si="275">GE19+GE20+GE21</f>
        <v>0</v>
      </c>
      <c r="GF18" s="5">
        <f t="shared" si="251"/>
        <v>0</v>
      </c>
      <c r="GG18" s="5">
        <f t="shared" ref="GG18" si="276">GG19+GG20+GG21</f>
        <v>0</v>
      </c>
      <c r="GH18" s="5">
        <f t="shared" ref="GH18" si="277">GH19+GH20+GH21</f>
        <v>0</v>
      </c>
      <c r="GI18" s="5">
        <f>GI19+GI20+GI21</f>
        <v>0</v>
      </c>
      <c r="GJ18" s="5">
        <f t="shared" ref="GJ18" si="278">GJ19+GJ20+GJ21</f>
        <v>0</v>
      </c>
      <c r="GK18" s="5">
        <f t="shared" ref="GK18" si="279">GK19+GK20+GK21</f>
        <v>0</v>
      </c>
      <c r="GL18" s="5">
        <f t="shared" si="251"/>
        <v>17686</v>
      </c>
      <c r="GM18" s="5">
        <f t="shared" ref="GM18" si="280">GM19+GM20+GM21</f>
        <v>4575</v>
      </c>
      <c r="GN18" s="5">
        <f t="shared" ref="GN18" si="281">GN19+GN20+GN21</f>
        <v>22261</v>
      </c>
      <c r="GO18" s="5">
        <f t="shared" si="251"/>
        <v>2419</v>
      </c>
      <c r="GP18" s="5">
        <f t="shared" ref="GP18" si="282">GP19+GP20+GP21</f>
        <v>8000</v>
      </c>
      <c r="GQ18" s="5">
        <f t="shared" ref="GQ18" si="283">GQ19+GQ20+GQ21</f>
        <v>10419</v>
      </c>
      <c r="GR18" s="5">
        <f t="shared" si="251"/>
        <v>0</v>
      </c>
      <c r="GS18" s="5">
        <f t="shared" ref="GS18" si="284">GS19+GS20+GS21</f>
        <v>13382</v>
      </c>
      <c r="GT18" s="5">
        <f t="shared" ref="GT18" si="285">GT19+GT20+GT21</f>
        <v>13382</v>
      </c>
      <c r="GU18" s="5">
        <f>GU19+GU20+GU21</f>
        <v>28154</v>
      </c>
      <c r="GV18" s="5">
        <f t="shared" ref="GV18" si="286">GV19+GV20+GV21</f>
        <v>0</v>
      </c>
      <c r="GW18" s="5">
        <f t="shared" ref="GW18" si="287">GW19+GW20+GW21</f>
        <v>28154</v>
      </c>
      <c r="GX18" s="5">
        <f>GX19+GX20+GX21</f>
        <v>48259</v>
      </c>
      <c r="GY18" s="5">
        <f t="shared" ref="GY18:GZ18" si="288">GY19+GY20+GY21</f>
        <v>25957</v>
      </c>
      <c r="GZ18" s="5">
        <f t="shared" si="288"/>
        <v>74216</v>
      </c>
      <c r="HA18" s="5">
        <f>HA19+HA20+HA21</f>
        <v>4815740</v>
      </c>
      <c r="HB18" s="5">
        <f t="shared" ref="HB18:HC18" si="289">HB19+HB20+HB21</f>
        <v>6064800</v>
      </c>
      <c r="HC18" s="118">
        <f t="shared" si="289"/>
        <v>10880540</v>
      </c>
    </row>
    <row r="19" spans="1:211" x14ac:dyDescent="0.2">
      <c r="A19" s="115" t="s">
        <v>411</v>
      </c>
      <c r="B19" s="6">
        <v>0</v>
      </c>
      <c r="C19" s="6"/>
      <c r="D19" s="6">
        <f t="shared" si="66"/>
        <v>0</v>
      </c>
      <c r="E19" s="6">
        <v>0</v>
      </c>
      <c r="F19" s="6"/>
      <c r="G19" s="6">
        <f t="shared" ref="G19:G20" si="290">E19+F19</f>
        <v>0</v>
      </c>
      <c r="H19" s="6">
        <v>0</v>
      </c>
      <c r="I19" s="6"/>
      <c r="J19" s="6">
        <f t="shared" ref="J19:J20" si="291">H19+I19</f>
        <v>0</v>
      </c>
      <c r="K19" s="6">
        <v>0</v>
      </c>
      <c r="L19" s="6"/>
      <c r="M19" s="6">
        <f t="shared" ref="M19:M20" si="292">K19+L19</f>
        <v>0</v>
      </c>
      <c r="N19" s="6">
        <v>0</v>
      </c>
      <c r="O19" s="6"/>
      <c r="P19" s="6">
        <f t="shared" ref="P19:P20" si="293">N19+O19</f>
        <v>0</v>
      </c>
      <c r="Q19" s="6">
        <v>0</v>
      </c>
      <c r="R19" s="6"/>
      <c r="S19" s="6">
        <f t="shared" ref="S19:S20" si="294">Q19+R19</f>
        <v>0</v>
      </c>
      <c r="T19" s="6">
        <v>0</v>
      </c>
      <c r="U19" s="6"/>
      <c r="V19" s="6">
        <f t="shared" ref="V19:V20" si="295">T19+U19</f>
        <v>0</v>
      </c>
      <c r="W19" s="6"/>
      <c r="X19" s="6"/>
      <c r="Y19" s="6">
        <f t="shared" ref="Y19:Y20" si="296">W19+X19</f>
        <v>0</v>
      </c>
      <c r="Z19" s="6">
        <v>0</v>
      </c>
      <c r="AA19" s="6"/>
      <c r="AB19" s="6">
        <f t="shared" ref="AB19:AB20" si="297">Z19+AA19</f>
        <v>0</v>
      </c>
      <c r="AC19" s="6">
        <v>0</v>
      </c>
      <c r="AD19" s="6"/>
      <c r="AE19" s="6">
        <f t="shared" ref="AE19:AE20" si="298">AC19+AD19</f>
        <v>0</v>
      </c>
      <c r="AF19" s="6">
        <v>0</v>
      </c>
      <c r="AG19" s="6"/>
      <c r="AH19" s="6">
        <f t="shared" ref="AH19:AH20" si="299">AF19+AG19</f>
        <v>0</v>
      </c>
      <c r="AI19" s="6">
        <v>0</v>
      </c>
      <c r="AJ19" s="6"/>
      <c r="AK19" s="6">
        <f t="shared" ref="AK19:AK20" si="300">AI19+AJ19</f>
        <v>0</v>
      </c>
      <c r="AL19" s="6">
        <v>0</v>
      </c>
      <c r="AM19" s="6"/>
      <c r="AN19" s="6">
        <f t="shared" ref="AN19:AN20" si="301">AL19+AM19</f>
        <v>0</v>
      </c>
      <c r="AO19" s="6">
        <v>5800</v>
      </c>
      <c r="AP19" s="6">
        <f>10000+3500+15000+22000</f>
        <v>50500</v>
      </c>
      <c r="AQ19" s="6">
        <f t="shared" ref="AQ19:AQ20" si="302">AO19+AP19</f>
        <v>56300</v>
      </c>
      <c r="AR19" s="6">
        <v>0</v>
      </c>
      <c r="AS19" s="6"/>
      <c r="AT19" s="6">
        <f t="shared" ref="AT19:AT20" si="303">AR19+AS19</f>
        <v>0</v>
      </c>
      <c r="AU19" s="6">
        <v>2000</v>
      </c>
      <c r="AV19" s="6"/>
      <c r="AW19" s="6">
        <f t="shared" ref="AW19:AW20" si="304">AU19+AV19</f>
        <v>2000</v>
      </c>
      <c r="AX19" s="6">
        <v>0</v>
      </c>
      <c r="AY19" s="6"/>
      <c r="AZ19" s="6">
        <f t="shared" ref="AZ19:AZ20" si="305">AX19+AY19</f>
        <v>0</v>
      </c>
      <c r="BA19" s="6">
        <v>0</v>
      </c>
      <c r="BB19" s="6"/>
      <c r="BC19" s="6">
        <f t="shared" ref="BC19:BC20" si="306">BA19+BB19</f>
        <v>0</v>
      </c>
      <c r="BD19" s="6"/>
      <c r="BE19" s="6"/>
      <c r="BF19" s="6">
        <f t="shared" ref="BF19:BF20" si="307">BD19+BE19</f>
        <v>0</v>
      </c>
      <c r="BG19" s="6">
        <v>0</v>
      </c>
      <c r="BH19" s="6">
        <f>999+4572</f>
        <v>5571</v>
      </c>
      <c r="BI19" s="6">
        <f t="shared" ref="BI19:BI20" si="308">BG19+BH19</f>
        <v>5571</v>
      </c>
      <c r="BJ19" s="6">
        <v>0</v>
      </c>
      <c r="BK19" s="6"/>
      <c r="BL19" s="6">
        <f t="shared" ref="BL19:BL20" si="309">BJ19+BK19</f>
        <v>0</v>
      </c>
      <c r="BM19" s="6">
        <v>16000</v>
      </c>
      <c r="BN19" s="6">
        <v>15000</v>
      </c>
      <c r="BO19" s="6">
        <f t="shared" ref="BO19:BO20" si="310">BM19+BN19</f>
        <v>31000</v>
      </c>
      <c r="BP19" s="6">
        <f>'kiadás 11601'!K123</f>
        <v>245550</v>
      </c>
      <c r="BQ19" s="6">
        <f>'kiadás 11601'!L123</f>
        <v>2297429</v>
      </c>
      <c r="BR19" s="6">
        <f>'kiadás 11601'!M123</f>
        <v>2542979</v>
      </c>
      <c r="BS19" s="6">
        <v>0</v>
      </c>
      <c r="BT19" s="6"/>
      <c r="BU19" s="6">
        <f t="shared" ref="BU19:BU20" si="311">BS19+BT19</f>
        <v>0</v>
      </c>
      <c r="BV19" s="6"/>
      <c r="BW19" s="6"/>
      <c r="BX19" s="6">
        <f t="shared" ref="BX19:BX20" si="312">BV19+BW19</f>
        <v>0</v>
      </c>
      <c r="BY19" s="6">
        <v>60000</v>
      </c>
      <c r="BZ19" s="6">
        <v>500</v>
      </c>
      <c r="CA19" s="6">
        <f t="shared" ref="CA19:CA20" si="313">BY19+BZ19</f>
        <v>60500</v>
      </c>
      <c r="CB19" s="6"/>
      <c r="CC19" s="6"/>
      <c r="CD19" s="6">
        <f t="shared" ref="CD19:CD20" si="314">CB19+CC19</f>
        <v>0</v>
      </c>
      <c r="CE19" s="6">
        <f>kiadás11602!N55</f>
        <v>7500</v>
      </c>
      <c r="CF19" s="6">
        <f>kiadás11602!O55</f>
        <v>198332</v>
      </c>
      <c r="CG19" s="6">
        <f>kiadás11602!P55</f>
        <v>205832</v>
      </c>
      <c r="CH19" s="6">
        <f>'kiadás 11603'!H17</f>
        <v>0</v>
      </c>
      <c r="CI19" s="6">
        <f>'kiadás 11603'!I17</f>
        <v>1455</v>
      </c>
      <c r="CJ19" s="6">
        <f>'kiadás 11603'!J17</f>
        <v>1455</v>
      </c>
      <c r="CK19" s="6">
        <f>'kiadás 11604 '!Q62</f>
        <v>79500</v>
      </c>
      <c r="CL19" s="6">
        <f>'kiadás 11604 '!R62</f>
        <v>-5715</v>
      </c>
      <c r="CM19" s="6">
        <f>'kiadás 11604 '!S62</f>
        <v>73785</v>
      </c>
      <c r="CN19" s="6">
        <f>kiadás11605projektek!Q49</f>
        <v>25000</v>
      </c>
      <c r="CO19" s="6">
        <f>kiadás11605projektek!R49</f>
        <v>-51</v>
      </c>
      <c r="CP19" s="6">
        <f>kiadás11605projektek!S49</f>
        <v>24949</v>
      </c>
      <c r="CQ19" s="6"/>
      <c r="CR19" s="6"/>
      <c r="CS19" s="6">
        <f t="shared" ref="CS19:CS20" si="315">CQ19+CR19</f>
        <v>0</v>
      </c>
      <c r="CT19" s="6">
        <v>0</v>
      </c>
      <c r="CU19" s="6"/>
      <c r="CV19" s="6">
        <f t="shared" ref="CV19:CV20" si="316">CT19+CU19</f>
        <v>0</v>
      </c>
      <c r="CW19" s="6">
        <v>1700</v>
      </c>
      <c r="CX19" s="6"/>
      <c r="CY19" s="6">
        <f t="shared" ref="CY19:CY20" si="317">CW19+CX19</f>
        <v>1700</v>
      </c>
      <c r="CZ19" s="6">
        <v>10000</v>
      </c>
      <c r="DA19" s="6">
        <v>13590</v>
      </c>
      <c r="DB19" s="6">
        <f t="shared" ref="DB19:DB20" si="318">CZ19+DA19</f>
        <v>23590</v>
      </c>
      <c r="DC19" s="6">
        <v>0</v>
      </c>
      <c r="DD19" s="6"/>
      <c r="DE19" s="6">
        <f t="shared" ref="DE19:DE20" si="319">DC19+DD19</f>
        <v>0</v>
      </c>
      <c r="DF19" s="6">
        <v>0</v>
      </c>
      <c r="DG19" s="6"/>
      <c r="DH19" s="6">
        <f t="shared" ref="DH19:DH20" si="320">DF19+DG19</f>
        <v>0</v>
      </c>
      <c r="DI19" s="6">
        <v>0</v>
      </c>
      <c r="DJ19" s="6"/>
      <c r="DK19" s="6">
        <f t="shared" ref="DK19:DK20" si="321">DI19+DJ19</f>
        <v>0</v>
      </c>
      <c r="DL19" s="6">
        <v>0</v>
      </c>
      <c r="DM19" s="6"/>
      <c r="DN19" s="6">
        <f t="shared" ref="DN19:DN20" si="322">DL19+DM19</f>
        <v>0</v>
      </c>
      <c r="DO19" s="6">
        <v>0</v>
      </c>
      <c r="DP19" s="6"/>
      <c r="DQ19" s="6">
        <f t="shared" ref="DQ19:DQ20" si="323">DO19+DP19</f>
        <v>0</v>
      </c>
      <c r="DR19" s="105">
        <f t="shared" si="104"/>
        <v>453050</v>
      </c>
      <c r="DS19" s="105">
        <f t="shared" si="105"/>
        <v>2576611</v>
      </c>
      <c r="DT19" s="105">
        <f t="shared" si="106"/>
        <v>3029661</v>
      </c>
      <c r="DU19" s="6"/>
      <c r="DV19" s="6"/>
      <c r="DW19" s="6">
        <f t="shared" ref="DW19:DW20" si="324">DU19+DV19</f>
        <v>0</v>
      </c>
      <c r="DX19" s="6"/>
      <c r="DY19" s="6"/>
      <c r="DZ19" s="6">
        <f t="shared" ref="DZ19:DZ20" si="325">DX19+DY19</f>
        <v>0</v>
      </c>
      <c r="EA19" s="6"/>
      <c r="EB19" s="6"/>
      <c r="EC19" s="6">
        <f t="shared" ref="EC19:EC20" si="326">EA19+EB19</f>
        <v>0</v>
      </c>
      <c r="ED19" s="6">
        <v>0</v>
      </c>
      <c r="EE19" s="6"/>
      <c r="EF19" s="6">
        <f t="shared" ref="EF19:EF20" si="327">ED19+EE19</f>
        <v>0</v>
      </c>
      <c r="EG19" s="6"/>
      <c r="EH19" s="6"/>
      <c r="EI19" s="6">
        <f t="shared" ref="EI19:EI20" si="328">EG19+EH19</f>
        <v>0</v>
      </c>
      <c r="EJ19" s="6">
        <v>0</v>
      </c>
      <c r="EK19" s="6"/>
      <c r="EL19" s="6">
        <f t="shared" ref="EL19:EL20" si="329">EJ19+EK19</f>
        <v>0</v>
      </c>
      <c r="EM19" s="6"/>
      <c r="EN19" s="6"/>
      <c r="EO19" s="6">
        <f t="shared" ref="EO19:EO20" si="330">EM19+EN19</f>
        <v>0</v>
      </c>
      <c r="EP19" s="6">
        <v>0</v>
      </c>
      <c r="EQ19" s="6"/>
      <c r="ER19" s="6">
        <f t="shared" ref="ER19:ER20" si="331">EP19+EQ19</f>
        <v>0</v>
      </c>
      <c r="ES19" s="6">
        <v>0</v>
      </c>
      <c r="ET19" s="6"/>
      <c r="EU19" s="6">
        <f t="shared" ref="EU19:EU20" si="332">ES19+ET19</f>
        <v>0</v>
      </c>
      <c r="EV19" s="105">
        <f t="shared" si="116"/>
        <v>0</v>
      </c>
      <c r="EW19" s="105">
        <f t="shared" si="117"/>
        <v>0</v>
      </c>
      <c r="EX19" s="105">
        <f t="shared" si="118"/>
        <v>0</v>
      </c>
      <c r="EY19" s="6">
        <v>0</v>
      </c>
      <c r="EZ19" s="6"/>
      <c r="FA19" s="6">
        <f t="shared" ref="FA19:FA20" si="333">EY19+EZ19</f>
        <v>0</v>
      </c>
      <c r="FB19" s="6"/>
      <c r="FC19" s="6"/>
      <c r="FD19" s="6">
        <f t="shared" ref="FD19:FD20" si="334">FB19+FC19</f>
        <v>0</v>
      </c>
      <c r="FE19" s="6"/>
      <c r="FF19" s="6"/>
      <c r="FG19" s="6">
        <f t="shared" ref="FG19:FG20" si="335">FE19+FF19</f>
        <v>0</v>
      </c>
      <c r="FH19" s="6">
        <f>1400+14686</f>
        <v>16086</v>
      </c>
      <c r="FI19" s="6"/>
      <c r="FJ19" s="6">
        <f t="shared" ref="FJ19:FJ20" si="336">FH19+FI19</f>
        <v>16086</v>
      </c>
      <c r="FK19" s="6"/>
      <c r="FL19" s="6"/>
      <c r="FM19" s="6">
        <f t="shared" ref="FM19:FM20" si="337">FK19+FL19</f>
        <v>0</v>
      </c>
      <c r="FN19" s="6"/>
      <c r="FO19" s="6"/>
      <c r="FP19" s="6">
        <f t="shared" ref="FP19:FP20" si="338">FN19+FO19</f>
        <v>0</v>
      </c>
      <c r="FQ19" s="6"/>
      <c r="FR19" s="6"/>
      <c r="FS19" s="6">
        <f t="shared" ref="FS19:FS20" si="339">FQ19+FR19</f>
        <v>0</v>
      </c>
      <c r="FT19" s="6"/>
      <c r="FU19" s="6">
        <f>650</f>
        <v>650</v>
      </c>
      <c r="FV19" s="6">
        <f t="shared" ref="FV19:FV20" si="340">FT19+FU19</f>
        <v>650</v>
      </c>
      <c r="FW19" s="6"/>
      <c r="FX19" s="6"/>
      <c r="FY19" s="6">
        <f t="shared" ref="FY19:FY20" si="341">FW19+FX19</f>
        <v>0</v>
      </c>
      <c r="FZ19" s="6"/>
      <c r="GA19" s="6"/>
      <c r="GB19" s="6">
        <f t="shared" ref="GB19:GB20" si="342">FZ19+GA19</f>
        <v>0</v>
      </c>
      <c r="GC19" s="6"/>
      <c r="GD19" s="6"/>
      <c r="GE19" s="6">
        <f t="shared" ref="GE19:GE20" si="343">GC19+GD19</f>
        <v>0</v>
      </c>
      <c r="GF19" s="6"/>
      <c r="GG19" s="6"/>
      <c r="GH19" s="6">
        <f t="shared" ref="GH19:GH20" si="344">GF19+GG19</f>
        <v>0</v>
      </c>
      <c r="GI19" s="6"/>
      <c r="GJ19" s="6"/>
      <c r="GK19" s="6">
        <f t="shared" ref="GK19:GK20" si="345">GI19+GJ19</f>
        <v>0</v>
      </c>
      <c r="GL19" s="7">
        <f t="shared" si="132"/>
        <v>16086</v>
      </c>
      <c r="GM19" s="6">
        <f t="shared" si="133"/>
        <v>650</v>
      </c>
      <c r="GN19" s="6">
        <f t="shared" si="134"/>
        <v>16736</v>
      </c>
      <c r="GO19" s="7">
        <v>2419</v>
      </c>
      <c r="GP19" s="6">
        <f>3000+1000+3000+1000</f>
        <v>8000</v>
      </c>
      <c r="GQ19" s="6">
        <f t="shared" ref="GQ19:GQ20" si="346">GO19+GP19</f>
        <v>10419</v>
      </c>
      <c r="GR19" s="7"/>
      <c r="GS19" s="6">
        <f>8382+5000</f>
        <v>13382</v>
      </c>
      <c r="GT19" s="6">
        <f t="shared" ref="GT19:GT20" si="347">GR19+GS19</f>
        <v>13382</v>
      </c>
      <c r="GU19" s="7">
        <v>6717</v>
      </c>
      <c r="GV19" s="6"/>
      <c r="GW19" s="6">
        <f t="shared" ref="GW19:GW20" si="348">GU19+GV19</f>
        <v>6717</v>
      </c>
      <c r="GX19" s="10">
        <f t="shared" si="138"/>
        <v>25222</v>
      </c>
      <c r="GY19" s="10">
        <f t="shared" ref="GY19:GY20" si="349">GM19+GP19+GS19+GV19</f>
        <v>22032</v>
      </c>
      <c r="GZ19" s="10">
        <f t="shared" ref="GZ19:GZ20" si="350">GN19+GQ19+GT19+GW19</f>
        <v>47254</v>
      </c>
      <c r="HA19" s="10">
        <f t="shared" si="139"/>
        <v>478272</v>
      </c>
      <c r="HB19" s="10">
        <f t="shared" si="65"/>
        <v>2598643</v>
      </c>
      <c r="HC19" s="116">
        <f t="shared" si="65"/>
        <v>3076915</v>
      </c>
    </row>
    <row r="20" spans="1:211" x14ac:dyDescent="0.2">
      <c r="A20" s="115" t="s">
        <v>412</v>
      </c>
      <c r="B20" s="6">
        <v>0</v>
      </c>
      <c r="C20" s="6"/>
      <c r="D20" s="6">
        <f t="shared" si="66"/>
        <v>0</v>
      </c>
      <c r="E20" s="6">
        <v>0</v>
      </c>
      <c r="F20" s="6"/>
      <c r="G20" s="6">
        <f t="shared" si="290"/>
        <v>0</v>
      </c>
      <c r="H20" s="6">
        <v>0</v>
      </c>
      <c r="I20" s="6"/>
      <c r="J20" s="6">
        <f t="shared" si="291"/>
        <v>0</v>
      </c>
      <c r="K20" s="6">
        <v>0</v>
      </c>
      <c r="L20" s="6"/>
      <c r="M20" s="6">
        <f t="shared" si="292"/>
        <v>0</v>
      </c>
      <c r="N20" s="6">
        <v>0</v>
      </c>
      <c r="O20" s="6"/>
      <c r="P20" s="6">
        <f t="shared" si="293"/>
        <v>0</v>
      </c>
      <c r="Q20" s="6">
        <v>0</v>
      </c>
      <c r="R20" s="6"/>
      <c r="S20" s="6">
        <f t="shared" si="294"/>
        <v>0</v>
      </c>
      <c r="T20" s="6">
        <v>0</v>
      </c>
      <c r="U20" s="6"/>
      <c r="V20" s="6">
        <f t="shared" si="295"/>
        <v>0</v>
      </c>
      <c r="W20" s="6"/>
      <c r="X20" s="6"/>
      <c r="Y20" s="6">
        <f t="shared" si="296"/>
        <v>0</v>
      </c>
      <c r="Z20" s="6">
        <v>0</v>
      </c>
      <c r="AA20" s="6"/>
      <c r="AB20" s="6">
        <f t="shared" si="297"/>
        <v>0</v>
      </c>
      <c r="AC20" s="6">
        <v>0</v>
      </c>
      <c r="AD20" s="6"/>
      <c r="AE20" s="6">
        <f t="shared" si="298"/>
        <v>0</v>
      </c>
      <c r="AF20" s="6">
        <v>0</v>
      </c>
      <c r="AG20" s="6"/>
      <c r="AH20" s="6">
        <f t="shared" si="299"/>
        <v>0</v>
      </c>
      <c r="AI20" s="6">
        <v>0</v>
      </c>
      <c r="AJ20" s="6"/>
      <c r="AK20" s="6">
        <f t="shared" si="300"/>
        <v>0</v>
      </c>
      <c r="AL20" s="6">
        <v>0</v>
      </c>
      <c r="AM20" s="6"/>
      <c r="AN20" s="6">
        <f t="shared" si="301"/>
        <v>0</v>
      </c>
      <c r="AO20" s="6">
        <v>0</v>
      </c>
      <c r="AP20" s="6">
        <f>15000+5000</f>
        <v>20000</v>
      </c>
      <c r="AQ20" s="6">
        <f t="shared" si="302"/>
        <v>20000</v>
      </c>
      <c r="AR20" s="6">
        <v>0</v>
      </c>
      <c r="AS20" s="6"/>
      <c r="AT20" s="6">
        <f t="shared" si="303"/>
        <v>0</v>
      </c>
      <c r="AU20" s="6">
        <v>0</v>
      </c>
      <c r="AV20" s="6"/>
      <c r="AW20" s="6">
        <f t="shared" si="304"/>
        <v>0</v>
      </c>
      <c r="AX20" s="6">
        <v>0</v>
      </c>
      <c r="AY20" s="6"/>
      <c r="AZ20" s="6">
        <f t="shared" si="305"/>
        <v>0</v>
      </c>
      <c r="BA20" s="6">
        <v>0</v>
      </c>
      <c r="BB20" s="6"/>
      <c r="BC20" s="6">
        <f t="shared" si="306"/>
        <v>0</v>
      </c>
      <c r="BD20" s="6"/>
      <c r="BE20" s="6"/>
      <c r="BF20" s="6">
        <f t="shared" si="307"/>
        <v>0</v>
      </c>
      <c r="BG20" s="6">
        <v>0</v>
      </c>
      <c r="BH20" s="6"/>
      <c r="BI20" s="6">
        <f t="shared" si="308"/>
        <v>0</v>
      </c>
      <c r="BJ20" s="6">
        <v>0</v>
      </c>
      <c r="BK20" s="6"/>
      <c r="BL20" s="6">
        <f t="shared" si="309"/>
        <v>0</v>
      </c>
      <c r="BM20" s="6"/>
      <c r="BN20" s="6"/>
      <c r="BO20" s="6">
        <f t="shared" si="310"/>
        <v>0</v>
      </c>
      <c r="BP20" s="6">
        <f>'kiadás 11601'!N123</f>
        <v>700237</v>
      </c>
      <c r="BQ20" s="6">
        <f>'kiadás 11601'!O123</f>
        <v>803361</v>
      </c>
      <c r="BR20" s="6">
        <f>'kiadás 11601'!P123</f>
        <v>1503598</v>
      </c>
      <c r="BS20" s="6">
        <v>0</v>
      </c>
      <c r="BT20" s="6"/>
      <c r="BU20" s="6">
        <f t="shared" si="311"/>
        <v>0</v>
      </c>
      <c r="BV20" s="6"/>
      <c r="BW20" s="6"/>
      <c r="BX20" s="6">
        <f t="shared" si="312"/>
        <v>0</v>
      </c>
      <c r="BY20" s="6">
        <v>0</v>
      </c>
      <c r="BZ20" s="6"/>
      <c r="CA20" s="6">
        <f t="shared" si="313"/>
        <v>0</v>
      </c>
      <c r="CB20" s="6"/>
      <c r="CC20" s="6"/>
      <c r="CD20" s="6">
        <f t="shared" si="314"/>
        <v>0</v>
      </c>
      <c r="CE20" s="6">
        <f>kiadás11602!Q55</f>
        <v>402600</v>
      </c>
      <c r="CF20" s="6">
        <f>kiadás11602!R55</f>
        <v>552219</v>
      </c>
      <c r="CG20" s="6">
        <f>kiadás11602!S55</f>
        <v>954819</v>
      </c>
      <c r="CH20" s="6">
        <f>'kiadás 11603'!K17</f>
        <v>548293</v>
      </c>
      <c r="CI20" s="6">
        <f>'kiadás 11603'!L17</f>
        <v>152697</v>
      </c>
      <c r="CJ20" s="6">
        <f>'kiadás 11603'!M17</f>
        <v>700990</v>
      </c>
      <c r="CK20" s="6">
        <f>'kiadás 11604 '!T62</f>
        <v>43725</v>
      </c>
      <c r="CL20" s="6">
        <f>'kiadás 11604 '!U62</f>
        <v>0</v>
      </c>
      <c r="CM20" s="6">
        <f>'kiadás 11604 '!V62</f>
        <v>43725</v>
      </c>
      <c r="CN20" s="6">
        <f>kiadás11605projektek!T49</f>
        <v>481204</v>
      </c>
      <c r="CO20" s="6">
        <f>kiadás11605projektek!U49</f>
        <v>0</v>
      </c>
      <c r="CP20" s="6">
        <f>kiadás11605projektek!V49</f>
        <v>481204</v>
      </c>
      <c r="CQ20" s="6"/>
      <c r="CR20" s="6"/>
      <c r="CS20" s="6">
        <f t="shared" si="315"/>
        <v>0</v>
      </c>
      <c r="CT20" s="6">
        <v>0</v>
      </c>
      <c r="CU20" s="6"/>
      <c r="CV20" s="6">
        <f t="shared" si="316"/>
        <v>0</v>
      </c>
      <c r="CW20" s="6">
        <v>0</v>
      </c>
      <c r="CX20" s="6"/>
      <c r="CY20" s="6">
        <f t="shared" si="317"/>
        <v>0</v>
      </c>
      <c r="CZ20" s="6">
        <v>0</v>
      </c>
      <c r="DA20" s="6"/>
      <c r="DB20" s="6">
        <f t="shared" si="318"/>
        <v>0</v>
      </c>
      <c r="DC20" s="6">
        <v>0</v>
      </c>
      <c r="DD20" s="6"/>
      <c r="DE20" s="6">
        <f t="shared" si="319"/>
        <v>0</v>
      </c>
      <c r="DF20" s="6">
        <v>0</v>
      </c>
      <c r="DG20" s="6"/>
      <c r="DH20" s="6">
        <f t="shared" si="320"/>
        <v>0</v>
      </c>
      <c r="DI20" s="6">
        <v>0</v>
      </c>
      <c r="DJ20" s="6"/>
      <c r="DK20" s="6">
        <f t="shared" si="321"/>
        <v>0</v>
      </c>
      <c r="DL20" s="6">
        <v>0</v>
      </c>
      <c r="DM20" s="6"/>
      <c r="DN20" s="6">
        <f t="shared" si="322"/>
        <v>0</v>
      </c>
      <c r="DO20" s="6">
        <v>0</v>
      </c>
      <c r="DP20" s="6"/>
      <c r="DQ20" s="6">
        <f t="shared" si="323"/>
        <v>0</v>
      </c>
      <c r="DR20" s="105">
        <f t="shared" si="104"/>
        <v>2176059</v>
      </c>
      <c r="DS20" s="105">
        <f t="shared" si="105"/>
        <v>1528277</v>
      </c>
      <c r="DT20" s="105">
        <f t="shared" si="106"/>
        <v>3704336</v>
      </c>
      <c r="DU20" s="6"/>
      <c r="DV20" s="6"/>
      <c r="DW20" s="6">
        <f t="shared" si="324"/>
        <v>0</v>
      </c>
      <c r="DX20" s="6"/>
      <c r="DY20" s="6"/>
      <c r="DZ20" s="6">
        <f t="shared" si="325"/>
        <v>0</v>
      </c>
      <c r="EA20" s="6"/>
      <c r="EB20" s="6"/>
      <c r="EC20" s="6">
        <f t="shared" si="326"/>
        <v>0</v>
      </c>
      <c r="ED20" s="6">
        <v>0</v>
      </c>
      <c r="EE20" s="6"/>
      <c r="EF20" s="6">
        <f t="shared" si="327"/>
        <v>0</v>
      </c>
      <c r="EG20" s="6"/>
      <c r="EH20" s="6"/>
      <c r="EI20" s="6">
        <f t="shared" si="328"/>
        <v>0</v>
      </c>
      <c r="EJ20" s="6">
        <v>0</v>
      </c>
      <c r="EK20" s="6"/>
      <c r="EL20" s="6">
        <f t="shared" si="329"/>
        <v>0</v>
      </c>
      <c r="EM20" s="6"/>
      <c r="EN20" s="6"/>
      <c r="EO20" s="6">
        <f t="shared" si="330"/>
        <v>0</v>
      </c>
      <c r="EP20" s="6">
        <v>0</v>
      </c>
      <c r="EQ20" s="6"/>
      <c r="ER20" s="6">
        <f t="shared" si="331"/>
        <v>0</v>
      </c>
      <c r="ES20" s="6">
        <v>0</v>
      </c>
      <c r="ET20" s="6"/>
      <c r="EU20" s="6">
        <f t="shared" si="332"/>
        <v>0</v>
      </c>
      <c r="EV20" s="105">
        <f t="shared" si="116"/>
        <v>0</v>
      </c>
      <c r="EW20" s="105">
        <f t="shared" si="117"/>
        <v>0</v>
      </c>
      <c r="EX20" s="105">
        <f t="shared" si="118"/>
        <v>0</v>
      </c>
      <c r="EY20" s="6"/>
      <c r="EZ20" s="6"/>
      <c r="FA20" s="6">
        <f t="shared" si="333"/>
        <v>0</v>
      </c>
      <c r="FB20" s="6"/>
      <c r="FC20" s="6"/>
      <c r="FD20" s="6">
        <f t="shared" si="334"/>
        <v>0</v>
      </c>
      <c r="FE20" s="6"/>
      <c r="FF20" s="6"/>
      <c r="FG20" s="6">
        <f t="shared" si="335"/>
        <v>0</v>
      </c>
      <c r="FH20" s="6"/>
      <c r="FI20" s="6"/>
      <c r="FJ20" s="6">
        <f t="shared" si="336"/>
        <v>0</v>
      </c>
      <c r="FK20" s="6"/>
      <c r="FL20" s="6"/>
      <c r="FM20" s="6">
        <f t="shared" si="337"/>
        <v>0</v>
      </c>
      <c r="FN20" s="6"/>
      <c r="FO20" s="6"/>
      <c r="FP20" s="6">
        <f t="shared" si="338"/>
        <v>0</v>
      </c>
      <c r="FQ20" s="6"/>
      <c r="FR20" s="6"/>
      <c r="FS20" s="6">
        <f t="shared" si="339"/>
        <v>0</v>
      </c>
      <c r="FT20" s="6"/>
      <c r="FU20" s="6"/>
      <c r="FV20" s="6">
        <f t="shared" si="340"/>
        <v>0</v>
      </c>
      <c r="FW20" s="6">
        <v>1600</v>
      </c>
      <c r="FX20" s="6">
        <f>3925</f>
        <v>3925</v>
      </c>
      <c r="FY20" s="6">
        <f t="shared" si="341"/>
        <v>5525</v>
      </c>
      <c r="FZ20" s="6"/>
      <c r="GA20" s="6"/>
      <c r="GB20" s="6">
        <f t="shared" si="342"/>
        <v>0</v>
      </c>
      <c r="GC20" s="6"/>
      <c r="GD20" s="6"/>
      <c r="GE20" s="6">
        <f t="shared" si="343"/>
        <v>0</v>
      </c>
      <c r="GF20" s="6"/>
      <c r="GG20" s="6"/>
      <c r="GH20" s="6">
        <f t="shared" si="344"/>
        <v>0</v>
      </c>
      <c r="GI20" s="6"/>
      <c r="GJ20" s="6"/>
      <c r="GK20" s="6">
        <f t="shared" si="345"/>
        <v>0</v>
      </c>
      <c r="GL20" s="7">
        <f t="shared" si="132"/>
        <v>1600</v>
      </c>
      <c r="GM20" s="6">
        <f t="shared" si="133"/>
        <v>3925</v>
      </c>
      <c r="GN20" s="6">
        <f t="shared" si="134"/>
        <v>5525</v>
      </c>
      <c r="GO20" s="7"/>
      <c r="GP20" s="6"/>
      <c r="GQ20" s="6">
        <f t="shared" si="346"/>
        <v>0</v>
      </c>
      <c r="GR20" s="7"/>
      <c r="GS20" s="6"/>
      <c r="GT20" s="6">
        <f t="shared" si="347"/>
        <v>0</v>
      </c>
      <c r="GU20" s="7">
        <v>21437</v>
      </c>
      <c r="GV20" s="6"/>
      <c r="GW20" s="6">
        <f t="shared" si="348"/>
        <v>21437</v>
      </c>
      <c r="GX20" s="10">
        <f t="shared" si="138"/>
        <v>23037</v>
      </c>
      <c r="GY20" s="10">
        <f t="shared" si="349"/>
        <v>3925</v>
      </c>
      <c r="GZ20" s="10">
        <f t="shared" si="350"/>
        <v>26962</v>
      </c>
      <c r="HA20" s="10">
        <f t="shared" si="139"/>
        <v>2199096</v>
      </c>
      <c r="HB20" s="10">
        <f t="shared" si="65"/>
        <v>1532202</v>
      </c>
      <c r="HC20" s="116">
        <f t="shared" si="65"/>
        <v>3731298</v>
      </c>
    </row>
    <row r="21" spans="1:211" s="12" customFormat="1" x14ac:dyDescent="0.2">
      <c r="A21" s="117" t="s">
        <v>413</v>
      </c>
      <c r="B21" s="5">
        <f>B22+B23+B24+B25</f>
        <v>0</v>
      </c>
      <c r="C21" s="5">
        <f t="shared" ref="C21:BN21" si="351">C22+C23+C24+C25</f>
        <v>0</v>
      </c>
      <c r="D21" s="5">
        <f t="shared" si="351"/>
        <v>0</v>
      </c>
      <c r="E21" s="5">
        <f t="shared" si="351"/>
        <v>0</v>
      </c>
      <c r="F21" s="5">
        <f t="shared" si="351"/>
        <v>0</v>
      </c>
      <c r="G21" s="5">
        <f t="shared" si="351"/>
        <v>0</v>
      </c>
      <c r="H21" s="5">
        <f t="shared" si="351"/>
        <v>0</v>
      </c>
      <c r="I21" s="5">
        <f t="shared" si="351"/>
        <v>0</v>
      </c>
      <c r="J21" s="5">
        <f t="shared" si="351"/>
        <v>0</v>
      </c>
      <c r="K21" s="5">
        <f t="shared" si="351"/>
        <v>0</v>
      </c>
      <c r="L21" s="5">
        <f t="shared" si="351"/>
        <v>0</v>
      </c>
      <c r="M21" s="5">
        <f t="shared" si="351"/>
        <v>0</v>
      </c>
      <c r="N21" s="5">
        <f t="shared" si="351"/>
        <v>5100</v>
      </c>
      <c r="O21" s="5">
        <f t="shared" si="351"/>
        <v>50121</v>
      </c>
      <c r="P21" s="5">
        <f t="shared" si="351"/>
        <v>55221</v>
      </c>
      <c r="Q21" s="5">
        <f t="shared" si="351"/>
        <v>0</v>
      </c>
      <c r="R21" s="5">
        <f t="shared" si="351"/>
        <v>0</v>
      </c>
      <c r="S21" s="5">
        <f t="shared" si="351"/>
        <v>0</v>
      </c>
      <c r="T21" s="5">
        <f t="shared" si="351"/>
        <v>918137</v>
      </c>
      <c r="U21" s="5">
        <f t="shared" si="351"/>
        <v>220748</v>
      </c>
      <c r="V21" s="5">
        <f t="shared" si="351"/>
        <v>1138885</v>
      </c>
      <c r="W21" s="5">
        <f t="shared" si="351"/>
        <v>0</v>
      </c>
      <c r="X21" s="5">
        <f t="shared" si="351"/>
        <v>0</v>
      </c>
      <c r="Y21" s="5">
        <f t="shared" si="351"/>
        <v>0</v>
      </c>
      <c r="Z21" s="5">
        <f t="shared" si="351"/>
        <v>0</v>
      </c>
      <c r="AA21" s="5">
        <f t="shared" si="351"/>
        <v>0</v>
      </c>
      <c r="AB21" s="5">
        <f t="shared" si="351"/>
        <v>0</v>
      </c>
      <c r="AC21" s="5">
        <f t="shared" si="351"/>
        <v>0</v>
      </c>
      <c r="AD21" s="5">
        <f t="shared" si="351"/>
        <v>0</v>
      </c>
      <c r="AE21" s="5">
        <f t="shared" si="351"/>
        <v>0</v>
      </c>
      <c r="AF21" s="5">
        <f t="shared" si="351"/>
        <v>0</v>
      </c>
      <c r="AG21" s="5">
        <f t="shared" si="351"/>
        <v>0</v>
      </c>
      <c r="AH21" s="5">
        <f t="shared" si="351"/>
        <v>0</v>
      </c>
      <c r="AI21" s="5">
        <f t="shared" si="351"/>
        <v>0</v>
      </c>
      <c r="AJ21" s="5">
        <f t="shared" si="351"/>
        <v>0</v>
      </c>
      <c r="AK21" s="5">
        <f t="shared" si="351"/>
        <v>0</v>
      </c>
      <c r="AL21" s="5">
        <f t="shared" si="351"/>
        <v>0</v>
      </c>
      <c r="AM21" s="5">
        <f t="shared" si="351"/>
        <v>0</v>
      </c>
      <c r="AN21" s="5">
        <f t="shared" si="351"/>
        <v>0</v>
      </c>
      <c r="AO21" s="5">
        <f t="shared" si="351"/>
        <v>0</v>
      </c>
      <c r="AP21" s="5">
        <f t="shared" si="351"/>
        <v>2000</v>
      </c>
      <c r="AQ21" s="5">
        <f t="shared" si="351"/>
        <v>2000</v>
      </c>
      <c r="AR21" s="5">
        <f t="shared" si="351"/>
        <v>0</v>
      </c>
      <c r="AS21" s="5">
        <f t="shared" si="351"/>
        <v>0</v>
      </c>
      <c r="AT21" s="5">
        <f t="shared" si="351"/>
        <v>0</v>
      </c>
      <c r="AU21" s="5">
        <f t="shared" si="351"/>
        <v>0</v>
      </c>
      <c r="AV21" s="5">
        <f t="shared" si="351"/>
        <v>0</v>
      </c>
      <c r="AW21" s="5">
        <f t="shared" si="351"/>
        <v>0</v>
      </c>
      <c r="AX21" s="5">
        <f t="shared" si="351"/>
        <v>1500</v>
      </c>
      <c r="AY21" s="5">
        <f t="shared" si="351"/>
        <v>1465</v>
      </c>
      <c r="AZ21" s="5">
        <f t="shared" si="351"/>
        <v>2965</v>
      </c>
      <c r="BA21" s="5">
        <f t="shared" si="351"/>
        <v>0</v>
      </c>
      <c r="BB21" s="5">
        <f t="shared" si="351"/>
        <v>0</v>
      </c>
      <c r="BC21" s="5">
        <f t="shared" si="351"/>
        <v>0</v>
      </c>
      <c r="BD21" s="5">
        <f t="shared" si="351"/>
        <v>0</v>
      </c>
      <c r="BE21" s="5">
        <f t="shared" si="351"/>
        <v>0</v>
      </c>
      <c r="BF21" s="5">
        <f t="shared" si="351"/>
        <v>0</v>
      </c>
      <c r="BG21" s="5">
        <f t="shared" si="351"/>
        <v>0</v>
      </c>
      <c r="BH21" s="5">
        <f t="shared" si="351"/>
        <v>0</v>
      </c>
      <c r="BI21" s="5">
        <f t="shared" si="351"/>
        <v>0</v>
      </c>
      <c r="BJ21" s="5">
        <f t="shared" si="351"/>
        <v>0</v>
      </c>
      <c r="BK21" s="5">
        <f t="shared" si="351"/>
        <v>0</v>
      </c>
      <c r="BL21" s="5">
        <f t="shared" si="351"/>
        <v>0</v>
      </c>
      <c r="BM21" s="5">
        <f t="shared" si="351"/>
        <v>0</v>
      </c>
      <c r="BN21" s="5">
        <f t="shared" si="351"/>
        <v>0</v>
      </c>
      <c r="BO21" s="5">
        <f t="shared" ref="BO21:DQ21" si="352">BO22+BO23+BO24+BO25</f>
        <v>0</v>
      </c>
      <c r="BP21" s="5">
        <f t="shared" si="352"/>
        <v>20000</v>
      </c>
      <c r="BQ21" s="5">
        <f t="shared" si="352"/>
        <v>5300</v>
      </c>
      <c r="BR21" s="5">
        <f t="shared" si="352"/>
        <v>25300</v>
      </c>
      <c r="BS21" s="5">
        <f t="shared" si="352"/>
        <v>0</v>
      </c>
      <c r="BT21" s="5">
        <f t="shared" si="352"/>
        <v>0</v>
      </c>
      <c r="BU21" s="5">
        <f t="shared" si="352"/>
        <v>0</v>
      </c>
      <c r="BV21" s="5">
        <f t="shared" si="352"/>
        <v>0</v>
      </c>
      <c r="BW21" s="5">
        <f t="shared" si="352"/>
        <v>0</v>
      </c>
      <c r="BX21" s="5">
        <f t="shared" si="352"/>
        <v>0</v>
      </c>
      <c r="BY21" s="5">
        <f t="shared" si="352"/>
        <v>10480</v>
      </c>
      <c r="BZ21" s="5">
        <f t="shared" si="352"/>
        <v>3739</v>
      </c>
      <c r="CA21" s="5">
        <f t="shared" si="352"/>
        <v>14219</v>
      </c>
      <c r="CB21" s="5">
        <f t="shared" si="352"/>
        <v>0</v>
      </c>
      <c r="CC21" s="5">
        <f t="shared" si="352"/>
        <v>0</v>
      </c>
      <c r="CD21" s="5">
        <f t="shared" si="352"/>
        <v>0</v>
      </c>
      <c r="CE21" s="5">
        <f t="shared" si="352"/>
        <v>18570</v>
      </c>
      <c r="CF21" s="5">
        <f t="shared" si="352"/>
        <v>231570</v>
      </c>
      <c r="CG21" s="5">
        <f t="shared" si="352"/>
        <v>250140</v>
      </c>
      <c r="CH21" s="5">
        <f t="shared" si="352"/>
        <v>0</v>
      </c>
      <c r="CI21" s="5">
        <f t="shared" si="352"/>
        <v>0</v>
      </c>
      <c r="CJ21" s="5">
        <f t="shared" si="352"/>
        <v>0</v>
      </c>
      <c r="CK21" s="5">
        <f t="shared" si="352"/>
        <v>0</v>
      </c>
      <c r="CL21" s="5">
        <f t="shared" si="352"/>
        <v>0</v>
      </c>
      <c r="CM21" s="5">
        <f t="shared" si="352"/>
        <v>0</v>
      </c>
      <c r="CN21" s="5">
        <f t="shared" si="352"/>
        <v>164585</v>
      </c>
      <c r="CO21" s="5">
        <f t="shared" si="352"/>
        <v>0</v>
      </c>
      <c r="CP21" s="5">
        <f t="shared" si="352"/>
        <v>164585</v>
      </c>
      <c r="CQ21" s="5">
        <f t="shared" si="352"/>
        <v>0</v>
      </c>
      <c r="CR21" s="5">
        <f t="shared" si="352"/>
        <v>0</v>
      </c>
      <c r="CS21" s="5">
        <f t="shared" si="352"/>
        <v>0</v>
      </c>
      <c r="CT21" s="5">
        <f t="shared" si="352"/>
        <v>0</v>
      </c>
      <c r="CU21" s="5">
        <f t="shared" si="352"/>
        <v>0</v>
      </c>
      <c r="CV21" s="5">
        <f t="shared" si="352"/>
        <v>0</v>
      </c>
      <c r="CW21" s="5">
        <f t="shared" si="352"/>
        <v>0</v>
      </c>
      <c r="CX21" s="5">
        <f t="shared" si="352"/>
        <v>0</v>
      </c>
      <c r="CY21" s="5">
        <f t="shared" si="352"/>
        <v>0</v>
      </c>
      <c r="CZ21" s="5">
        <f t="shared" si="352"/>
        <v>0</v>
      </c>
      <c r="DA21" s="5">
        <f t="shared" si="352"/>
        <v>0</v>
      </c>
      <c r="DB21" s="5">
        <f t="shared" si="352"/>
        <v>0</v>
      </c>
      <c r="DC21" s="5">
        <f t="shared" si="352"/>
        <v>1000000</v>
      </c>
      <c r="DD21" s="5">
        <f t="shared" si="352"/>
        <v>1419012</v>
      </c>
      <c r="DE21" s="5">
        <f t="shared" si="352"/>
        <v>2419012</v>
      </c>
      <c r="DF21" s="5">
        <f t="shared" si="352"/>
        <v>0</v>
      </c>
      <c r="DG21" s="5">
        <f t="shared" si="352"/>
        <v>0</v>
      </c>
      <c r="DH21" s="5">
        <f t="shared" si="352"/>
        <v>0</v>
      </c>
      <c r="DI21" s="5">
        <f t="shared" si="352"/>
        <v>0</v>
      </c>
      <c r="DJ21" s="5">
        <f t="shared" si="352"/>
        <v>0</v>
      </c>
      <c r="DK21" s="5">
        <f t="shared" si="352"/>
        <v>0</v>
      </c>
      <c r="DL21" s="5">
        <f t="shared" si="352"/>
        <v>0</v>
      </c>
      <c r="DM21" s="5">
        <f t="shared" si="352"/>
        <v>0</v>
      </c>
      <c r="DN21" s="5">
        <f t="shared" si="352"/>
        <v>0</v>
      </c>
      <c r="DO21" s="5">
        <f t="shared" si="352"/>
        <v>0</v>
      </c>
      <c r="DP21" s="5">
        <f t="shared" si="352"/>
        <v>0</v>
      </c>
      <c r="DQ21" s="5">
        <f t="shared" si="352"/>
        <v>0</v>
      </c>
      <c r="DR21" s="106">
        <f t="shared" ref="DR21:GR21" si="353">DR22+DR23+DR24+DR25</f>
        <v>2138372</v>
      </c>
      <c r="DS21" s="106">
        <f t="shared" si="353"/>
        <v>1933955</v>
      </c>
      <c r="DT21" s="106">
        <f t="shared" si="353"/>
        <v>4072327</v>
      </c>
      <c r="DU21" s="5">
        <f t="shared" si="353"/>
        <v>0</v>
      </c>
      <c r="DV21" s="5">
        <f t="shared" ref="DV21" si="354">DV22+DV23+DV24+DV25</f>
        <v>0</v>
      </c>
      <c r="DW21" s="5">
        <f t="shared" ref="DW21" si="355">DW22+DW23+DW24+DW25</f>
        <v>0</v>
      </c>
      <c r="DX21" s="5">
        <f t="shared" si="353"/>
        <v>0</v>
      </c>
      <c r="DY21" s="5">
        <f t="shared" si="353"/>
        <v>0</v>
      </c>
      <c r="DZ21" s="5">
        <f t="shared" si="353"/>
        <v>0</v>
      </c>
      <c r="EA21" s="5">
        <f t="shared" si="353"/>
        <v>0</v>
      </c>
      <c r="EB21" s="5">
        <f t="shared" si="353"/>
        <v>0</v>
      </c>
      <c r="EC21" s="5">
        <f t="shared" si="353"/>
        <v>0</v>
      </c>
      <c r="ED21" s="5">
        <f t="shared" si="353"/>
        <v>0</v>
      </c>
      <c r="EE21" s="5">
        <f t="shared" si="353"/>
        <v>0</v>
      </c>
      <c r="EF21" s="5">
        <f t="shared" si="353"/>
        <v>0</v>
      </c>
      <c r="EG21" s="5">
        <f t="shared" si="353"/>
        <v>0</v>
      </c>
      <c r="EH21" s="5">
        <f t="shared" si="353"/>
        <v>0</v>
      </c>
      <c r="EI21" s="5">
        <f t="shared" si="353"/>
        <v>0</v>
      </c>
      <c r="EJ21" s="5">
        <f t="shared" si="353"/>
        <v>0</v>
      </c>
      <c r="EK21" s="5">
        <f t="shared" si="353"/>
        <v>0</v>
      </c>
      <c r="EL21" s="5">
        <f t="shared" si="353"/>
        <v>0</v>
      </c>
      <c r="EM21" s="5">
        <f t="shared" si="353"/>
        <v>0</v>
      </c>
      <c r="EN21" s="5">
        <f t="shared" si="353"/>
        <v>0</v>
      </c>
      <c r="EO21" s="5">
        <f t="shared" si="353"/>
        <v>0</v>
      </c>
      <c r="EP21" s="5">
        <f t="shared" si="353"/>
        <v>0</v>
      </c>
      <c r="EQ21" s="5">
        <f t="shared" si="353"/>
        <v>0</v>
      </c>
      <c r="ER21" s="5">
        <f t="shared" si="353"/>
        <v>0</v>
      </c>
      <c r="ES21" s="5">
        <f t="shared" si="353"/>
        <v>0</v>
      </c>
      <c r="ET21" s="5">
        <f t="shared" si="353"/>
        <v>0</v>
      </c>
      <c r="EU21" s="5">
        <f t="shared" si="353"/>
        <v>0</v>
      </c>
      <c r="EV21" s="106">
        <f t="shared" si="353"/>
        <v>0</v>
      </c>
      <c r="EW21" s="106">
        <f t="shared" si="353"/>
        <v>0</v>
      </c>
      <c r="EX21" s="106">
        <f t="shared" si="353"/>
        <v>0</v>
      </c>
      <c r="EY21" s="5">
        <f t="shared" si="353"/>
        <v>0</v>
      </c>
      <c r="EZ21" s="5">
        <f t="shared" ref="EZ21" si="356">EZ22+EZ23+EZ24+EZ25</f>
        <v>0</v>
      </c>
      <c r="FA21" s="5">
        <f t="shared" ref="FA21" si="357">FA22+FA23+FA24+FA25</f>
        <v>0</v>
      </c>
      <c r="FB21" s="5">
        <f t="shared" si="353"/>
        <v>0</v>
      </c>
      <c r="FC21" s="5">
        <f t="shared" ref="FC21" si="358">FC22+FC23+FC24+FC25</f>
        <v>0</v>
      </c>
      <c r="FD21" s="5">
        <f t="shared" ref="FD21" si="359">FD22+FD23+FD24+FD25</f>
        <v>0</v>
      </c>
      <c r="FE21" s="5">
        <f t="shared" si="353"/>
        <v>0</v>
      </c>
      <c r="FF21" s="5">
        <f t="shared" ref="FF21" si="360">FF22+FF23+FF24+FF25</f>
        <v>0</v>
      </c>
      <c r="FG21" s="5">
        <f t="shared" ref="FG21" si="361">FG22+FG23+FG24+FG25</f>
        <v>0</v>
      </c>
      <c r="FH21" s="5">
        <f t="shared" si="353"/>
        <v>0</v>
      </c>
      <c r="FI21" s="5">
        <f t="shared" ref="FI21" si="362">FI22+FI23+FI24+FI25</f>
        <v>0</v>
      </c>
      <c r="FJ21" s="5">
        <f t="shared" ref="FJ21" si="363">FJ22+FJ23+FJ24+FJ25</f>
        <v>0</v>
      </c>
      <c r="FK21" s="5">
        <f t="shared" si="353"/>
        <v>0</v>
      </c>
      <c r="FL21" s="5">
        <f t="shared" ref="FL21" si="364">FL22+FL23+FL24+FL25</f>
        <v>0</v>
      </c>
      <c r="FM21" s="5">
        <f t="shared" ref="FM21" si="365">FM22+FM23+FM24+FM25</f>
        <v>0</v>
      </c>
      <c r="FN21" s="5">
        <f t="shared" si="353"/>
        <v>0</v>
      </c>
      <c r="FO21" s="5">
        <f t="shared" ref="FO21" si="366">FO22+FO23+FO24+FO25</f>
        <v>0</v>
      </c>
      <c r="FP21" s="5">
        <f t="shared" ref="FP21" si="367">FP22+FP23+FP24+FP25</f>
        <v>0</v>
      </c>
      <c r="FQ21" s="5">
        <f t="shared" si="353"/>
        <v>0</v>
      </c>
      <c r="FR21" s="5">
        <f t="shared" ref="FR21" si="368">FR22+FR23+FR24+FR25</f>
        <v>0</v>
      </c>
      <c r="FS21" s="5">
        <f t="shared" ref="FS21" si="369">FS22+FS23+FS24+FS25</f>
        <v>0</v>
      </c>
      <c r="FT21" s="5">
        <f t="shared" si="353"/>
        <v>0</v>
      </c>
      <c r="FU21" s="5">
        <f t="shared" ref="FU21" si="370">FU22+FU23+FU24+FU25</f>
        <v>0</v>
      </c>
      <c r="FV21" s="5">
        <f t="shared" ref="FV21" si="371">FV22+FV23+FV24+FV25</f>
        <v>0</v>
      </c>
      <c r="FW21" s="5">
        <f t="shared" si="353"/>
        <v>0</v>
      </c>
      <c r="FX21" s="5">
        <f t="shared" ref="FX21" si="372">FX22+FX23+FX24+FX25</f>
        <v>0</v>
      </c>
      <c r="FY21" s="5">
        <f t="shared" ref="FY21" si="373">FY22+FY23+FY24+FY25</f>
        <v>0</v>
      </c>
      <c r="FZ21" s="5">
        <f t="shared" si="353"/>
        <v>0</v>
      </c>
      <c r="GA21" s="5">
        <f t="shared" ref="GA21" si="374">GA22+GA23+GA24+GA25</f>
        <v>0</v>
      </c>
      <c r="GB21" s="5">
        <f t="shared" ref="GB21" si="375">GB22+GB23+GB24+GB25</f>
        <v>0</v>
      </c>
      <c r="GC21" s="5">
        <f t="shared" si="353"/>
        <v>0</v>
      </c>
      <c r="GD21" s="5">
        <f t="shared" ref="GD21" si="376">GD22+GD23+GD24+GD25</f>
        <v>0</v>
      </c>
      <c r="GE21" s="5">
        <f t="shared" ref="GE21" si="377">GE22+GE23+GE24+GE25</f>
        <v>0</v>
      </c>
      <c r="GF21" s="5">
        <f t="shared" si="353"/>
        <v>0</v>
      </c>
      <c r="GG21" s="5">
        <f t="shared" ref="GG21" si="378">GG22+GG23+GG24+GG25</f>
        <v>0</v>
      </c>
      <c r="GH21" s="5">
        <f t="shared" ref="GH21" si="379">GH22+GH23+GH24+GH25</f>
        <v>0</v>
      </c>
      <c r="GI21" s="5">
        <f>GI22+GI23+GI24+GI25</f>
        <v>0</v>
      </c>
      <c r="GJ21" s="5">
        <f t="shared" ref="GJ21" si="380">GJ22+GJ23+GJ24+GJ25</f>
        <v>0</v>
      </c>
      <c r="GK21" s="5">
        <f t="shared" ref="GK21" si="381">GK22+GK23+GK24+GK25</f>
        <v>0</v>
      </c>
      <c r="GL21" s="5">
        <f t="shared" si="353"/>
        <v>0</v>
      </c>
      <c r="GM21" s="5">
        <f t="shared" ref="GM21" si="382">GM22+GM23+GM24+GM25</f>
        <v>0</v>
      </c>
      <c r="GN21" s="5">
        <f t="shared" ref="GN21" si="383">GN22+GN23+GN24+GN25</f>
        <v>0</v>
      </c>
      <c r="GO21" s="5">
        <f t="shared" si="353"/>
        <v>0</v>
      </c>
      <c r="GP21" s="5">
        <f t="shared" ref="GP21" si="384">GP22+GP23+GP24+GP25</f>
        <v>0</v>
      </c>
      <c r="GQ21" s="5">
        <f t="shared" ref="GQ21" si="385">GQ22+GQ23+GQ24+GQ25</f>
        <v>0</v>
      </c>
      <c r="GR21" s="5">
        <f t="shared" si="353"/>
        <v>0</v>
      </c>
      <c r="GS21" s="5">
        <f t="shared" ref="GS21" si="386">GS22+GS23+GS24+GS25</f>
        <v>0</v>
      </c>
      <c r="GT21" s="5">
        <f t="shared" ref="GT21" si="387">GT22+GT23+GT24+GT25</f>
        <v>0</v>
      </c>
      <c r="GU21" s="5">
        <f>GU22+GU23+GU24+GU25</f>
        <v>0</v>
      </c>
      <c r="GV21" s="5">
        <f t="shared" ref="GV21" si="388">GV22+GV23+GV24+GV25</f>
        <v>0</v>
      </c>
      <c r="GW21" s="5">
        <f t="shared" ref="GW21" si="389">GW22+GW23+GW24+GW25</f>
        <v>0</v>
      </c>
      <c r="GX21" s="5">
        <f>GX22+GX23+GX24+GX25</f>
        <v>0</v>
      </c>
      <c r="GY21" s="5">
        <f t="shared" ref="GY21:GZ21" si="390">GY22+GY23+GY24+GY25</f>
        <v>0</v>
      </c>
      <c r="GZ21" s="5">
        <f t="shared" si="390"/>
        <v>0</v>
      </c>
      <c r="HA21" s="5">
        <f>HA22+HA23+HA24+HA25</f>
        <v>2138372</v>
      </c>
      <c r="HB21" s="5">
        <f t="shared" ref="HB21:HC21" si="391">HB22+HB23+HB24+HB25</f>
        <v>1933955</v>
      </c>
      <c r="HC21" s="118">
        <f t="shared" si="391"/>
        <v>4072327</v>
      </c>
    </row>
    <row r="22" spans="1:211" x14ac:dyDescent="0.2">
      <c r="A22" s="115" t="s">
        <v>414</v>
      </c>
      <c r="B22" s="6"/>
      <c r="C22" s="6"/>
      <c r="D22" s="6">
        <f t="shared" si="66"/>
        <v>0</v>
      </c>
      <c r="E22" s="6"/>
      <c r="F22" s="6"/>
      <c r="G22" s="6">
        <f t="shared" ref="G22:G25" si="392">E22+F22</f>
        <v>0</v>
      </c>
      <c r="H22" s="6"/>
      <c r="I22" s="6"/>
      <c r="J22" s="6">
        <f t="shared" ref="J22:J25" si="393">H22+I22</f>
        <v>0</v>
      </c>
      <c r="K22" s="6"/>
      <c r="L22" s="6"/>
      <c r="M22" s="6">
        <f t="shared" ref="M22:M25" si="394">K22+L22</f>
        <v>0</v>
      </c>
      <c r="N22" s="6"/>
      <c r="O22" s="6"/>
      <c r="P22" s="6">
        <f t="shared" ref="P22:P25" si="395">N22+O22</f>
        <v>0</v>
      </c>
      <c r="Q22" s="6"/>
      <c r="R22" s="6"/>
      <c r="S22" s="6">
        <f t="shared" ref="S22:S25" si="396">Q22+R22</f>
        <v>0</v>
      </c>
      <c r="T22" s="6">
        <v>0</v>
      </c>
      <c r="U22" s="6"/>
      <c r="V22" s="6">
        <f t="shared" ref="V22:V24" si="397">T22+U22</f>
        <v>0</v>
      </c>
      <c r="W22" s="6"/>
      <c r="X22" s="6"/>
      <c r="Y22" s="6">
        <f t="shared" ref="Y22:Y25" si="398">W22+X22</f>
        <v>0</v>
      </c>
      <c r="Z22" s="6">
        <v>0</v>
      </c>
      <c r="AA22" s="6"/>
      <c r="AB22" s="6">
        <f t="shared" ref="AB22:AB25" si="399">Z22+AA22</f>
        <v>0</v>
      </c>
      <c r="AC22" s="6">
        <v>0</v>
      </c>
      <c r="AD22" s="6"/>
      <c r="AE22" s="6">
        <f t="shared" ref="AE22:AE25" si="400">AC22+AD22</f>
        <v>0</v>
      </c>
      <c r="AF22" s="6"/>
      <c r="AG22" s="6"/>
      <c r="AH22" s="6">
        <f t="shared" ref="AH22:AH25" si="401">AF22+AG22</f>
        <v>0</v>
      </c>
      <c r="AI22" s="6"/>
      <c r="AJ22" s="6"/>
      <c r="AK22" s="6">
        <f t="shared" ref="AK22:AK25" si="402">AI22+AJ22</f>
        <v>0</v>
      </c>
      <c r="AL22" s="6"/>
      <c r="AM22" s="6"/>
      <c r="AN22" s="6">
        <f t="shared" ref="AN22:AN25" si="403">AL22+AM22</f>
        <v>0</v>
      </c>
      <c r="AO22" s="6"/>
      <c r="AP22" s="6"/>
      <c r="AQ22" s="6">
        <f t="shared" ref="AQ22:AQ25" si="404">AO22+AP22</f>
        <v>0</v>
      </c>
      <c r="AR22" s="6"/>
      <c r="AS22" s="6"/>
      <c r="AT22" s="6">
        <f t="shared" ref="AT22:AT25" si="405">AR22+AS22</f>
        <v>0</v>
      </c>
      <c r="AU22" s="6"/>
      <c r="AV22" s="6"/>
      <c r="AW22" s="6">
        <f t="shared" ref="AW22:AW25" si="406">AU22+AV22</f>
        <v>0</v>
      </c>
      <c r="AX22" s="6"/>
      <c r="AY22" s="6"/>
      <c r="AZ22" s="6">
        <f t="shared" ref="AZ22:AZ25" si="407">AX22+AY22</f>
        <v>0</v>
      </c>
      <c r="BA22" s="6"/>
      <c r="BB22" s="6"/>
      <c r="BC22" s="6">
        <f t="shared" ref="BC22:BC25" si="408">BA22+BB22</f>
        <v>0</v>
      </c>
      <c r="BD22" s="6"/>
      <c r="BE22" s="6"/>
      <c r="BF22" s="6">
        <f t="shared" ref="BF22:BF25" si="409">BD22+BE22</f>
        <v>0</v>
      </c>
      <c r="BG22" s="6"/>
      <c r="BH22" s="6"/>
      <c r="BI22" s="6">
        <f t="shared" ref="BI22:BI25" si="410">BG22+BH22</f>
        <v>0</v>
      </c>
      <c r="BJ22" s="6"/>
      <c r="BK22" s="6"/>
      <c r="BL22" s="6">
        <f t="shared" ref="BL22:BL25" si="411">BJ22+BK22</f>
        <v>0</v>
      </c>
      <c r="BM22" s="6"/>
      <c r="BN22" s="6"/>
      <c r="BO22" s="6">
        <f t="shared" ref="BO22:BO25" si="412">BM22+BN22</f>
        <v>0</v>
      </c>
      <c r="BP22" s="6">
        <v>0</v>
      </c>
      <c r="BQ22" s="6"/>
      <c r="BR22" s="6">
        <f t="shared" ref="BR22:BR25" si="413">BP22+BQ22</f>
        <v>0</v>
      </c>
      <c r="BS22" s="6"/>
      <c r="BT22" s="6"/>
      <c r="BU22" s="6">
        <f t="shared" ref="BU22:BU25" si="414">BS22+BT22</f>
        <v>0</v>
      </c>
      <c r="BV22" s="6"/>
      <c r="BW22" s="6"/>
      <c r="BX22" s="6">
        <f t="shared" ref="BX22:BX25" si="415">BV22+BW22</f>
        <v>0</v>
      </c>
      <c r="BY22" s="6"/>
      <c r="BZ22" s="6"/>
      <c r="CA22" s="6">
        <f t="shared" ref="CA22:CA25" si="416">BY22+BZ22</f>
        <v>0</v>
      </c>
      <c r="CB22" s="6"/>
      <c r="CC22" s="6"/>
      <c r="CD22" s="6">
        <f t="shared" ref="CD22:CD25" si="417">CB22+CC22</f>
        <v>0</v>
      </c>
      <c r="CE22" s="6"/>
      <c r="CF22" s="6"/>
      <c r="CG22" s="6">
        <f t="shared" ref="CG22:CG25" si="418">CE22+CF22</f>
        <v>0</v>
      </c>
      <c r="CH22" s="6"/>
      <c r="CI22" s="6"/>
      <c r="CJ22" s="6">
        <f t="shared" ref="CJ22:CJ25" si="419">CH22+CI22</f>
        <v>0</v>
      </c>
      <c r="CK22" s="6"/>
      <c r="CL22" s="6"/>
      <c r="CM22" s="6">
        <f t="shared" ref="CM22:CM25" si="420">CK22+CL22</f>
        <v>0</v>
      </c>
      <c r="CN22" s="6"/>
      <c r="CO22" s="6"/>
      <c r="CP22" s="6">
        <f t="shared" ref="CP22:CP25" si="421">CN22+CO22</f>
        <v>0</v>
      </c>
      <c r="CQ22" s="6"/>
      <c r="CR22" s="6"/>
      <c r="CS22" s="6">
        <f t="shared" ref="CS22:CS25" si="422">CQ22+CR22</f>
        <v>0</v>
      </c>
      <c r="CT22" s="6"/>
      <c r="CU22" s="6"/>
      <c r="CV22" s="6">
        <f t="shared" ref="CV22:CV25" si="423">CT22+CU22</f>
        <v>0</v>
      </c>
      <c r="CW22" s="6"/>
      <c r="CX22" s="6"/>
      <c r="CY22" s="6">
        <f t="shared" ref="CY22:CY25" si="424">CW22+CX22</f>
        <v>0</v>
      </c>
      <c r="CZ22" s="6"/>
      <c r="DA22" s="6"/>
      <c r="DB22" s="6">
        <f t="shared" ref="DB22:DB25" si="425">CZ22+DA22</f>
        <v>0</v>
      </c>
      <c r="DC22" s="6">
        <v>500000</v>
      </c>
      <c r="DD22" s="6">
        <f>378328+250000</f>
        <v>628328</v>
      </c>
      <c r="DE22" s="6">
        <f t="shared" ref="DE22:DE25" si="426">DC22+DD22</f>
        <v>1128328</v>
      </c>
      <c r="DF22" s="6"/>
      <c r="DG22" s="6"/>
      <c r="DH22" s="6">
        <f t="shared" ref="DH22:DH25" si="427">DF22+DG22</f>
        <v>0</v>
      </c>
      <c r="DI22" s="6"/>
      <c r="DJ22" s="6"/>
      <c r="DK22" s="6">
        <f t="shared" ref="DK22:DK25" si="428">DI22+DJ22</f>
        <v>0</v>
      </c>
      <c r="DL22" s="6"/>
      <c r="DM22" s="6"/>
      <c r="DN22" s="6">
        <f t="shared" ref="DN22:DN25" si="429">DL22+DM22</f>
        <v>0</v>
      </c>
      <c r="DO22" s="6"/>
      <c r="DP22" s="6"/>
      <c r="DQ22" s="6">
        <f t="shared" ref="DQ22:DQ25" si="430">DO22+DP22</f>
        <v>0</v>
      </c>
      <c r="DR22" s="105">
        <f t="shared" si="104"/>
        <v>500000</v>
      </c>
      <c r="DS22" s="105">
        <f t="shared" si="105"/>
        <v>628328</v>
      </c>
      <c r="DT22" s="105">
        <f t="shared" si="106"/>
        <v>1128328</v>
      </c>
      <c r="DU22" s="6"/>
      <c r="DV22" s="6"/>
      <c r="DW22" s="6">
        <f t="shared" ref="DW22:DW25" si="431">DU22+DV22</f>
        <v>0</v>
      </c>
      <c r="DX22" s="6"/>
      <c r="DY22" s="6"/>
      <c r="DZ22" s="6">
        <f t="shared" ref="DZ22:DZ25" si="432">DX22+DY22</f>
        <v>0</v>
      </c>
      <c r="EA22" s="6"/>
      <c r="EB22" s="6"/>
      <c r="EC22" s="6">
        <f t="shared" ref="EC22:EC25" si="433">EA22+EB22</f>
        <v>0</v>
      </c>
      <c r="ED22" s="6"/>
      <c r="EE22" s="6"/>
      <c r="EF22" s="6">
        <f t="shared" ref="EF22:EF25" si="434">ED22+EE22</f>
        <v>0</v>
      </c>
      <c r="EG22" s="6"/>
      <c r="EH22" s="6"/>
      <c r="EI22" s="6">
        <f t="shared" ref="EI22:EI25" si="435">EG22+EH22</f>
        <v>0</v>
      </c>
      <c r="EJ22" s="6"/>
      <c r="EK22" s="6"/>
      <c r="EL22" s="6">
        <f t="shared" ref="EL22:EL25" si="436">EJ22+EK22</f>
        <v>0</v>
      </c>
      <c r="EM22" s="6"/>
      <c r="EN22" s="6"/>
      <c r="EO22" s="6">
        <f t="shared" ref="EO22:EO25" si="437">EM22+EN22</f>
        <v>0</v>
      </c>
      <c r="EP22" s="6"/>
      <c r="EQ22" s="6"/>
      <c r="ER22" s="6">
        <f t="shared" ref="ER22:ER25" si="438">EP22+EQ22</f>
        <v>0</v>
      </c>
      <c r="ES22" s="6"/>
      <c r="ET22" s="6"/>
      <c r="EU22" s="6">
        <f t="shared" ref="EU22:EU25" si="439">ES22+ET22</f>
        <v>0</v>
      </c>
      <c r="EV22" s="105">
        <f t="shared" si="116"/>
        <v>0</v>
      </c>
      <c r="EW22" s="105">
        <f t="shared" si="117"/>
        <v>0</v>
      </c>
      <c r="EX22" s="105">
        <f t="shared" si="118"/>
        <v>0</v>
      </c>
      <c r="EY22" s="6"/>
      <c r="EZ22" s="6"/>
      <c r="FA22" s="6">
        <f t="shared" ref="FA22:FA25" si="440">EY22+EZ22</f>
        <v>0</v>
      </c>
      <c r="FB22" s="6"/>
      <c r="FC22" s="6"/>
      <c r="FD22" s="6">
        <f t="shared" ref="FD22:FD25" si="441">FB22+FC22</f>
        <v>0</v>
      </c>
      <c r="FE22" s="6"/>
      <c r="FF22" s="6"/>
      <c r="FG22" s="6">
        <f t="shared" ref="FG22:FG25" si="442">FE22+FF22</f>
        <v>0</v>
      </c>
      <c r="FH22" s="6"/>
      <c r="FI22" s="6"/>
      <c r="FJ22" s="6">
        <f t="shared" ref="FJ22:FJ25" si="443">FH22+FI22</f>
        <v>0</v>
      </c>
      <c r="FK22" s="6"/>
      <c r="FL22" s="6"/>
      <c r="FM22" s="6">
        <f t="shared" ref="FM22:FM25" si="444">FK22+FL22</f>
        <v>0</v>
      </c>
      <c r="FN22" s="6"/>
      <c r="FO22" s="6"/>
      <c r="FP22" s="6">
        <f t="shared" ref="FP22:FP25" si="445">FN22+FO22</f>
        <v>0</v>
      </c>
      <c r="FQ22" s="6"/>
      <c r="FR22" s="6"/>
      <c r="FS22" s="6">
        <f t="shared" ref="FS22:FS25" si="446">FQ22+FR22</f>
        <v>0</v>
      </c>
      <c r="FT22" s="6"/>
      <c r="FU22" s="6"/>
      <c r="FV22" s="6">
        <f t="shared" ref="FV22:FV25" si="447">FT22+FU22</f>
        <v>0</v>
      </c>
      <c r="FW22" s="6"/>
      <c r="FX22" s="6"/>
      <c r="FY22" s="6">
        <f t="shared" ref="FY22:FY25" si="448">FW22+FX22</f>
        <v>0</v>
      </c>
      <c r="FZ22" s="6"/>
      <c r="GA22" s="6"/>
      <c r="GB22" s="6">
        <f t="shared" ref="GB22:GB25" si="449">FZ22+GA22</f>
        <v>0</v>
      </c>
      <c r="GC22" s="6"/>
      <c r="GD22" s="6"/>
      <c r="GE22" s="6">
        <f t="shared" ref="GE22:GE25" si="450">GC22+GD22</f>
        <v>0</v>
      </c>
      <c r="GF22" s="6"/>
      <c r="GG22" s="6"/>
      <c r="GH22" s="6">
        <f t="shared" ref="GH22:GH25" si="451">GF22+GG22</f>
        <v>0</v>
      </c>
      <c r="GI22" s="6"/>
      <c r="GJ22" s="6"/>
      <c r="GK22" s="6">
        <f t="shared" ref="GK22:GK25" si="452">GI22+GJ22</f>
        <v>0</v>
      </c>
      <c r="GL22" s="7">
        <f t="shared" si="132"/>
        <v>0</v>
      </c>
      <c r="GM22" s="6">
        <f t="shared" si="133"/>
        <v>0</v>
      </c>
      <c r="GN22" s="6">
        <f t="shared" si="134"/>
        <v>0</v>
      </c>
      <c r="GO22" s="7"/>
      <c r="GP22" s="6"/>
      <c r="GQ22" s="6">
        <f t="shared" ref="GQ22:GQ25" si="453">GO22+GP22</f>
        <v>0</v>
      </c>
      <c r="GR22" s="7"/>
      <c r="GS22" s="6"/>
      <c r="GT22" s="6">
        <f t="shared" ref="GT22:GT25" si="454">GR22+GS22</f>
        <v>0</v>
      </c>
      <c r="GU22" s="7"/>
      <c r="GV22" s="6"/>
      <c r="GW22" s="6">
        <f t="shared" ref="GW22:GW25" si="455">GU22+GV22</f>
        <v>0</v>
      </c>
      <c r="GX22" s="10">
        <f t="shared" si="138"/>
        <v>0</v>
      </c>
      <c r="GY22" s="10">
        <f t="shared" ref="GY22:GY25" si="456">GM22+GP22+GS22+GV22</f>
        <v>0</v>
      </c>
      <c r="GZ22" s="10">
        <f t="shared" ref="GZ22:GZ25" si="457">GN22+GQ22+GT22+GW22</f>
        <v>0</v>
      </c>
      <c r="HA22" s="10">
        <f t="shared" si="139"/>
        <v>500000</v>
      </c>
      <c r="HB22" s="10">
        <f t="shared" ref="HB22:HB69" si="458">DS22+EW22+GY22</f>
        <v>628328</v>
      </c>
      <c r="HC22" s="116">
        <f t="shared" ref="HC22:HC69" si="459">DT22+EX22+GZ22</f>
        <v>1128328</v>
      </c>
    </row>
    <row r="23" spans="1:211" x14ac:dyDescent="0.2">
      <c r="A23" s="115" t="s">
        <v>415</v>
      </c>
      <c r="B23" s="6">
        <v>0</v>
      </c>
      <c r="C23" s="6"/>
      <c r="D23" s="6">
        <f t="shared" si="66"/>
        <v>0</v>
      </c>
      <c r="E23" s="6">
        <v>0</v>
      </c>
      <c r="F23" s="6"/>
      <c r="G23" s="6">
        <f t="shared" si="392"/>
        <v>0</v>
      </c>
      <c r="H23" s="6">
        <v>0</v>
      </c>
      <c r="I23" s="6"/>
      <c r="J23" s="6">
        <f t="shared" si="393"/>
        <v>0</v>
      </c>
      <c r="K23" s="6">
        <v>0</v>
      </c>
      <c r="L23" s="6"/>
      <c r="M23" s="6">
        <f t="shared" si="394"/>
        <v>0</v>
      </c>
      <c r="N23" s="6">
        <v>0</v>
      </c>
      <c r="O23" s="6"/>
      <c r="P23" s="6">
        <f t="shared" si="395"/>
        <v>0</v>
      </c>
      <c r="Q23" s="6">
        <v>0</v>
      </c>
      <c r="R23" s="6"/>
      <c r="S23" s="6">
        <f t="shared" si="396"/>
        <v>0</v>
      </c>
      <c r="T23" s="6">
        <v>0</v>
      </c>
      <c r="U23" s="6"/>
      <c r="V23" s="6">
        <f t="shared" si="397"/>
        <v>0</v>
      </c>
      <c r="W23" s="6"/>
      <c r="X23" s="6"/>
      <c r="Y23" s="6">
        <f t="shared" si="398"/>
        <v>0</v>
      </c>
      <c r="Z23" s="6">
        <v>0</v>
      </c>
      <c r="AA23" s="6"/>
      <c r="AB23" s="6">
        <f t="shared" si="399"/>
        <v>0</v>
      </c>
      <c r="AC23" s="6">
        <v>0</v>
      </c>
      <c r="AD23" s="6"/>
      <c r="AE23" s="6">
        <f t="shared" si="400"/>
        <v>0</v>
      </c>
      <c r="AF23" s="6">
        <v>0</v>
      </c>
      <c r="AG23" s="6"/>
      <c r="AH23" s="6">
        <f t="shared" si="401"/>
        <v>0</v>
      </c>
      <c r="AI23" s="6">
        <v>0</v>
      </c>
      <c r="AJ23" s="6"/>
      <c r="AK23" s="6">
        <f t="shared" si="402"/>
        <v>0</v>
      </c>
      <c r="AL23" s="6">
        <v>0</v>
      </c>
      <c r="AM23" s="6"/>
      <c r="AN23" s="6">
        <f t="shared" si="403"/>
        <v>0</v>
      </c>
      <c r="AO23" s="6">
        <v>0</v>
      </c>
      <c r="AP23" s="6"/>
      <c r="AQ23" s="6">
        <f t="shared" si="404"/>
        <v>0</v>
      </c>
      <c r="AR23" s="6">
        <v>0</v>
      </c>
      <c r="AS23" s="6"/>
      <c r="AT23" s="6">
        <f t="shared" si="405"/>
        <v>0</v>
      </c>
      <c r="AU23" s="6">
        <v>0</v>
      </c>
      <c r="AV23" s="6"/>
      <c r="AW23" s="6">
        <f t="shared" si="406"/>
        <v>0</v>
      </c>
      <c r="AX23" s="6">
        <v>0</v>
      </c>
      <c r="AY23" s="6"/>
      <c r="AZ23" s="6">
        <f t="shared" si="407"/>
        <v>0</v>
      </c>
      <c r="BA23" s="6">
        <v>0</v>
      </c>
      <c r="BB23" s="6"/>
      <c r="BC23" s="6">
        <f t="shared" si="408"/>
        <v>0</v>
      </c>
      <c r="BD23" s="6"/>
      <c r="BE23" s="6"/>
      <c r="BF23" s="6">
        <f t="shared" si="409"/>
        <v>0</v>
      </c>
      <c r="BG23" s="6">
        <v>0</v>
      </c>
      <c r="BH23" s="6"/>
      <c r="BI23" s="6">
        <f t="shared" si="410"/>
        <v>0</v>
      </c>
      <c r="BJ23" s="6">
        <v>0</v>
      </c>
      <c r="BK23" s="6"/>
      <c r="BL23" s="6">
        <f t="shared" si="411"/>
        <v>0</v>
      </c>
      <c r="BM23" s="6"/>
      <c r="BN23" s="6"/>
      <c r="BO23" s="6">
        <f t="shared" si="412"/>
        <v>0</v>
      </c>
      <c r="BP23" s="6">
        <f>'kiadás 11601'!Q123</f>
        <v>0</v>
      </c>
      <c r="BQ23" s="6">
        <f>'kiadás 11601'!R123</f>
        <v>0</v>
      </c>
      <c r="BR23" s="6">
        <f>'kiadás 11601'!S123</f>
        <v>0</v>
      </c>
      <c r="BS23" s="6">
        <v>0</v>
      </c>
      <c r="BT23" s="6"/>
      <c r="BU23" s="6">
        <f t="shared" si="414"/>
        <v>0</v>
      </c>
      <c r="BV23" s="6"/>
      <c r="BW23" s="6"/>
      <c r="BX23" s="6">
        <f t="shared" si="415"/>
        <v>0</v>
      </c>
      <c r="BY23" s="6">
        <v>0</v>
      </c>
      <c r="BZ23" s="6"/>
      <c r="CA23" s="6">
        <f t="shared" si="416"/>
        <v>0</v>
      </c>
      <c r="CB23" s="6"/>
      <c r="CC23" s="6"/>
      <c r="CD23" s="6">
        <f t="shared" si="417"/>
        <v>0</v>
      </c>
      <c r="CE23" s="6">
        <f>kiadás11602!T55</f>
        <v>0</v>
      </c>
      <c r="CF23" s="6">
        <f>kiadás11602!U55</f>
        <v>0</v>
      </c>
      <c r="CG23" s="6">
        <f>kiadás11602!V55</f>
        <v>0</v>
      </c>
      <c r="CH23" s="6">
        <f>'kiadás 11603'!N17</f>
        <v>0</v>
      </c>
      <c r="CI23" s="6">
        <f>'kiadás 11603'!O17</f>
        <v>0</v>
      </c>
      <c r="CJ23" s="6">
        <f>'kiadás 11603'!P17</f>
        <v>0</v>
      </c>
      <c r="CK23" s="6">
        <f>'kiadás 11604 '!W62</f>
        <v>0</v>
      </c>
      <c r="CL23" s="6">
        <f>'kiadás 11604 '!X62</f>
        <v>0</v>
      </c>
      <c r="CM23" s="6">
        <f>'kiadás 11604 '!Y62</f>
        <v>0</v>
      </c>
      <c r="CN23" s="6">
        <v>0</v>
      </c>
      <c r="CO23" s="6"/>
      <c r="CP23" s="6">
        <f t="shared" si="421"/>
        <v>0</v>
      </c>
      <c r="CQ23" s="6"/>
      <c r="CR23" s="6"/>
      <c r="CS23" s="6">
        <f t="shared" si="422"/>
        <v>0</v>
      </c>
      <c r="CT23" s="6">
        <v>0</v>
      </c>
      <c r="CU23" s="6"/>
      <c r="CV23" s="6">
        <f t="shared" si="423"/>
        <v>0</v>
      </c>
      <c r="CW23" s="6">
        <v>0</v>
      </c>
      <c r="CX23" s="6"/>
      <c r="CY23" s="6">
        <f t="shared" si="424"/>
        <v>0</v>
      </c>
      <c r="CZ23" s="6">
        <v>0</v>
      </c>
      <c r="DA23" s="6"/>
      <c r="DB23" s="6">
        <f t="shared" si="425"/>
        <v>0</v>
      </c>
      <c r="DC23" s="6">
        <v>0</v>
      </c>
      <c r="DD23" s="6"/>
      <c r="DE23" s="6">
        <f t="shared" si="426"/>
        <v>0</v>
      </c>
      <c r="DF23" s="6">
        <v>0</v>
      </c>
      <c r="DG23" s="6"/>
      <c r="DH23" s="6">
        <f t="shared" si="427"/>
        <v>0</v>
      </c>
      <c r="DI23" s="6">
        <v>0</v>
      </c>
      <c r="DJ23" s="6"/>
      <c r="DK23" s="6">
        <f t="shared" si="428"/>
        <v>0</v>
      </c>
      <c r="DL23" s="6">
        <v>0</v>
      </c>
      <c r="DM23" s="6"/>
      <c r="DN23" s="6">
        <f t="shared" si="429"/>
        <v>0</v>
      </c>
      <c r="DO23" s="6">
        <v>0</v>
      </c>
      <c r="DP23" s="6"/>
      <c r="DQ23" s="6">
        <f t="shared" si="430"/>
        <v>0</v>
      </c>
      <c r="DR23" s="105">
        <f t="shared" si="104"/>
        <v>0</v>
      </c>
      <c r="DS23" s="105">
        <f t="shared" si="105"/>
        <v>0</v>
      </c>
      <c r="DT23" s="105">
        <f t="shared" si="106"/>
        <v>0</v>
      </c>
      <c r="DU23" s="6"/>
      <c r="DV23" s="6"/>
      <c r="DW23" s="6">
        <f t="shared" si="431"/>
        <v>0</v>
      </c>
      <c r="DX23" s="6"/>
      <c r="DY23" s="6"/>
      <c r="DZ23" s="6">
        <f t="shared" si="432"/>
        <v>0</v>
      </c>
      <c r="EA23" s="6"/>
      <c r="EB23" s="6"/>
      <c r="EC23" s="6">
        <f t="shared" si="433"/>
        <v>0</v>
      </c>
      <c r="ED23" s="6">
        <v>0</v>
      </c>
      <c r="EE23" s="6"/>
      <c r="EF23" s="6">
        <f t="shared" si="434"/>
        <v>0</v>
      </c>
      <c r="EG23" s="6"/>
      <c r="EH23" s="6"/>
      <c r="EI23" s="6">
        <f t="shared" si="435"/>
        <v>0</v>
      </c>
      <c r="EJ23" s="6">
        <v>0</v>
      </c>
      <c r="EK23" s="6"/>
      <c r="EL23" s="6">
        <f t="shared" si="436"/>
        <v>0</v>
      </c>
      <c r="EM23" s="6"/>
      <c r="EN23" s="6"/>
      <c r="EO23" s="6">
        <f t="shared" si="437"/>
        <v>0</v>
      </c>
      <c r="EP23" s="6">
        <v>0</v>
      </c>
      <c r="EQ23" s="6"/>
      <c r="ER23" s="6">
        <f t="shared" si="438"/>
        <v>0</v>
      </c>
      <c r="ES23" s="6">
        <v>0</v>
      </c>
      <c r="ET23" s="6"/>
      <c r="EU23" s="6">
        <f t="shared" si="439"/>
        <v>0</v>
      </c>
      <c r="EV23" s="105">
        <f t="shared" si="116"/>
        <v>0</v>
      </c>
      <c r="EW23" s="105">
        <f t="shared" si="117"/>
        <v>0</v>
      </c>
      <c r="EX23" s="105">
        <f t="shared" si="118"/>
        <v>0</v>
      </c>
      <c r="EY23" s="6"/>
      <c r="EZ23" s="6"/>
      <c r="FA23" s="6">
        <f t="shared" si="440"/>
        <v>0</v>
      </c>
      <c r="FB23" s="6"/>
      <c r="FC23" s="6"/>
      <c r="FD23" s="6">
        <f t="shared" si="441"/>
        <v>0</v>
      </c>
      <c r="FE23" s="6"/>
      <c r="FF23" s="6"/>
      <c r="FG23" s="6">
        <f t="shared" si="442"/>
        <v>0</v>
      </c>
      <c r="FH23" s="6"/>
      <c r="FI23" s="6"/>
      <c r="FJ23" s="6">
        <f t="shared" si="443"/>
        <v>0</v>
      </c>
      <c r="FK23" s="6"/>
      <c r="FL23" s="6"/>
      <c r="FM23" s="6">
        <f t="shared" si="444"/>
        <v>0</v>
      </c>
      <c r="FN23" s="6"/>
      <c r="FO23" s="6"/>
      <c r="FP23" s="6">
        <f t="shared" si="445"/>
        <v>0</v>
      </c>
      <c r="FQ23" s="6"/>
      <c r="FR23" s="6"/>
      <c r="FS23" s="6">
        <f t="shared" si="446"/>
        <v>0</v>
      </c>
      <c r="FT23" s="6"/>
      <c r="FU23" s="6"/>
      <c r="FV23" s="6">
        <f t="shared" si="447"/>
        <v>0</v>
      </c>
      <c r="FW23" s="6"/>
      <c r="FX23" s="6"/>
      <c r="FY23" s="6">
        <f t="shared" si="448"/>
        <v>0</v>
      </c>
      <c r="FZ23" s="6"/>
      <c r="GA23" s="6"/>
      <c r="GB23" s="6">
        <f t="shared" si="449"/>
        <v>0</v>
      </c>
      <c r="GC23" s="6"/>
      <c r="GD23" s="6"/>
      <c r="GE23" s="6">
        <f t="shared" si="450"/>
        <v>0</v>
      </c>
      <c r="GF23" s="6"/>
      <c r="GG23" s="6"/>
      <c r="GH23" s="6">
        <f t="shared" si="451"/>
        <v>0</v>
      </c>
      <c r="GI23" s="6"/>
      <c r="GJ23" s="6"/>
      <c r="GK23" s="6">
        <f t="shared" si="452"/>
        <v>0</v>
      </c>
      <c r="GL23" s="7">
        <f t="shared" si="132"/>
        <v>0</v>
      </c>
      <c r="GM23" s="6">
        <f t="shared" si="133"/>
        <v>0</v>
      </c>
      <c r="GN23" s="6">
        <f t="shared" si="134"/>
        <v>0</v>
      </c>
      <c r="GO23" s="7"/>
      <c r="GP23" s="6"/>
      <c r="GQ23" s="6">
        <f t="shared" si="453"/>
        <v>0</v>
      </c>
      <c r="GR23" s="7"/>
      <c r="GS23" s="6"/>
      <c r="GT23" s="6">
        <f t="shared" si="454"/>
        <v>0</v>
      </c>
      <c r="GU23" s="7"/>
      <c r="GV23" s="6"/>
      <c r="GW23" s="6">
        <f t="shared" si="455"/>
        <v>0</v>
      </c>
      <c r="GX23" s="10">
        <f t="shared" si="138"/>
        <v>0</v>
      </c>
      <c r="GY23" s="10">
        <f t="shared" si="456"/>
        <v>0</v>
      </c>
      <c r="GZ23" s="10">
        <f t="shared" si="457"/>
        <v>0</v>
      </c>
      <c r="HA23" s="10">
        <f t="shared" si="139"/>
        <v>0</v>
      </c>
      <c r="HB23" s="10">
        <f t="shared" si="458"/>
        <v>0</v>
      </c>
      <c r="HC23" s="116">
        <f t="shared" si="459"/>
        <v>0</v>
      </c>
    </row>
    <row r="24" spans="1:211" x14ac:dyDescent="0.2">
      <c r="A24" s="115" t="s">
        <v>416</v>
      </c>
      <c r="B24" s="6">
        <v>0</v>
      </c>
      <c r="C24" s="6"/>
      <c r="D24" s="6">
        <f t="shared" si="66"/>
        <v>0</v>
      </c>
      <c r="E24" s="6">
        <v>0</v>
      </c>
      <c r="F24" s="6"/>
      <c r="G24" s="6">
        <f t="shared" si="392"/>
        <v>0</v>
      </c>
      <c r="H24" s="6">
        <v>0</v>
      </c>
      <c r="I24" s="6"/>
      <c r="J24" s="6">
        <f t="shared" si="393"/>
        <v>0</v>
      </c>
      <c r="K24" s="6">
        <v>0</v>
      </c>
      <c r="L24" s="6"/>
      <c r="M24" s="6">
        <f t="shared" si="394"/>
        <v>0</v>
      </c>
      <c r="N24" s="6">
        <v>5100</v>
      </c>
      <c r="O24" s="6">
        <f>11578+375+1925+1493+34750</f>
        <v>50121</v>
      </c>
      <c r="P24" s="6">
        <f t="shared" si="395"/>
        <v>55221</v>
      </c>
      <c r="Q24" s="6">
        <v>0</v>
      </c>
      <c r="R24" s="6"/>
      <c r="S24" s="6">
        <f t="shared" si="396"/>
        <v>0</v>
      </c>
      <c r="T24" s="6">
        <v>0</v>
      </c>
      <c r="U24" s="6"/>
      <c r="V24" s="6">
        <f t="shared" si="397"/>
        <v>0</v>
      </c>
      <c r="W24" s="6"/>
      <c r="X24" s="6"/>
      <c r="Y24" s="6">
        <f t="shared" si="398"/>
        <v>0</v>
      </c>
      <c r="Z24" s="6">
        <v>0</v>
      </c>
      <c r="AA24" s="6"/>
      <c r="AB24" s="6">
        <f t="shared" si="399"/>
        <v>0</v>
      </c>
      <c r="AC24" s="6">
        <v>0</v>
      </c>
      <c r="AD24" s="6"/>
      <c r="AE24" s="6">
        <f t="shared" si="400"/>
        <v>0</v>
      </c>
      <c r="AF24" s="6">
        <v>0</v>
      </c>
      <c r="AG24" s="6"/>
      <c r="AH24" s="6">
        <f t="shared" si="401"/>
        <v>0</v>
      </c>
      <c r="AI24" s="6">
        <v>0</v>
      </c>
      <c r="AJ24" s="6"/>
      <c r="AK24" s="6">
        <f t="shared" si="402"/>
        <v>0</v>
      </c>
      <c r="AL24" s="6">
        <v>0</v>
      </c>
      <c r="AM24" s="6"/>
      <c r="AN24" s="6">
        <f t="shared" si="403"/>
        <v>0</v>
      </c>
      <c r="AO24" s="6">
        <v>0</v>
      </c>
      <c r="AP24" s="6">
        <f>1000+1000</f>
        <v>2000</v>
      </c>
      <c r="AQ24" s="6">
        <f t="shared" si="404"/>
        <v>2000</v>
      </c>
      <c r="AR24" s="6">
        <v>0</v>
      </c>
      <c r="AS24" s="6"/>
      <c r="AT24" s="6">
        <f t="shared" si="405"/>
        <v>0</v>
      </c>
      <c r="AU24" s="6">
        <v>0</v>
      </c>
      <c r="AV24" s="6"/>
      <c r="AW24" s="6">
        <f t="shared" si="406"/>
        <v>0</v>
      </c>
      <c r="AX24" s="6">
        <v>1500</v>
      </c>
      <c r="AY24" s="6">
        <v>1465</v>
      </c>
      <c r="AZ24" s="6">
        <f t="shared" si="407"/>
        <v>2965</v>
      </c>
      <c r="BA24" s="6">
        <v>0</v>
      </c>
      <c r="BB24" s="6"/>
      <c r="BC24" s="6">
        <f t="shared" si="408"/>
        <v>0</v>
      </c>
      <c r="BD24" s="6"/>
      <c r="BE24" s="6"/>
      <c r="BF24" s="6">
        <f t="shared" si="409"/>
        <v>0</v>
      </c>
      <c r="BG24" s="6">
        <v>0</v>
      </c>
      <c r="BH24" s="6"/>
      <c r="BI24" s="6">
        <f t="shared" si="410"/>
        <v>0</v>
      </c>
      <c r="BJ24" s="6">
        <v>0</v>
      </c>
      <c r="BK24" s="6"/>
      <c r="BL24" s="6">
        <f t="shared" si="411"/>
        <v>0</v>
      </c>
      <c r="BM24" s="6"/>
      <c r="BN24" s="6"/>
      <c r="BO24" s="6">
        <f t="shared" si="412"/>
        <v>0</v>
      </c>
      <c r="BP24" s="6">
        <f>'kiadás 11601'!T123</f>
        <v>20000</v>
      </c>
      <c r="BQ24" s="6">
        <f>'kiadás 11601'!U123</f>
        <v>5300</v>
      </c>
      <c r="BR24" s="6">
        <f>'kiadás 11601'!V123</f>
        <v>25300</v>
      </c>
      <c r="BS24" s="6">
        <v>0</v>
      </c>
      <c r="BT24" s="6"/>
      <c r="BU24" s="6">
        <f t="shared" si="414"/>
        <v>0</v>
      </c>
      <c r="BV24" s="6"/>
      <c r="BW24" s="6"/>
      <c r="BX24" s="6">
        <f t="shared" si="415"/>
        <v>0</v>
      </c>
      <c r="BY24" s="6">
        <v>10480</v>
      </c>
      <c r="BZ24" s="6">
        <f>2469+1270</f>
        <v>3739</v>
      </c>
      <c r="CA24" s="6">
        <f t="shared" si="416"/>
        <v>14219</v>
      </c>
      <c r="CB24" s="6"/>
      <c r="CC24" s="6"/>
      <c r="CD24" s="6">
        <f t="shared" si="417"/>
        <v>0</v>
      </c>
      <c r="CE24" s="6">
        <f>kiadás11602!W55</f>
        <v>18570</v>
      </c>
      <c r="CF24" s="6">
        <f>kiadás11602!X55</f>
        <v>231570</v>
      </c>
      <c r="CG24" s="6">
        <f>kiadás11602!Y55</f>
        <v>250140</v>
      </c>
      <c r="CH24" s="6">
        <f>'kiadás 11603'!Q17</f>
        <v>0</v>
      </c>
      <c r="CI24" s="6">
        <f>'kiadás 11603'!R17</f>
        <v>0</v>
      </c>
      <c r="CJ24" s="6">
        <f>'kiadás 11603'!S17</f>
        <v>0</v>
      </c>
      <c r="CK24" s="6">
        <f>'kiadás 11604 '!Z62</f>
        <v>0</v>
      </c>
      <c r="CL24" s="6">
        <f>'kiadás 11604 '!AA62</f>
        <v>0</v>
      </c>
      <c r="CM24" s="6">
        <f>'kiadás 11604 '!AB62</f>
        <v>0</v>
      </c>
      <c r="CN24" s="6">
        <f>kiadás11605projektek!W49</f>
        <v>164585</v>
      </c>
      <c r="CO24" s="6">
        <f>kiadás11605projektek!X49</f>
        <v>0</v>
      </c>
      <c r="CP24" s="6">
        <f>kiadás11605projektek!Y49</f>
        <v>164585</v>
      </c>
      <c r="CQ24" s="6"/>
      <c r="CR24" s="6"/>
      <c r="CS24" s="6">
        <f t="shared" si="422"/>
        <v>0</v>
      </c>
      <c r="CT24" s="6">
        <v>0</v>
      </c>
      <c r="CU24" s="6"/>
      <c r="CV24" s="6">
        <f t="shared" si="423"/>
        <v>0</v>
      </c>
      <c r="CW24" s="6">
        <v>0</v>
      </c>
      <c r="CX24" s="6"/>
      <c r="CY24" s="6">
        <f t="shared" si="424"/>
        <v>0</v>
      </c>
      <c r="CZ24" s="6">
        <v>0</v>
      </c>
      <c r="DA24" s="6"/>
      <c r="DB24" s="6">
        <f t="shared" si="425"/>
        <v>0</v>
      </c>
      <c r="DC24" s="6">
        <v>500000</v>
      </c>
      <c r="DD24" s="6">
        <f>528081+250000+12603</f>
        <v>790684</v>
      </c>
      <c r="DE24" s="6">
        <f t="shared" si="426"/>
        <v>1290684</v>
      </c>
      <c r="DF24" s="6">
        <v>0</v>
      </c>
      <c r="DG24" s="6"/>
      <c r="DH24" s="6">
        <f t="shared" si="427"/>
        <v>0</v>
      </c>
      <c r="DI24" s="6">
        <v>0</v>
      </c>
      <c r="DJ24" s="6"/>
      <c r="DK24" s="6">
        <f t="shared" si="428"/>
        <v>0</v>
      </c>
      <c r="DL24" s="6">
        <v>0</v>
      </c>
      <c r="DM24" s="6"/>
      <c r="DN24" s="6">
        <f t="shared" si="429"/>
        <v>0</v>
      </c>
      <c r="DO24" s="6">
        <v>0</v>
      </c>
      <c r="DP24" s="6"/>
      <c r="DQ24" s="6">
        <f t="shared" si="430"/>
        <v>0</v>
      </c>
      <c r="DR24" s="105">
        <f t="shared" si="104"/>
        <v>720235</v>
      </c>
      <c r="DS24" s="105">
        <f t="shared" si="105"/>
        <v>1084879</v>
      </c>
      <c r="DT24" s="105">
        <f t="shared" si="106"/>
        <v>1805114</v>
      </c>
      <c r="DU24" s="6"/>
      <c r="DV24" s="6"/>
      <c r="DW24" s="6">
        <f t="shared" si="431"/>
        <v>0</v>
      </c>
      <c r="DX24" s="6"/>
      <c r="DY24" s="6"/>
      <c r="DZ24" s="6">
        <f t="shared" si="432"/>
        <v>0</v>
      </c>
      <c r="EA24" s="6"/>
      <c r="EB24" s="6"/>
      <c r="EC24" s="6">
        <f t="shared" si="433"/>
        <v>0</v>
      </c>
      <c r="ED24" s="6">
        <v>0</v>
      </c>
      <c r="EE24" s="6"/>
      <c r="EF24" s="6">
        <f t="shared" si="434"/>
        <v>0</v>
      </c>
      <c r="EG24" s="6"/>
      <c r="EH24" s="6"/>
      <c r="EI24" s="6">
        <f t="shared" si="435"/>
        <v>0</v>
      </c>
      <c r="EJ24" s="6">
        <v>0</v>
      </c>
      <c r="EK24" s="6"/>
      <c r="EL24" s="6">
        <f t="shared" si="436"/>
        <v>0</v>
      </c>
      <c r="EM24" s="6"/>
      <c r="EN24" s="6"/>
      <c r="EO24" s="6">
        <f t="shared" si="437"/>
        <v>0</v>
      </c>
      <c r="EP24" s="6">
        <v>0</v>
      </c>
      <c r="EQ24" s="6"/>
      <c r="ER24" s="6">
        <f t="shared" si="438"/>
        <v>0</v>
      </c>
      <c r="ES24" s="6">
        <v>0</v>
      </c>
      <c r="ET24" s="6"/>
      <c r="EU24" s="6">
        <f t="shared" si="439"/>
        <v>0</v>
      </c>
      <c r="EV24" s="105">
        <f t="shared" si="116"/>
        <v>0</v>
      </c>
      <c r="EW24" s="105">
        <f t="shared" si="117"/>
        <v>0</v>
      </c>
      <c r="EX24" s="105">
        <f t="shared" si="118"/>
        <v>0</v>
      </c>
      <c r="EY24" s="6"/>
      <c r="EZ24" s="6"/>
      <c r="FA24" s="6">
        <f t="shared" si="440"/>
        <v>0</v>
      </c>
      <c r="FB24" s="6"/>
      <c r="FC24" s="6"/>
      <c r="FD24" s="6">
        <f t="shared" si="441"/>
        <v>0</v>
      </c>
      <c r="FE24" s="6"/>
      <c r="FF24" s="6"/>
      <c r="FG24" s="6">
        <f t="shared" si="442"/>
        <v>0</v>
      </c>
      <c r="FH24" s="6"/>
      <c r="FI24" s="6"/>
      <c r="FJ24" s="6">
        <f t="shared" si="443"/>
        <v>0</v>
      </c>
      <c r="FK24" s="6"/>
      <c r="FL24" s="6"/>
      <c r="FM24" s="6">
        <f t="shared" si="444"/>
        <v>0</v>
      </c>
      <c r="FN24" s="6"/>
      <c r="FO24" s="6"/>
      <c r="FP24" s="6">
        <f t="shared" si="445"/>
        <v>0</v>
      </c>
      <c r="FQ24" s="6"/>
      <c r="FR24" s="6"/>
      <c r="FS24" s="6">
        <f t="shared" si="446"/>
        <v>0</v>
      </c>
      <c r="FT24" s="6"/>
      <c r="FU24" s="6"/>
      <c r="FV24" s="6">
        <f t="shared" si="447"/>
        <v>0</v>
      </c>
      <c r="FW24" s="6"/>
      <c r="FX24" s="6"/>
      <c r="FY24" s="6">
        <f t="shared" si="448"/>
        <v>0</v>
      </c>
      <c r="FZ24" s="6"/>
      <c r="GA24" s="6"/>
      <c r="GB24" s="6">
        <f t="shared" si="449"/>
        <v>0</v>
      </c>
      <c r="GC24" s="6"/>
      <c r="GD24" s="6"/>
      <c r="GE24" s="6">
        <f t="shared" si="450"/>
        <v>0</v>
      </c>
      <c r="GF24" s="6"/>
      <c r="GG24" s="6"/>
      <c r="GH24" s="6">
        <f t="shared" si="451"/>
        <v>0</v>
      </c>
      <c r="GI24" s="6"/>
      <c r="GJ24" s="6"/>
      <c r="GK24" s="6">
        <f t="shared" si="452"/>
        <v>0</v>
      </c>
      <c r="GL24" s="7">
        <f t="shared" si="132"/>
        <v>0</v>
      </c>
      <c r="GM24" s="6">
        <f t="shared" si="133"/>
        <v>0</v>
      </c>
      <c r="GN24" s="6">
        <f t="shared" si="134"/>
        <v>0</v>
      </c>
      <c r="GO24" s="7"/>
      <c r="GP24" s="6"/>
      <c r="GQ24" s="6">
        <f t="shared" si="453"/>
        <v>0</v>
      </c>
      <c r="GR24" s="7"/>
      <c r="GS24" s="6"/>
      <c r="GT24" s="6">
        <f t="shared" si="454"/>
        <v>0</v>
      </c>
      <c r="GU24" s="7"/>
      <c r="GV24" s="6"/>
      <c r="GW24" s="6">
        <f t="shared" si="455"/>
        <v>0</v>
      </c>
      <c r="GX24" s="10">
        <f t="shared" si="138"/>
        <v>0</v>
      </c>
      <c r="GY24" s="10">
        <f t="shared" si="456"/>
        <v>0</v>
      </c>
      <c r="GZ24" s="10">
        <f t="shared" si="457"/>
        <v>0</v>
      </c>
      <c r="HA24" s="10">
        <f t="shared" si="139"/>
        <v>720235</v>
      </c>
      <c r="HB24" s="10">
        <f t="shared" si="458"/>
        <v>1084879</v>
      </c>
      <c r="HC24" s="116">
        <f t="shared" si="459"/>
        <v>1805114</v>
      </c>
    </row>
    <row r="25" spans="1:211" x14ac:dyDescent="0.2">
      <c r="A25" s="115" t="s">
        <v>417</v>
      </c>
      <c r="B25" s="6">
        <v>0</v>
      </c>
      <c r="C25" s="6"/>
      <c r="D25" s="6">
        <f t="shared" si="66"/>
        <v>0</v>
      </c>
      <c r="E25" s="6">
        <v>0</v>
      </c>
      <c r="F25" s="6"/>
      <c r="G25" s="6">
        <f t="shared" si="392"/>
        <v>0</v>
      </c>
      <c r="H25" s="6">
        <v>0</v>
      </c>
      <c r="I25" s="6"/>
      <c r="J25" s="6">
        <f t="shared" si="393"/>
        <v>0</v>
      </c>
      <c r="K25" s="6">
        <v>0</v>
      </c>
      <c r="L25" s="6"/>
      <c r="M25" s="6">
        <f t="shared" si="394"/>
        <v>0</v>
      </c>
      <c r="N25" s="6">
        <v>0</v>
      </c>
      <c r="O25" s="6"/>
      <c r="P25" s="6">
        <f t="shared" si="395"/>
        <v>0</v>
      </c>
      <c r="Q25" s="6">
        <v>0</v>
      </c>
      <c r="R25" s="6"/>
      <c r="S25" s="6">
        <f t="shared" si="396"/>
        <v>0</v>
      </c>
      <c r="T25" s="6">
        <f>tartalékok!E29</f>
        <v>918137</v>
      </c>
      <c r="U25" s="6">
        <f>tartalékok!F29</f>
        <v>220748</v>
      </c>
      <c r="V25" s="6">
        <f>tartalékok!G29</f>
        <v>1138885</v>
      </c>
      <c r="W25" s="6"/>
      <c r="X25" s="6"/>
      <c r="Y25" s="6">
        <f t="shared" si="398"/>
        <v>0</v>
      </c>
      <c r="Z25" s="6">
        <v>0</v>
      </c>
      <c r="AA25" s="6"/>
      <c r="AB25" s="6">
        <f t="shared" si="399"/>
        <v>0</v>
      </c>
      <c r="AC25" s="6">
        <v>0</v>
      </c>
      <c r="AD25" s="6"/>
      <c r="AE25" s="6">
        <f t="shared" si="400"/>
        <v>0</v>
      </c>
      <c r="AF25" s="6">
        <v>0</v>
      </c>
      <c r="AG25" s="6"/>
      <c r="AH25" s="6">
        <f t="shared" si="401"/>
        <v>0</v>
      </c>
      <c r="AI25" s="6">
        <v>0</v>
      </c>
      <c r="AJ25" s="6"/>
      <c r="AK25" s="6">
        <f t="shared" si="402"/>
        <v>0</v>
      </c>
      <c r="AL25" s="6">
        <v>0</v>
      </c>
      <c r="AM25" s="6"/>
      <c r="AN25" s="6">
        <f t="shared" si="403"/>
        <v>0</v>
      </c>
      <c r="AO25" s="6">
        <v>0</v>
      </c>
      <c r="AP25" s="6"/>
      <c r="AQ25" s="6">
        <f t="shared" si="404"/>
        <v>0</v>
      </c>
      <c r="AR25" s="6">
        <v>0</v>
      </c>
      <c r="AS25" s="6"/>
      <c r="AT25" s="6">
        <f t="shared" si="405"/>
        <v>0</v>
      </c>
      <c r="AU25" s="6">
        <v>0</v>
      </c>
      <c r="AV25" s="6"/>
      <c r="AW25" s="6">
        <f t="shared" si="406"/>
        <v>0</v>
      </c>
      <c r="AX25" s="6">
        <v>0</v>
      </c>
      <c r="AY25" s="6"/>
      <c r="AZ25" s="6">
        <f t="shared" si="407"/>
        <v>0</v>
      </c>
      <c r="BA25" s="6">
        <v>0</v>
      </c>
      <c r="BB25" s="6"/>
      <c r="BC25" s="6">
        <f t="shared" si="408"/>
        <v>0</v>
      </c>
      <c r="BD25" s="6"/>
      <c r="BE25" s="6"/>
      <c r="BF25" s="6">
        <f t="shared" si="409"/>
        <v>0</v>
      </c>
      <c r="BG25" s="6">
        <v>0</v>
      </c>
      <c r="BH25" s="6"/>
      <c r="BI25" s="6">
        <f t="shared" si="410"/>
        <v>0</v>
      </c>
      <c r="BJ25" s="6">
        <v>0</v>
      </c>
      <c r="BK25" s="6"/>
      <c r="BL25" s="6">
        <f t="shared" si="411"/>
        <v>0</v>
      </c>
      <c r="BM25" s="6"/>
      <c r="BN25" s="6"/>
      <c r="BO25" s="6">
        <f t="shared" si="412"/>
        <v>0</v>
      </c>
      <c r="BP25" s="6">
        <v>0</v>
      </c>
      <c r="BQ25" s="6"/>
      <c r="BR25" s="6">
        <f t="shared" si="413"/>
        <v>0</v>
      </c>
      <c r="BS25" s="6">
        <v>0</v>
      </c>
      <c r="BT25" s="6"/>
      <c r="BU25" s="6">
        <f t="shared" si="414"/>
        <v>0</v>
      </c>
      <c r="BV25" s="6"/>
      <c r="BW25" s="6"/>
      <c r="BX25" s="6">
        <f t="shared" si="415"/>
        <v>0</v>
      </c>
      <c r="BY25" s="6">
        <v>0</v>
      </c>
      <c r="BZ25" s="6"/>
      <c r="CA25" s="6">
        <f t="shared" si="416"/>
        <v>0</v>
      </c>
      <c r="CB25" s="6"/>
      <c r="CC25" s="6"/>
      <c r="CD25" s="6">
        <f t="shared" si="417"/>
        <v>0</v>
      </c>
      <c r="CE25" s="6"/>
      <c r="CF25" s="6"/>
      <c r="CG25" s="6">
        <f t="shared" si="418"/>
        <v>0</v>
      </c>
      <c r="CH25" s="6"/>
      <c r="CI25" s="6"/>
      <c r="CJ25" s="6">
        <f t="shared" si="419"/>
        <v>0</v>
      </c>
      <c r="CK25" s="6"/>
      <c r="CL25" s="6"/>
      <c r="CM25" s="6">
        <f t="shared" si="420"/>
        <v>0</v>
      </c>
      <c r="CN25" s="6">
        <v>0</v>
      </c>
      <c r="CO25" s="6"/>
      <c r="CP25" s="6">
        <f t="shared" si="421"/>
        <v>0</v>
      </c>
      <c r="CQ25" s="6"/>
      <c r="CR25" s="6"/>
      <c r="CS25" s="6">
        <f t="shared" si="422"/>
        <v>0</v>
      </c>
      <c r="CT25" s="6">
        <v>0</v>
      </c>
      <c r="CU25" s="6"/>
      <c r="CV25" s="6">
        <f t="shared" si="423"/>
        <v>0</v>
      </c>
      <c r="CW25" s="6">
        <v>0</v>
      </c>
      <c r="CX25" s="6"/>
      <c r="CY25" s="6">
        <f t="shared" si="424"/>
        <v>0</v>
      </c>
      <c r="CZ25" s="6">
        <v>0</v>
      </c>
      <c r="DA25" s="6"/>
      <c r="DB25" s="6">
        <f t="shared" si="425"/>
        <v>0</v>
      </c>
      <c r="DC25" s="6">
        <v>0</v>
      </c>
      <c r="DD25" s="6"/>
      <c r="DE25" s="6">
        <f t="shared" si="426"/>
        <v>0</v>
      </c>
      <c r="DF25" s="6">
        <v>0</v>
      </c>
      <c r="DG25" s="6"/>
      <c r="DH25" s="6">
        <f t="shared" si="427"/>
        <v>0</v>
      </c>
      <c r="DI25" s="6">
        <v>0</v>
      </c>
      <c r="DJ25" s="6"/>
      <c r="DK25" s="6">
        <f t="shared" si="428"/>
        <v>0</v>
      </c>
      <c r="DL25" s="6">
        <v>0</v>
      </c>
      <c r="DM25" s="6"/>
      <c r="DN25" s="6">
        <f t="shared" si="429"/>
        <v>0</v>
      </c>
      <c r="DO25" s="6">
        <v>0</v>
      </c>
      <c r="DP25" s="6"/>
      <c r="DQ25" s="6">
        <f t="shared" si="430"/>
        <v>0</v>
      </c>
      <c r="DR25" s="105">
        <f t="shared" si="104"/>
        <v>918137</v>
      </c>
      <c r="DS25" s="105">
        <f t="shared" si="105"/>
        <v>220748</v>
      </c>
      <c r="DT25" s="105">
        <f t="shared" si="106"/>
        <v>1138885</v>
      </c>
      <c r="DU25" s="6"/>
      <c r="DV25" s="6"/>
      <c r="DW25" s="6">
        <f t="shared" si="431"/>
        <v>0</v>
      </c>
      <c r="DX25" s="6"/>
      <c r="DY25" s="6"/>
      <c r="DZ25" s="6">
        <f t="shared" si="432"/>
        <v>0</v>
      </c>
      <c r="EA25" s="6"/>
      <c r="EB25" s="6"/>
      <c r="EC25" s="6">
        <f t="shared" si="433"/>
        <v>0</v>
      </c>
      <c r="ED25" s="6">
        <v>0</v>
      </c>
      <c r="EE25" s="6"/>
      <c r="EF25" s="6">
        <f t="shared" si="434"/>
        <v>0</v>
      </c>
      <c r="EG25" s="6"/>
      <c r="EH25" s="6"/>
      <c r="EI25" s="6">
        <f t="shared" si="435"/>
        <v>0</v>
      </c>
      <c r="EJ25" s="6">
        <v>0</v>
      </c>
      <c r="EK25" s="6"/>
      <c r="EL25" s="6">
        <f t="shared" si="436"/>
        <v>0</v>
      </c>
      <c r="EM25" s="6"/>
      <c r="EN25" s="6"/>
      <c r="EO25" s="6">
        <f t="shared" si="437"/>
        <v>0</v>
      </c>
      <c r="EP25" s="6">
        <v>0</v>
      </c>
      <c r="EQ25" s="6"/>
      <c r="ER25" s="6">
        <f t="shared" si="438"/>
        <v>0</v>
      </c>
      <c r="ES25" s="6">
        <v>0</v>
      </c>
      <c r="ET25" s="6"/>
      <c r="EU25" s="6">
        <f t="shared" si="439"/>
        <v>0</v>
      </c>
      <c r="EV25" s="105">
        <f t="shared" si="116"/>
        <v>0</v>
      </c>
      <c r="EW25" s="105">
        <f t="shared" si="117"/>
        <v>0</v>
      </c>
      <c r="EX25" s="105">
        <f t="shared" si="118"/>
        <v>0</v>
      </c>
      <c r="EY25" s="6"/>
      <c r="EZ25" s="6"/>
      <c r="FA25" s="6">
        <f t="shared" si="440"/>
        <v>0</v>
      </c>
      <c r="FB25" s="6"/>
      <c r="FC25" s="6"/>
      <c r="FD25" s="6">
        <f t="shared" si="441"/>
        <v>0</v>
      </c>
      <c r="FE25" s="6"/>
      <c r="FF25" s="6"/>
      <c r="FG25" s="6">
        <f t="shared" si="442"/>
        <v>0</v>
      </c>
      <c r="FH25" s="6"/>
      <c r="FI25" s="6"/>
      <c r="FJ25" s="6">
        <f t="shared" si="443"/>
        <v>0</v>
      </c>
      <c r="FK25" s="6"/>
      <c r="FL25" s="6"/>
      <c r="FM25" s="6">
        <f t="shared" si="444"/>
        <v>0</v>
      </c>
      <c r="FN25" s="6"/>
      <c r="FO25" s="6"/>
      <c r="FP25" s="6">
        <f t="shared" si="445"/>
        <v>0</v>
      </c>
      <c r="FQ25" s="6"/>
      <c r="FR25" s="6"/>
      <c r="FS25" s="6">
        <f t="shared" si="446"/>
        <v>0</v>
      </c>
      <c r="FT25" s="6"/>
      <c r="FU25" s="6"/>
      <c r="FV25" s="6">
        <f t="shared" si="447"/>
        <v>0</v>
      </c>
      <c r="FW25" s="6"/>
      <c r="FX25" s="6"/>
      <c r="FY25" s="6">
        <f t="shared" si="448"/>
        <v>0</v>
      </c>
      <c r="FZ25" s="6"/>
      <c r="GA25" s="6"/>
      <c r="GB25" s="6">
        <f t="shared" si="449"/>
        <v>0</v>
      </c>
      <c r="GC25" s="6"/>
      <c r="GD25" s="6"/>
      <c r="GE25" s="6">
        <f t="shared" si="450"/>
        <v>0</v>
      </c>
      <c r="GF25" s="6"/>
      <c r="GG25" s="6"/>
      <c r="GH25" s="6">
        <f t="shared" si="451"/>
        <v>0</v>
      </c>
      <c r="GI25" s="6"/>
      <c r="GJ25" s="6"/>
      <c r="GK25" s="6">
        <f t="shared" si="452"/>
        <v>0</v>
      </c>
      <c r="GL25" s="7">
        <f t="shared" si="132"/>
        <v>0</v>
      </c>
      <c r="GM25" s="6">
        <f t="shared" si="133"/>
        <v>0</v>
      </c>
      <c r="GN25" s="6">
        <f t="shared" si="134"/>
        <v>0</v>
      </c>
      <c r="GO25" s="7"/>
      <c r="GP25" s="6"/>
      <c r="GQ25" s="6">
        <f t="shared" si="453"/>
        <v>0</v>
      </c>
      <c r="GR25" s="7"/>
      <c r="GS25" s="6"/>
      <c r="GT25" s="6">
        <f t="shared" si="454"/>
        <v>0</v>
      </c>
      <c r="GU25" s="7"/>
      <c r="GV25" s="6"/>
      <c r="GW25" s="6">
        <f t="shared" si="455"/>
        <v>0</v>
      </c>
      <c r="GX25" s="10">
        <f t="shared" si="138"/>
        <v>0</v>
      </c>
      <c r="GY25" s="10">
        <f t="shared" si="456"/>
        <v>0</v>
      </c>
      <c r="GZ25" s="10">
        <f t="shared" si="457"/>
        <v>0</v>
      </c>
      <c r="HA25" s="10">
        <f t="shared" si="139"/>
        <v>918137</v>
      </c>
      <c r="HB25" s="10">
        <f t="shared" si="458"/>
        <v>220748</v>
      </c>
      <c r="HC25" s="116">
        <f t="shared" si="459"/>
        <v>1138885</v>
      </c>
    </row>
    <row r="26" spans="1:211" s="12" customFormat="1" ht="13.5" thickBot="1" x14ac:dyDescent="0.25">
      <c r="A26" s="119" t="s">
        <v>418</v>
      </c>
      <c r="B26" s="32">
        <f>B7+B18</f>
        <v>115930</v>
      </c>
      <c r="C26" s="32">
        <f t="shared" ref="C26:E26" si="460">C7+C18</f>
        <v>11415</v>
      </c>
      <c r="D26" s="32">
        <f t="shared" si="460"/>
        <v>127345</v>
      </c>
      <c r="E26" s="32">
        <f t="shared" si="460"/>
        <v>1000</v>
      </c>
      <c r="F26" s="32">
        <f t="shared" ref="F26:BQ26" si="461">F7+F18</f>
        <v>118</v>
      </c>
      <c r="G26" s="32">
        <f t="shared" si="461"/>
        <v>1118</v>
      </c>
      <c r="H26" s="32">
        <f t="shared" si="461"/>
        <v>3353</v>
      </c>
      <c r="I26" s="32">
        <f t="shared" si="461"/>
        <v>280</v>
      </c>
      <c r="J26" s="32">
        <f t="shared" si="461"/>
        <v>3633</v>
      </c>
      <c r="K26" s="32">
        <f t="shared" si="461"/>
        <v>6918</v>
      </c>
      <c r="L26" s="32">
        <f t="shared" si="461"/>
        <v>326</v>
      </c>
      <c r="M26" s="32">
        <f t="shared" si="461"/>
        <v>7244</v>
      </c>
      <c r="N26" s="32">
        <f t="shared" si="461"/>
        <v>123969</v>
      </c>
      <c r="O26" s="32">
        <f t="shared" si="461"/>
        <v>119104</v>
      </c>
      <c r="P26" s="32">
        <f t="shared" si="461"/>
        <v>243073</v>
      </c>
      <c r="Q26" s="32">
        <f t="shared" si="461"/>
        <v>115828</v>
      </c>
      <c r="R26" s="32">
        <f t="shared" si="461"/>
        <v>-6062</v>
      </c>
      <c r="S26" s="32">
        <f t="shared" si="461"/>
        <v>109766</v>
      </c>
      <c r="T26" s="32">
        <f t="shared" si="461"/>
        <v>918137</v>
      </c>
      <c r="U26" s="32">
        <f t="shared" si="461"/>
        <v>220748</v>
      </c>
      <c r="V26" s="32">
        <f t="shared" si="461"/>
        <v>1138885</v>
      </c>
      <c r="W26" s="32">
        <f t="shared" si="461"/>
        <v>0</v>
      </c>
      <c r="X26" s="32">
        <f t="shared" si="461"/>
        <v>0</v>
      </c>
      <c r="Y26" s="32">
        <f t="shared" si="461"/>
        <v>0</v>
      </c>
      <c r="Z26" s="32">
        <f t="shared" si="461"/>
        <v>0</v>
      </c>
      <c r="AA26" s="32">
        <f t="shared" si="461"/>
        <v>0</v>
      </c>
      <c r="AB26" s="32">
        <f t="shared" si="461"/>
        <v>0</v>
      </c>
      <c r="AC26" s="32">
        <f t="shared" si="461"/>
        <v>0</v>
      </c>
      <c r="AD26" s="32">
        <f t="shared" si="461"/>
        <v>164256</v>
      </c>
      <c r="AE26" s="32">
        <f t="shared" si="461"/>
        <v>164256</v>
      </c>
      <c r="AF26" s="32">
        <f t="shared" si="461"/>
        <v>3300</v>
      </c>
      <c r="AG26" s="32">
        <f t="shared" si="461"/>
        <v>17</v>
      </c>
      <c r="AH26" s="32">
        <f t="shared" si="461"/>
        <v>3317</v>
      </c>
      <c r="AI26" s="32">
        <f t="shared" si="461"/>
        <v>4500</v>
      </c>
      <c r="AJ26" s="32">
        <f t="shared" si="461"/>
        <v>4959</v>
      </c>
      <c r="AK26" s="32">
        <f t="shared" si="461"/>
        <v>9459</v>
      </c>
      <c r="AL26" s="32">
        <f t="shared" si="461"/>
        <v>89139</v>
      </c>
      <c r="AM26" s="32">
        <f t="shared" si="461"/>
        <v>1243</v>
      </c>
      <c r="AN26" s="32">
        <f t="shared" si="461"/>
        <v>90382</v>
      </c>
      <c r="AO26" s="32">
        <f t="shared" si="461"/>
        <v>10305</v>
      </c>
      <c r="AP26" s="32">
        <f t="shared" si="461"/>
        <v>73200</v>
      </c>
      <c r="AQ26" s="32">
        <f t="shared" si="461"/>
        <v>83505</v>
      </c>
      <c r="AR26" s="32">
        <f t="shared" si="461"/>
        <v>5000</v>
      </c>
      <c r="AS26" s="32">
        <f t="shared" si="461"/>
        <v>5000</v>
      </c>
      <c r="AT26" s="32">
        <f t="shared" si="461"/>
        <v>10000</v>
      </c>
      <c r="AU26" s="32">
        <f t="shared" si="461"/>
        <v>3200</v>
      </c>
      <c r="AV26" s="32">
        <f t="shared" si="461"/>
        <v>0</v>
      </c>
      <c r="AW26" s="32">
        <f t="shared" si="461"/>
        <v>3200</v>
      </c>
      <c r="AX26" s="32">
        <f t="shared" si="461"/>
        <v>1500</v>
      </c>
      <c r="AY26" s="32">
        <f t="shared" si="461"/>
        <v>1465</v>
      </c>
      <c r="AZ26" s="32">
        <f t="shared" si="461"/>
        <v>2965</v>
      </c>
      <c r="BA26" s="32">
        <f t="shared" si="461"/>
        <v>0</v>
      </c>
      <c r="BB26" s="32">
        <f t="shared" si="461"/>
        <v>31071</v>
      </c>
      <c r="BC26" s="32">
        <f t="shared" si="461"/>
        <v>31071</v>
      </c>
      <c r="BD26" s="32">
        <f t="shared" si="461"/>
        <v>0</v>
      </c>
      <c r="BE26" s="32">
        <f t="shared" si="461"/>
        <v>0</v>
      </c>
      <c r="BF26" s="32">
        <f t="shared" si="461"/>
        <v>0</v>
      </c>
      <c r="BG26" s="32">
        <f t="shared" si="461"/>
        <v>4969</v>
      </c>
      <c r="BH26" s="32">
        <f t="shared" si="461"/>
        <v>5571</v>
      </c>
      <c r="BI26" s="32">
        <f t="shared" si="461"/>
        <v>10540</v>
      </c>
      <c r="BJ26" s="32">
        <f t="shared" si="461"/>
        <v>0</v>
      </c>
      <c r="BK26" s="32">
        <f t="shared" si="461"/>
        <v>0</v>
      </c>
      <c r="BL26" s="32">
        <f t="shared" si="461"/>
        <v>0</v>
      </c>
      <c r="BM26" s="32">
        <f t="shared" si="461"/>
        <v>23413</v>
      </c>
      <c r="BN26" s="32">
        <f t="shared" si="461"/>
        <v>15000</v>
      </c>
      <c r="BO26" s="32">
        <f t="shared" si="461"/>
        <v>38413</v>
      </c>
      <c r="BP26" s="32">
        <f t="shared" si="461"/>
        <v>1008167</v>
      </c>
      <c r="BQ26" s="32">
        <f t="shared" si="461"/>
        <v>3111991</v>
      </c>
      <c r="BR26" s="32">
        <f t="shared" ref="BR26:DQ26" si="462">BR7+BR18</f>
        <v>4120158</v>
      </c>
      <c r="BS26" s="32">
        <f t="shared" si="462"/>
        <v>169062</v>
      </c>
      <c r="BT26" s="32">
        <f t="shared" si="462"/>
        <v>4415</v>
      </c>
      <c r="BU26" s="32">
        <f t="shared" si="462"/>
        <v>173477</v>
      </c>
      <c r="BV26" s="32">
        <f t="shared" si="462"/>
        <v>0</v>
      </c>
      <c r="BW26" s="32">
        <f t="shared" si="462"/>
        <v>0</v>
      </c>
      <c r="BX26" s="32">
        <f t="shared" si="462"/>
        <v>0</v>
      </c>
      <c r="BY26" s="32">
        <f t="shared" si="462"/>
        <v>272604</v>
      </c>
      <c r="BZ26" s="32">
        <f t="shared" si="462"/>
        <v>57392</v>
      </c>
      <c r="CA26" s="32">
        <f t="shared" si="462"/>
        <v>329996</v>
      </c>
      <c r="CB26" s="32">
        <f t="shared" si="462"/>
        <v>0</v>
      </c>
      <c r="CC26" s="32">
        <f t="shared" si="462"/>
        <v>0</v>
      </c>
      <c r="CD26" s="32">
        <f t="shared" si="462"/>
        <v>0</v>
      </c>
      <c r="CE26" s="32">
        <f t="shared" si="462"/>
        <v>997424</v>
      </c>
      <c r="CF26" s="32">
        <f t="shared" si="462"/>
        <v>1205299</v>
      </c>
      <c r="CG26" s="32">
        <f t="shared" si="462"/>
        <v>2202723</v>
      </c>
      <c r="CH26" s="32">
        <f t="shared" si="462"/>
        <v>548293</v>
      </c>
      <c r="CI26" s="32">
        <f t="shared" si="462"/>
        <v>154152</v>
      </c>
      <c r="CJ26" s="32">
        <f t="shared" si="462"/>
        <v>702445</v>
      </c>
      <c r="CK26" s="32">
        <f t="shared" si="462"/>
        <v>268694</v>
      </c>
      <c r="CL26" s="32">
        <f t="shared" si="462"/>
        <v>1774</v>
      </c>
      <c r="CM26" s="32">
        <f t="shared" si="462"/>
        <v>270468</v>
      </c>
      <c r="CN26" s="32">
        <f t="shared" si="462"/>
        <v>696689</v>
      </c>
      <c r="CO26" s="32">
        <f t="shared" si="462"/>
        <v>23573</v>
      </c>
      <c r="CP26" s="32">
        <f t="shared" si="462"/>
        <v>720262</v>
      </c>
      <c r="CQ26" s="32">
        <f t="shared" si="462"/>
        <v>0</v>
      </c>
      <c r="CR26" s="32">
        <f t="shared" si="462"/>
        <v>0</v>
      </c>
      <c r="CS26" s="32">
        <f t="shared" si="462"/>
        <v>0</v>
      </c>
      <c r="CT26" s="32">
        <f t="shared" si="462"/>
        <v>1000</v>
      </c>
      <c r="CU26" s="32">
        <f t="shared" si="462"/>
        <v>0</v>
      </c>
      <c r="CV26" s="32">
        <f t="shared" si="462"/>
        <v>1000</v>
      </c>
      <c r="CW26" s="32">
        <f t="shared" si="462"/>
        <v>1700</v>
      </c>
      <c r="CX26" s="32">
        <f t="shared" si="462"/>
        <v>527</v>
      </c>
      <c r="CY26" s="32">
        <f t="shared" si="462"/>
        <v>2227</v>
      </c>
      <c r="CZ26" s="32">
        <f t="shared" si="462"/>
        <v>44900</v>
      </c>
      <c r="DA26" s="32">
        <f t="shared" si="462"/>
        <v>15419</v>
      </c>
      <c r="DB26" s="32">
        <f t="shared" si="462"/>
        <v>60319</v>
      </c>
      <c r="DC26" s="32">
        <f t="shared" si="462"/>
        <v>1000000</v>
      </c>
      <c r="DD26" s="32">
        <f t="shared" si="462"/>
        <v>1419012</v>
      </c>
      <c r="DE26" s="32">
        <f t="shared" si="462"/>
        <v>2419012</v>
      </c>
      <c r="DF26" s="32">
        <f t="shared" si="462"/>
        <v>335626</v>
      </c>
      <c r="DG26" s="32">
        <f t="shared" si="462"/>
        <v>50387</v>
      </c>
      <c r="DH26" s="32">
        <f t="shared" si="462"/>
        <v>386013</v>
      </c>
      <c r="DI26" s="32">
        <f t="shared" si="462"/>
        <v>13359</v>
      </c>
      <c r="DJ26" s="32">
        <f t="shared" si="462"/>
        <v>470</v>
      </c>
      <c r="DK26" s="32">
        <f t="shared" si="462"/>
        <v>13829</v>
      </c>
      <c r="DL26" s="32">
        <f t="shared" si="462"/>
        <v>98857</v>
      </c>
      <c r="DM26" s="32">
        <f t="shared" si="462"/>
        <v>0</v>
      </c>
      <c r="DN26" s="32">
        <f t="shared" si="462"/>
        <v>98857</v>
      </c>
      <c r="DO26" s="32">
        <f t="shared" si="462"/>
        <v>698804</v>
      </c>
      <c r="DP26" s="32">
        <f t="shared" si="462"/>
        <v>103369</v>
      </c>
      <c r="DQ26" s="32">
        <f t="shared" si="462"/>
        <v>802173</v>
      </c>
      <c r="DR26" s="107">
        <f t="shared" ref="DR26:GR26" si="463">DR7+DR18</f>
        <v>7585640</v>
      </c>
      <c r="DS26" s="107">
        <f t="shared" ref="DS26:DT26" si="464">DS7+DS18</f>
        <v>6795491</v>
      </c>
      <c r="DT26" s="107">
        <f t="shared" si="464"/>
        <v>14381131</v>
      </c>
      <c r="DU26" s="32">
        <f t="shared" si="463"/>
        <v>0</v>
      </c>
      <c r="DV26" s="32">
        <f t="shared" si="463"/>
        <v>0</v>
      </c>
      <c r="DW26" s="32">
        <f t="shared" si="463"/>
        <v>0</v>
      </c>
      <c r="DX26" s="32">
        <f t="shared" ref="DX26:EU26" si="465">DX7+DX18</f>
        <v>0</v>
      </c>
      <c r="DY26" s="32">
        <f t="shared" si="465"/>
        <v>0</v>
      </c>
      <c r="DZ26" s="32">
        <f t="shared" si="465"/>
        <v>0</v>
      </c>
      <c r="EA26" s="32">
        <f t="shared" si="465"/>
        <v>0</v>
      </c>
      <c r="EB26" s="32">
        <f t="shared" si="465"/>
        <v>0</v>
      </c>
      <c r="EC26" s="32">
        <f t="shared" si="465"/>
        <v>0</v>
      </c>
      <c r="ED26" s="32">
        <f t="shared" si="465"/>
        <v>10033</v>
      </c>
      <c r="EE26" s="32">
        <f t="shared" si="465"/>
        <v>2703</v>
      </c>
      <c r="EF26" s="32">
        <f t="shared" si="465"/>
        <v>12736</v>
      </c>
      <c r="EG26" s="32">
        <f t="shared" si="465"/>
        <v>0</v>
      </c>
      <c r="EH26" s="32">
        <f t="shared" si="465"/>
        <v>0</v>
      </c>
      <c r="EI26" s="32">
        <f t="shared" si="465"/>
        <v>0</v>
      </c>
      <c r="EJ26" s="32">
        <f t="shared" si="465"/>
        <v>21271</v>
      </c>
      <c r="EK26" s="32">
        <f t="shared" si="465"/>
        <v>40290</v>
      </c>
      <c r="EL26" s="32">
        <f t="shared" si="465"/>
        <v>61561</v>
      </c>
      <c r="EM26" s="32">
        <f t="shared" si="465"/>
        <v>0</v>
      </c>
      <c r="EN26" s="32">
        <f t="shared" si="465"/>
        <v>0</v>
      </c>
      <c r="EO26" s="32">
        <f t="shared" si="465"/>
        <v>0</v>
      </c>
      <c r="EP26" s="32">
        <f t="shared" si="465"/>
        <v>41517</v>
      </c>
      <c r="EQ26" s="32">
        <f t="shared" si="465"/>
        <v>66940</v>
      </c>
      <c r="ER26" s="32">
        <f t="shared" si="465"/>
        <v>108457</v>
      </c>
      <c r="ES26" s="32">
        <f t="shared" si="465"/>
        <v>5529</v>
      </c>
      <c r="ET26" s="32">
        <f t="shared" si="465"/>
        <v>10824</v>
      </c>
      <c r="EU26" s="32">
        <f t="shared" si="465"/>
        <v>16353</v>
      </c>
      <c r="EV26" s="107">
        <f t="shared" si="463"/>
        <v>78350</v>
      </c>
      <c r="EW26" s="107">
        <f t="shared" ref="EW26:EX26" si="466">EW7+EW18</f>
        <v>120757</v>
      </c>
      <c r="EX26" s="107">
        <f t="shared" si="466"/>
        <v>199107</v>
      </c>
      <c r="EY26" s="32">
        <f t="shared" si="463"/>
        <v>68153</v>
      </c>
      <c r="EZ26" s="32">
        <f t="shared" si="463"/>
        <v>14685</v>
      </c>
      <c r="FA26" s="32">
        <f t="shared" si="463"/>
        <v>82838</v>
      </c>
      <c r="FB26" s="32">
        <f t="shared" si="463"/>
        <v>3675</v>
      </c>
      <c r="FC26" s="32">
        <f t="shared" si="463"/>
        <v>863</v>
      </c>
      <c r="FD26" s="32">
        <f t="shared" si="463"/>
        <v>4538</v>
      </c>
      <c r="FE26" s="32">
        <f t="shared" si="463"/>
        <v>2450</v>
      </c>
      <c r="FF26" s="32">
        <f t="shared" si="463"/>
        <v>784</v>
      </c>
      <c r="FG26" s="32">
        <f t="shared" si="463"/>
        <v>3234</v>
      </c>
      <c r="FH26" s="32">
        <f t="shared" si="463"/>
        <v>149513</v>
      </c>
      <c r="FI26" s="32">
        <f t="shared" si="463"/>
        <v>12928</v>
      </c>
      <c r="FJ26" s="32">
        <f t="shared" si="463"/>
        <v>162441</v>
      </c>
      <c r="FK26" s="32">
        <f t="shared" si="463"/>
        <v>5075</v>
      </c>
      <c r="FL26" s="32">
        <f t="shared" si="463"/>
        <v>1315</v>
      </c>
      <c r="FM26" s="32">
        <f t="shared" si="463"/>
        <v>6390</v>
      </c>
      <c r="FN26" s="32">
        <f t="shared" si="463"/>
        <v>37816</v>
      </c>
      <c r="FO26" s="32">
        <f t="shared" si="463"/>
        <v>-5480</v>
      </c>
      <c r="FP26" s="32">
        <f t="shared" si="463"/>
        <v>32336</v>
      </c>
      <c r="FQ26" s="32">
        <f t="shared" si="463"/>
        <v>22910</v>
      </c>
      <c r="FR26" s="32">
        <f t="shared" si="463"/>
        <v>4651</v>
      </c>
      <c r="FS26" s="32">
        <f t="shared" si="463"/>
        <v>27561</v>
      </c>
      <c r="FT26" s="32">
        <f t="shared" si="463"/>
        <v>8677</v>
      </c>
      <c r="FU26" s="32">
        <f t="shared" si="463"/>
        <v>893</v>
      </c>
      <c r="FV26" s="32">
        <f t="shared" si="463"/>
        <v>9570</v>
      </c>
      <c r="FW26" s="32">
        <f t="shared" si="463"/>
        <v>6741</v>
      </c>
      <c r="FX26" s="32">
        <f t="shared" si="463"/>
        <v>12303</v>
      </c>
      <c r="FY26" s="32">
        <f t="shared" si="463"/>
        <v>19044</v>
      </c>
      <c r="FZ26" s="32">
        <f t="shared" si="463"/>
        <v>16058</v>
      </c>
      <c r="GA26" s="32">
        <f t="shared" si="463"/>
        <v>2497</v>
      </c>
      <c r="GB26" s="32">
        <f t="shared" si="463"/>
        <v>18555</v>
      </c>
      <c r="GC26" s="32">
        <f t="shared" si="463"/>
        <v>1575</v>
      </c>
      <c r="GD26" s="32">
        <f t="shared" si="463"/>
        <v>3584</v>
      </c>
      <c r="GE26" s="32">
        <f t="shared" si="463"/>
        <v>5159</v>
      </c>
      <c r="GF26" s="32">
        <f t="shared" si="463"/>
        <v>4375</v>
      </c>
      <c r="GG26" s="32">
        <f t="shared" si="463"/>
        <v>843</v>
      </c>
      <c r="GH26" s="32">
        <f t="shared" si="463"/>
        <v>5218</v>
      </c>
      <c r="GI26" s="32">
        <f>GI7+GI18</f>
        <v>1750</v>
      </c>
      <c r="GJ26" s="32">
        <f t="shared" ref="GJ26:GK26" si="467">GJ7+GJ18</f>
        <v>0</v>
      </c>
      <c r="GK26" s="32">
        <f t="shared" si="467"/>
        <v>1750</v>
      </c>
      <c r="GL26" s="32">
        <f t="shared" si="463"/>
        <v>328768</v>
      </c>
      <c r="GM26" s="32">
        <f t="shared" si="463"/>
        <v>49866</v>
      </c>
      <c r="GN26" s="32">
        <f t="shared" si="463"/>
        <v>378634</v>
      </c>
      <c r="GO26" s="32">
        <f t="shared" si="463"/>
        <v>88473</v>
      </c>
      <c r="GP26" s="32">
        <f t="shared" si="463"/>
        <v>48147</v>
      </c>
      <c r="GQ26" s="32">
        <f t="shared" si="463"/>
        <v>136620</v>
      </c>
      <c r="GR26" s="32">
        <f t="shared" si="463"/>
        <v>48266</v>
      </c>
      <c r="GS26" s="32">
        <f t="shared" ref="GS26:GT26" si="468">GS7+GS18</f>
        <v>14544</v>
      </c>
      <c r="GT26" s="32">
        <f t="shared" si="468"/>
        <v>62810</v>
      </c>
      <c r="GU26" s="32">
        <f>GU7+GU18</f>
        <v>77190</v>
      </c>
      <c r="GV26" s="32">
        <f t="shared" ref="GV26:GW26" si="469">GV7+GV18</f>
        <v>53303</v>
      </c>
      <c r="GW26" s="32">
        <f t="shared" si="469"/>
        <v>130493</v>
      </c>
      <c r="GX26" s="32">
        <f>GX7+GX18</f>
        <v>542697</v>
      </c>
      <c r="GY26" s="32">
        <f t="shared" ref="GY26:GZ26" si="470">GY7+GY18</f>
        <v>165860</v>
      </c>
      <c r="GZ26" s="32">
        <f t="shared" si="470"/>
        <v>708557</v>
      </c>
      <c r="HA26" s="32">
        <f>HA7+HA18</f>
        <v>8206687</v>
      </c>
      <c r="HB26" s="32">
        <f t="shared" ref="HB26:HC26" si="471">HB7+HB18</f>
        <v>7082108</v>
      </c>
      <c r="HC26" s="120">
        <f t="shared" si="471"/>
        <v>15288795</v>
      </c>
    </row>
    <row r="27" spans="1:211" s="12" customFormat="1" ht="16.5" thickBot="1" x14ac:dyDescent="0.25">
      <c r="A27" s="112" t="s">
        <v>464</v>
      </c>
      <c r="B27" s="33">
        <f>B52+B61</f>
        <v>0</v>
      </c>
      <c r="C27" s="33">
        <f t="shared" ref="C27:E27" si="472">C52+C61</f>
        <v>0</v>
      </c>
      <c r="D27" s="33">
        <f t="shared" si="472"/>
        <v>0</v>
      </c>
      <c r="E27" s="33">
        <f t="shared" si="472"/>
        <v>0</v>
      </c>
      <c r="F27" s="33">
        <f t="shared" ref="F27:BQ27" si="473">F52+F61</f>
        <v>0</v>
      </c>
      <c r="G27" s="33">
        <f t="shared" si="473"/>
        <v>0</v>
      </c>
      <c r="H27" s="33">
        <f t="shared" si="473"/>
        <v>0</v>
      </c>
      <c r="I27" s="33">
        <f t="shared" si="473"/>
        <v>0</v>
      </c>
      <c r="J27" s="33">
        <f t="shared" si="473"/>
        <v>0</v>
      </c>
      <c r="K27" s="33">
        <f t="shared" si="473"/>
        <v>500</v>
      </c>
      <c r="L27" s="33">
        <f t="shared" si="473"/>
        <v>0</v>
      </c>
      <c r="M27" s="33">
        <f t="shared" si="473"/>
        <v>500</v>
      </c>
      <c r="N27" s="33">
        <f t="shared" si="473"/>
        <v>0</v>
      </c>
      <c r="O27" s="33">
        <f t="shared" si="473"/>
        <v>0</v>
      </c>
      <c r="P27" s="33">
        <f t="shared" si="473"/>
        <v>0</v>
      </c>
      <c r="Q27" s="33">
        <f t="shared" si="473"/>
        <v>0</v>
      </c>
      <c r="R27" s="33">
        <f t="shared" si="473"/>
        <v>0</v>
      </c>
      <c r="S27" s="33">
        <f t="shared" si="473"/>
        <v>0</v>
      </c>
      <c r="T27" s="33">
        <f t="shared" si="473"/>
        <v>0</v>
      </c>
      <c r="U27" s="33">
        <f t="shared" si="473"/>
        <v>0</v>
      </c>
      <c r="V27" s="33">
        <f t="shared" si="473"/>
        <v>0</v>
      </c>
      <c r="W27" s="33">
        <f t="shared" si="473"/>
        <v>0</v>
      </c>
      <c r="X27" s="33">
        <f t="shared" si="473"/>
        <v>4700000</v>
      </c>
      <c r="Y27" s="33">
        <f t="shared" si="473"/>
        <v>4700000</v>
      </c>
      <c r="Z27" s="33">
        <f t="shared" si="473"/>
        <v>8048</v>
      </c>
      <c r="AA27" s="33">
        <f t="shared" si="473"/>
        <v>2200000</v>
      </c>
      <c r="AB27" s="33">
        <f t="shared" si="473"/>
        <v>2208048</v>
      </c>
      <c r="AC27" s="33">
        <f t="shared" si="473"/>
        <v>2118867</v>
      </c>
      <c r="AD27" s="33">
        <f t="shared" si="473"/>
        <v>-1603538</v>
      </c>
      <c r="AE27" s="33">
        <f t="shared" si="473"/>
        <v>515329</v>
      </c>
      <c r="AF27" s="33">
        <f t="shared" si="473"/>
        <v>0</v>
      </c>
      <c r="AG27" s="33">
        <f t="shared" si="473"/>
        <v>0</v>
      </c>
      <c r="AH27" s="33">
        <f t="shared" si="473"/>
        <v>0</v>
      </c>
      <c r="AI27" s="33">
        <f t="shared" si="473"/>
        <v>0</v>
      </c>
      <c r="AJ27" s="33">
        <f t="shared" si="473"/>
        <v>0</v>
      </c>
      <c r="AK27" s="33">
        <f t="shared" si="473"/>
        <v>0</v>
      </c>
      <c r="AL27" s="33">
        <f t="shared" si="473"/>
        <v>0</v>
      </c>
      <c r="AM27" s="33">
        <f t="shared" si="473"/>
        <v>0</v>
      </c>
      <c r="AN27" s="33">
        <f t="shared" si="473"/>
        <v>0</v>
      </c>
      <c r="AO27" s="33">
        <f t="shared" si="473"/>
        <v>0</v>
      </c>
      <c r="AP27" s="33">
        <f t="shared" si="473"/>
        <v>0</v>
      </c>
      <c r="AQ27" s="33">
        <f t="shared" si="473"/>
        <v>0</v>
      </c>
      <c r="AR27" s="33">
        <f t="shared" si="473"/>
        <v>0</v>
      </c>
      <c r="AS27" s="33">
        <f t="shared" si="473"/>
        <v>0</v>
      </c>
      <c r="AT27" s="33">
        <f t="shared" si="473"/>
        <v>0</v>
      </c>
      <c r="AU27" s="33">
        <f t="shared" si="473"/>
        <v>0</v>
      </c>
      <c r="AV27" s="33">
        <f t="shared" si="473"/>
        <v>0</v>
      </c>
      <c r="AW27" s="33">
        <f t="shared" si="473"/>
        <v>0</v>
      </c>
      <c r="AX27" s="33">
        <f t="shared" si="473"/>
        <v>0</v>
      </c>
      <c r="AY27" s="33">
        <f t="shared" si="473"/>
        <v>0</v>
      </c>
      <c r="AZ27" s="33">
        <f t="shared" si="473"/>
        <v>0</v>
      </c>
      <c r="BA27" s="33">
        <f t="shared" si="473"/>
        <v>0</v>
      </c>
      <c r="BB27" s="33">
        <f t="shared" si="473"/>
        <v>0</v>
      </c>
      <c r="BC27" s="33">
        <f t="shared" si="473"/>
        <v>0</v>
      </c>
      <c r="BD27" s="33">
        <f t="shared" si="473"/>
        <v>0</v>
      </c>
      <c r="BE27" s="33">
        <f t="shared" si="473"/>
        <v>0</v>
      </c>
      <c r="BF27" s="33">
        <f t="shared" si="473"/>
        <v>0</v>
      </c>
      <c r="BG27" s="33">
        <f t="shared" si="473"/>
        <v>0</v>
      </c>
      <c r="BH27" s="33">
        <f t="shared" si="473"/>
        <v>0</v>
      </c>
      <c r="BI27" s="33">
        <f t="shared" si="473"/>
        <v>0</v>
      </c>
      <c r="BJ27" s="33">
        <f t="shared" si="473"/>
        <v>0</v>
      </c>
      <c r="BK27" s="33">
        <f t="shared" si="473"/>
        <v>0</v>
      </c>
      <c r="BL27" s="33">
        <f t="shared" si="473"/>
        <v>0</v>
      </c>
      <c r="BM27" s="33">
        <f t="shared" si="473"/>
        <v>0</v>
      </c>
      <c r="BN27" s="33">
        <f t="shared" si="473"/>
        <v>0</v>
      </c>
      <c r="BO27" s="33">
        <f t="shared" si="473"/>
        <v>0</v>
      </c>
      <c r="BP27" s="33">
        <f t="shared" si="473"/>
        <v>81680</v>
      </c>
      <c r="BQ27" s="33">
        <f t="shared" si="473"/>
        <v>20390</v>
      </c>
      <c r="BR27" s="33">
        <f t="shared" ref="BR27:DQ27" si="474">BR52+BR61</f>
        <v>102070</v>
      </c>
      <c r="BS27" s="33">
        <f t="shared" si="474"/>
        <v>0</v>
      </c>
      <c r="BT27" s="33">
        <f t="shared" si="474"/>
        <v>0</v>
      </c>
      <c r="BU27" s="33">
        <f t="shared" si="474"/>
        <v>0</v>
      </c>
      <c r="BV27" s="33">
        <f t="shared" si="474"/>
        <v>0</v>
      </c>
      <c r="BW27" s="33">
        <f t="shared" si="474"/>
        <v>0</v>
      </c>
      <c r="BX27" s="33">
        <f t="shared" si="474"/>
        <v>0</v>
      </c>
      <c r="BY27" s="33">
        <f t="shared" si="474"/>
        <v>0</v>
      </c>
      <c r="BZ27" s="33">
        <f t="shared" si="474"/>
        <v>0</v>
      </c>
      <c r="CA27" s="33">
        <f t="shared" si="474"/>
        <v>0</v>
      </c>
      <c r="CB27" s="33">
        <f t="shared" si="474"/>
        <v>0</v>
      </c>
      <c r="CC27" s="33">
        <f t="shared" si="474"/>
        <v>0</v>
      </c>
      <c r="CD27" s="33">
        <f t="shared" si="474"/>
        <v>0</v>
      </c>
      <c r="CE27" s="33">
        <f t="shared" si="474"/>
        <v>2825670</v>
      </c>
      <c r="CF27" s="33">
        <f t="shared" si="474"/>
        <v>219445</v>
      </c>
      <c r="CG27" s="33">
        <f t="shared" si="474"/>
        <v>3045115</v>
      </c>
      <c r="CH27" s="33">
        <f t="shared" si="474"/>
        <v>0</v>
      </c>
      <c r="CI27" s="33">
        <f t="shared" si="474"/>
        <v>0</v>
      </c>
      <c r="CJ27" s="33">
        <f t="shared" si="474"/>
        <v>0</v>
      </c>
      <c r="CK27" s="33">
        <f t="shared" si="474"/>
        <v>168194</v>
      </c>
      <c r="CL27" s="33">
        <f t="shared" si="474"/>
        <v>-45006</v>
      </c>
      <c r="CM27" s="33">
        <f t="shared" si="474"/>
        <v>123188</v>
      </c>
      <c r="CN27" s="33">
        <f t="shared" si="474"/>
        <v>390000</v>
      </c>
      <c r="CO27" s="33">
        <f t="shared" si="474"/>
        <v>0</v>
      </c>
      <c r="CP27" s="33">
        <f t="shared" si="474"/>
        <v>390000</v>
      </c>
      <c r="CQ27" s="33">
        <f t="shared" si="474"/>
        <v>0</v>
      </c>
      <c r="CR27" s="33">
        <f t="shared" si="474"/>
        <v>0</v>
      </c>
      <c r="CS27" s="33">
        <f t="shared" si="474"/>
        <v>0</v>
      </c>
      <c r="CT27" s="33">
        <f t="shared" si="474"/>
        <v>0</v>
      </c>
      <c r="CU27" s="33">
        <f t="shared" si="474"/>
        <v>0</v>
      </c>
      <c r="CV27" s="33">
        <f t="shared" si="474"/>
        <v>0</v>
      </c>
      <c r="CW27" s="33">
        <f t="shared" si="474"/>
        <v>0</v>
      </c>
      <c r="CX27" s="33">
        <f t="shared" si="474"/>
        <v>0</v>
      </c>
      <c r="CY27" s="33">
        <f t="shared" si="474"/>
        <v>0</v>
      </c>
      <c r="CZ27" s="33">
        <f t="shared" si="474"/>
        <v>0</v>
      </c>
      <c r="DA27" s="33">
        <f t="shared" si="474"/>
        <v>0</v>
      </c>
      <c r="DB27" s="33">
        <f t="shared" si="474"/>
        <v>0</v>
      </c>
      <c r="DC27" s="33">
        <f t="shared" si="474"/>
        <v>140000</v>
      </c>
      <c r="DD27" s="33">
        <f t="shared" si="474"/>
        <v>0</v>
      </c>
      <c r="DE27" s="33">
        <f t="shared" si="474"/>
        <v>140000</v>
      </c>
      <c r="DF27" s="33">
        <f t="shared" si="474"/>
        <v>120507</v>
      </c>
      <c r="DG27" s="33">
        <f t="shared" si="474"/>
        <v>0</v>
      </c>
      <c r="DH27" s="33">
        <f t="shared" si="474"/>
        <v>120507</v>
      </c>
      <c r="DI27" s="33">
        <f t="shared" si="474"/>
        <v>0</v>
      </c>
      <c r="DJ27" s="33">
        <f t="shared" si="474"/>
        <v>0</v>
      </c>
      <c r="DK27" s="33">
        <f t="shared" si="474"/>
        <v>0</v>
      </c>
      <c r="DL27" s="33">
        <f t="shared" si="474"/>
        <v>0</v>
      </c>
      <c r="DM27" s="33">
        <f t="shared" si="474"/>
        <v>0</v>
      </c>
      <c r="DN27" s="33">
        <f t="shared" si="474"/>
        <v>0</v>
      </c>
      <c r="DO27" s="33">
        <f t="shared" si="474"/>
        <v>75000</v>
      </c>
      <c r="DP27" s="33">
        <f t="shared" si="474"/>
        <v>0</v>
      </c>
      <c r="DQ27" s="33">
        <f t="shared" si="474"/>
        <v>75000</v>
      </c>
      <c r="DR27" s="108">
        <f t="shared" ref="DR27:GR27" si="475">DR52+DR61</f>
        <v>5928466</v>
      </c>
      <c r="DS27" s="108">
        <f t="shared" ref="DS27:DT27" si="476">DS52+DS61</f>
        <v>5491291</v>
      </c>
      <c r="DT27" s="108">
        <f t="shared" si="476"/>
        <v>11419757</v>
      </c>
      <c r="DU27" s="33">
        <f t="shared" si="475"/>
        <v>0</v>
      </c>
      <c r="DV27" s="33">
        <f t="shared" si="475"/>
        <v>0</v>
      </c>
      <c r="DW27" s="33">
        <f t="shared" si="475"/>
        <v>0</v>
      </c>
      <c r="DX27" s="33">
        <f t="shared" ref="DX27:EU27" si="477">DX52+DX61</f>
        <v>0</v>
      </c>
      <c r="DY27" s="33">
        <f t="shared" si="477"/>
        <v>0</v>
      </c>
      <c r="DZ27" s="33">
        <f t="shared" si="477"/>
        <v>0</v>
      </c>
      <c r="EA27" s="33">
        <f t="shared" si="477"/>
        <v>0</v>
      </c>
      <c r="EB27" s="33">
        <f t="shared" si="477"/>
        <v>0</v>
      </c>
      <c r="EC27" s="33">
        <f t="shared" si="477"/>
        <v>0</v>
      </c>
      <c r="ED27" s="33">
        <f t="shared" si="477"/>
        <v>10033</v>
      </c>
      <c r="EE27" s="33">
        <f t="shared" si="477"/>
        <v>2703</v>
      </c>
      <c r="EF27" s="33">
        <f t="shared" si="477"/>
        <v>12736</v>
      </c>
      <c r="EG27" s="33">
        <f t="shared" si="477"/>
        <v>0</v>
      </c>
      <c r="EH27" s="33">
        <f t="shared" si="477"/>
        <v>0</v>
      </c>
      <c r="EI27" s="33">
        <f t="shared" si="477"/>
        <v>0</v>
      </c>
      <c r="EJ27" s="33">
        <f t="shared" si="477"/>
        <v>21271</v>
      </c>
      <c r="EK27" s="33">
        <f t="shared" si="477"/>
        <v>40290</v>
      </c>
      <c r="EL27" s="33">
        <f t="shared" si="477"/>
        <v>61561</v>
      </c>
      <c r="EM27" s="33">
        <f t="shared" si="477"/>
        <v>0</v>
      </c>
      <c r="EN27" s="33">
        <f t="shared" si="477"/>
        <v>0</v>
      </c>
      <c r="EO27" s="33">
        <f t="shared" si="477"/>
        <v>0</v>
      </c>
      <c r="EP27" s="33">
        <f t="shared" si="477"/>
        <v>41517</v>
      </c>
      <c r="EQ27" s="33">
        <f t="shared" si="477"/>
        <v>66940</v>
      </c>
      <c r="ER27" s="33">
        <f t="shared" si="477"/>
        <v>108457</v>
      </c>
      <c r="ES27" s="33">
        <f t="shared" si="477"/>
        <v>5529</v>
      </c>
      <c r="ET27" s="33">
        <f t="shared" si="477"/>
        <v>10824</v>
      </c>
      <c r="EU27" s="33">
        <f t="shared" si="477"/>
        <v>16353</v>
      </c>
      <c r="EV27" s="108">
        <f t="shared" si="475"/>
        <v>78350</v>
      </c>
      <c r="EW27" s="108">
        <f t="shared" ref="EW27:EX27" si="478">EW52+EW61</f>
        <v>120757</v>
      </c>
      <c r="EX27" s="108">
        <f t="shared" si="478"/>
        <v>199107</v>
      </c>
      <c r="EY27" s="33">
        <f t="shared" si="475"/>
        <v>68153</v>
      </c>
      <c r="EZ27" s="33">
        <f t="shared" si="475"/>
        <v>14685</v>
      </c>
      <c r="FA27" s="33">
        <f t="shared" si="475"/>
        <v>82838</v>
      </c>
      <c r="FB27" s="33">
        <f t="shared" si="475"/>
        <v>3675</v>
      </c>
      <c r="FC27" s="33">
        <f t="shared" si="475"/>
        <v>863</v>
      </c>
      <c r="FD27" s="33">
        <f t="shared" si="475"/>
        <v>4538</v>
      </c>
      <c r="FE27" s="33">
        <f t="shared" si="475"/>
        <v>2450</v>
      </c>
      <c r="FF27" s="33">
        <f t="shared" si="475"/>
        <v>784</v>
      </c>
      <c r="FG27" s="33">
        <f t="shared" si="475"/>
        <v>3234</v>
      </c>
      <c r="FH27" s="33">
        <f t="shared" si="475"/>
        <v>149513</v>
      </c>
      <c r="FI27" s="33">
        <f t="shared" si="475"/>
        <v>12928</v>
      </c>
      <c r="FJ27" s="33">
        <f t="shared" si="475"/>
        <v>162441</v>
      </c>
      <c r="FK27" s="33">
        <f t="shared" si="475"/>
        <v>5075</v>
      </c>
      <c r="FL27" s="33">
        <f t="shared" si="475"/>
        <v>1315</v>
      </c>
      <c r="FM27" s="33">
        <f t="shared" si="475"/>
        <v>6390</v>
      </c>
      <c r="FN27" s="33">
        <f t="shared" si="475"/>
        <v>37816</v>
      </c>
      <c r="FO27" s="33">
        <f t="shared" si="475"/>
        <v>-5480</v>
      </c>
      <c r="FP27" s="33">
        <f t="shared" si="475"/>
        <v>32336</v>
      </c>
      <c r="FQ27" s="33">
        <f t="shared" si="475"/>
        <v>22910</v>
      </c>
      <c r="FR27" s="33">
        <f t="shared" si="475"/>
        <v>4651</v>
      </c>
      <c r="FS27" s="33">
        <f t="shared" si="475"/>
        <v>27561</v>
      </c>
      <c r="FT27" s="33">
        <f t="shared" si="475"/>
        <v>8677</v>
      </c>
      <c r="FU27" s="33">
        <f t="shared" si="475"/>
        <v>893</v>
      </c>
      <c r="FV27" s="33">
        <f t="shared" si="475"/>
        <v>9570</v>
      </c>
      <c r="FW27" s="33">
        <f t="shared" si="475"/>
        <v>6741</v>
      </c>
      <c r="FX27" s="33">
        <f t="shared" si="475"/>
        <v>12303</v>
      </c>
      <c r="FY27" s="33">
        <f t="shared" si="475"/>
        <v>19044</v>
      </c>
      <c r="FZ27" s="33">
        <f t="shared" si="475"/>
        <v>16058</v>
      </c>
      <c r="GA27" s="33">
        <f t="shared" si="475"/>
        <v>2497</v>
      </c>
      <c r="GB27" s="33">
        <f t="shared" si="475"/>
        <v>18555</v>
      </c>
      <c r="GC27" s="33">
        <f t="shared" si="475"/>
        <v>1575</v>
      </c>
      <c r="GD27" s="33">
        <f t="shared" si="475"/>
        <v>3584</v>
      </c>
      <c r="GE27" s="33">
        <f t="shared" si="475"/>
        <v>5159</v>
      </c>
      <c r="GF27" s="33">
        <f t="shared" si="475"/>
        <v>4375</v>
      </c>
      <c r="GG27" s="33">
        <f t="shared" si="475"/>
        <v>843</v>
      </c>
      <c r="GH27" s="33">
        <f t="shared" si="475"/>
        <v>5218</v>
      </c>
      <c r="GI27" s="33">
        <f>GI52+GI61</f>
        <v>1750</v>
      </c>
      <c r="GJ27" s="33">
        <f t="shared" ref="GJ27:GK27" si="479">GJ52+GJ61</f>
        <v>0</v>
      </c>
      <c r="GK27" s="33">
        <f t="shared" si="479"/>
        <v>1750</v>
      </c>
      <c r="GL27" s="33">
        <f t="shared" si="475"/>
        <v>328768</v>
      </c>
      <c r="GM27" s="33">
        <f t="shared" si="475"/>
        <v>49866</v>
      </c>
      <c r="GN27" s="33">
        <f t="shared" si="475"/>
        <v>378634</v>
      </c>
      <c r="GO27" s="33">
        <f t="shared" si="475"/>
        <v>88473</v>
      </c>
      <c r="GP27" s="33">
        <f t="shared" si="475"/>
        <v>48147</v>
      </c>
      <c r="GQ27" s="33">
        <f t="shared" si="475"/>
        <v>136620</v>
      </c>
      <c r="GR27" s="33">
        <f t="shared" si="475"/>
        <v>8000</v>
      </c>
      <c r="GS27" s="33">
        <f t="shared" ref="GS27:GT27" si="480">GS52+GS61</f>
        <v>15241</v>
      </c>
      <c r="GT27" s="33">
        <f t="shared" si="480"/>
        <v>23241</v>
      </c>
      <c r="GU27" s="33">
        <f>GU52+GU61</f>
        <v>77190</v>
      </c>
      <c r="GV27" s="33">
        <f t="shared" ref="GV27:GW27" si="481">GV52+GV61</f>
        <v>53303</v>
      </c>
      <c r="GW27" s="33">
        <f t="shared" si="481"/>
        <v>130493</v>
      </c>
      <c r="GX27" s="33">
        <f>GX52+GX61</f>
        <v>502431</v>
      </c>
      <c r="GY27" s="33">
        <f t="shared" ref="GY27:GZ27" si="482">GY52+GY61</f>
        <v>166557</v>
      </c>
      <c r="GZ27" s="33">
        <f t="shared" si="482"/>
        <v>668988</v>
      </c>
      <c r="HA27" s="33">
        <f>HA52+HA61</f>
        <v>6509247</v>
      </c>
      <c r="HB27" s="33">
        <f t="shared" ref="HB27:HC27" si="483">HB52+HB61</f>
        <v>5778605</v>
      </c>
      <c r="HC27" s="121">
        <f t="shared" si="483"/>
        <v>12287852</v>
      </c>
    </row>
    <row r="28" spans="1:211" s="12" customFormat="1" x14ac:dyDescent="0.2">
      <c r="A28" s="113" t="s">
        <v>419</v>
      </c>
      <c r="B28" s="31">
        <f>B29+B35+B36+B37</f>
        <v>0</v>
      </c>
      <c r="C28" s="31">
        <f t="shared" ref="C28:E28" si="484">C29+C35+C36+C37</f>
        <v>0</v>
      </c>
      <c r="D28" s="31">
        <f t="shared" si="484"/>
        <v>0</v>
      </c>
      <c r="E28" s="31">
        <f t="shared" si="484"/>
        <v>0</v>
      </c>
      <c r="F28" s="31">
        <f t="shared" ref="F28:BQ28" si="485">F29+F35+F36+F37</f>
        <v>0</v>
      </c>
      <c r="G28" s="31">
        <f t="shared" si="485"/>
        <v>0</v>
      </c>
      <c r="H28" s="31">
        <f t="shared" si="485"/>
        <v>0</v>
      </c>
      <c r="I28" s="31">
        <f t="shared" si="485"/>
        <v>0</v>
      </c>
      <c r="J28" s="31">
        <f t="shared" si="485"/>
        <v>0</v>
      </c>
      <c r="K28" s="31">
        <f t="shared" si="485"/>
        <v>0</v>
      </c>
      <c r="L28" s="31">
        <f t="shared" si="485"/>
        <v>0</v>
      </c>
      <c r="M28" s="31">
        <f t="shared" si="485"/>
        <v>0</v>
      </c>
      <c r="N28" s="31">
        <f t="shared" si="485"/>
        <v>0</v>
      </c>
      <c r="O28" s="31">
        <f t="shared" si="485"/>
        <v>0</v>
      </c>
      <c r="P28" s="31">
        <f t="shared" si="485"/>
        <v>0</v>
      </c>
      <c r="Q28" s="31">
        <f t="shared" si="485"/>
        <v>0</v>
      </c>
      <c r="R28" s="31">
        <f t="shared" si="485"/>
        <v>0</v>
      </c>
      <c r="S28" s="31">
        <f t="shared" si="485"/>
        <v>0</v>
      </c>
      <c r="T28" s="31">
        <f t="shared" si="485"/>
        <v>0</v>
      </c>
      <c r="U28" s="31">
        <f t="shared" si="485"/>
        <v>0</v>
      </c>
      <c r="V28" s="31">
        <f t="shared" si="485"/>
        <v>0</v>
      </c>
      <c r="W28" s="31">
        <f t="shared" si="485"/>
        <v>0</v>
      </c>
      <c r="X28" s="31">
        <f t="shared" si="485"/>
        <v>0</v>
      </c>
      <c r="Y28" s="31">
        <f t="shared" si="485"/>
        <v>0</v>
      </c>
      <c r="Z28" s="31">
        <f t="shared" si="485"/>
        <v>8048</v>
      </c>
      <c r="AA28" s="31">
        <f t="shared" si="485"/>
        <v>0</v>
      </c>
      <c r="AB28" s="31">
        <f t="shared" si="485"/>
        <v>8048</v>
      </c>
      <c r="AC28" s="31">
        <f t="shared" si="485"/>
        <v>0</v>
      </c>
      <c r="AD28" s="31">
        <f t="shared" si="485"/>
        <v>202718</v>
      </c>
      <c r="AE28" s="31">
        <f t="shared" si="485"/>
        <v>202718</v>
      </c>
      <c r="AF28" s="31">
        <f t="shared" si="485"/>
        <v>0</v>
      </c>
      <c r="AG28" s="31">
        <f t="shared" si="485"/>
        <v>0</v>
      </c>
      <c r="AH28" s="31">
        <f t="shared" si="485"/>
        <v>0</v>
      </c>
      <c r="AI28" s="31">
        <f t="shared" si="485"/>
        <v>0</v>
      </c>
      <c r="AJ28" s="31">
        <f t="shared" si="485"/>
        <v>0</v>
      </c>
      <c r="AK28" s="31">
        <f t="shared" si="485"/>
        <v>0</v>
      </c>
      <c r="AL28" s="31">
        <f t="shared" si="485"/>
        <v>0</v>
      </c>
      <c r="AM28" s="31">
        <f t="shared" si="485"/>
        <v>0</v>
      </c>
      <c r="AN28" s="31">
        <f t="shared" si="485"/>
        <v>0</v>
      </c>
      <c r="AO28" s="31">
        <f t="shared" si="485"/>
        <v>0</v>
      </c>
      <c r="AP28" s="31">
        <f t="shared" si="485"/>
        <v>0</v>
      </c>
      <c r="AQ28" s="31">
        <f t="shared" si="485"/>
        <v>0</v>
      </c>
      <c r="AR28" s="31">
        <f t="shared" si="485"/>
        <v>0</v>
      </c>
      <c r="AS28" s="31">
        <f t="shared" si="485"/>
        <v>0</v>
      </c>
      <c r="AT28" s="31">
        <f t="shared" si="485"/>
        <v>0</v>
      </c>
      <c r="AU28" s="31">
        <f t="shared" si="485"/>
        <v>0</v>
      </c>
      <c r="AV28" s="31">
        <f t="shared" si="485"/>
        <v>0</v>
      </c>
      <c r="AW28" s="31">
        <f t="shared" si="485"/>
        <v>0</v>
      </c>
      <c r="AX28" s="31">
        <f t="shared" si="485"/>
        <v>0</v>
      </c>
      <c r="AY28" s="31">
        <f t="shared" si="485"/>
        <v>0</v>
      </c>
      <c r="AZ28" s="31">
        <f t="shared" si="485"/>
        <v>0</v>
      </c>
      <c r="BA28" s="31">
        <f t="shared" si="485"/>
        <v>0</v>
      </c>
      <c r="BB28" s="31">
        <f t="shared" si="485"/>
        <v>0</v>
      </c>
      <c r="BC28" s="31">
        <f t="shared" si="485"/>
        <v>0</v>
      </c>
      <c r="BD28" s="31">
        <f t="shared" si="485"/>
        <v>0</v>
      </c>
      <c r="BE28" s="31">
        <f t="shared" si="485"/>
        <v>0</v>
      </c>
      <c r="BF28" s="31">
        <f t="shared" si="485"/>
        <v>0</v>
      </c>
      <c r="BG28" s="31">
        <f t="shared" si="485"/>
        <v>0</v>
      </c>
      <c r="BH28" s="31">
        <f t="shared" si="485"/>
        <v>0</v>
      </c>
      <c r="BI28" s="31">
        <f t="shared" si="485"/>
        <v>0</v>
      </c>
      <c r="BJ28" s="31">
        <f t="shared" si="485"/>
        <v>0</v>
      </c>
      <c r="BK28" s="31">
        <f t="shared" si="485"/>
        <v>0</v>
      </c>
      <c r="BL28" s="31">
        <f t="shared" si="485"/>
        <v>0</v>
      </c>
      <c r="BM28" s="31">
        <f t="shared" si="485"/>
        <v>0</v>
      </c>
      <c r="BN28" s="31">
        <f t="shared" si="485"/>
        <v>0</v>
      </c>
      <c r="BO28" s="31">
        <f t="shared" si="485"/>
        <v>0</v>
      </c>
      <c r="BP28" s="31">
        <f t="shared" si="485"/>
        <v>71680</v>
      </c>
      <c r="BQ28" s="31">
        <f t="shared" si="485"/>
        <v>20390</v>
      </c>
      <c r="BR28" s="31">
        <f t="shared" ref="BR28:DQ28" si="486">BR29+BR35+BR36+BR37</f>
        <v>92070</v>
      </c>
      <c r="BS28" s="31">
        <f t="shared" si="486"/>
        <v>0</v>
      </c>
      <c r="BT28" s="31">
        <f t="shared" si="486"/>
        <v>0</v>
      </c>
      <c r="BU28" s="31">
        <f t="shared" si="486"/>
        <v>0</v>
      </c>
      <c r="BV28" s="31">
        <f t="shared" si="486"/>
        <v>0</v>
      </c>
      <c r="BW28" s="31">
        <f t="shared" si="486"/>
        <v>0</v>
      </c>
      <c r="BX28" s="31">
        <f t="shared" si="486"/>
        <v>0</v>
      </c>
      <c r="BY28" s="31">
        <f t="shared" si="486"/>
        <v>0</v>
      </c>
      <c r="BZ28" s="31">
        <f t="shared" si="486"/>
        <v>0</v>
      </c>
      <c r="CA28" s="31">
        <f t="shared" si="486"/>
        <v>0</v>
      </c>
      <c r="CB28" s="31">
        <f t="shared" si="486"/>
        <v>0</v>
      </c>
      <c r="CC28" s="31">
        <f t="shared" si="486"/>
        <v>0</v>
      </c>
      <c r="CD28" s="31">
        <f t="shared" si="486"/>
        <v>0</v>
      </c>
      <c r="CE28" s="31">
        <f t="shared" si="486"/>
        <v>326800</v>
      </c>
      <c r="CF28" s="31">
        <f t="shared" si="486"/>
        <v>25501</v>
      </c>
      <c r="CG28" s="31">
        <f t="shared" si="486"/>
        <v>352301</v>
      </c>
      <c r="CH28" s="31">
        <f t="shared" si="486"/>
        <v>0</v>
      </c>
      <c r="CI28" s="31">
        <f t="shared" si="486"/>
        <v>0</v>
      </c>
      <c r="CJ28" s="31">
        <f t="shared" si="486"/>
        <v>0</v>
      </c>
      <c r="CK28" s="31">
        <f t="shared" si="486"/>
        <v>132094</v>
      </c>
      <c r="CL28" s="31">
        <f t="shared" si="486"/>
        <v>-45006</v>
      </c>
      <c r="CM28" s="31">
        <f t="shared" si="486"/>
        <v>87088</v>
      </c>
      <c r="CN28" s="31">
        <f t="shared" si="486"/>
        <v>11675</v>
      </c>
      <c r="CO28" s="31">
        <f t="shared" si="486"/>
        <v>0</v>
      </c>
      <c r="CP28" s="31">
        <f t="shared" si="486"/>
        <v>11675</v>
      </c>
      <c r="CQ28" s="31">
        <f t="shared" si="486"/>
        <v>0</v>
      </c>
      <c r="CR28" s="31">
        <f t="shared" si="486"/>
        <v>0</v>
      </c>
      <c r="CS28" s="31">
        <f t="shared" si="486"/>
        <v>0</v>
      </c>
      <c r="CT28" s="31">
        <f t="shared" si="486"/>
        <v>0</v>
      </c>
      <c r="CU28" s="31">
        <f t="shared" si="486"/>
        <v>0</v>
      </c>
      <c r="CV28" s="31">
        <f t="shared" si="486"/>
        <v>0</v>
      </c>
      <c r="CW28" s="31">
        <f t="shared" si="486"/>
        <v>0</v>
      </c>
      <c r="CX28" s="31">
        <f t="shared" si="486"/>
        <v>0</v>
      </c>
      <c r="CY28" s="31">
        <f t="shared" si="486"/>
        <v>0</v>
      </c>
      <c r="CZ28" s="31">
        <f t="shared" si="486"/>
        <v>0</v>
      </c>
      <c r="DA28" s="31">
        <f t="shared" si="486"/>
        <v>0</v>
      </c>
      <c r="DB28" s="31">
        <f t="shared" si="486"/>
        <v>0</v>
      </c>
      <c r="DC28" s="31">
        <f t="shared" si="486"/>
        <v>0</v>
      </c>
      <c r="DD28" s="31">
        <f t="shared" si="486"/>
        <v>0</v>
      </c>
      <c r="DE28" s="31">
        <f t="shared" si="486"/>
        <v>0</v>
      </c>
      <c r="DF28" s="31">
        <f t="shared" si="486"/>
        <v>120507</v>
      </c>
      <c r="DG28" s="31">
        <f t="shared" si="486"/>
        <v>0</v>
      </c>
      <c r="DH28" s="31">
        <f t="shared" si="486"/>
        <v>120507</v>
      </c>
      <c r="DI28" s="31">
        <f t="shared" si="486"/>
        <v>0</v>
      </c>
      <c r="DJ28" s="31">
        <f t="shared" si="486"/>
        <v>0</v>
      </c>
      <c r="DK28" s="31">
        <f t="shared" si="486"/>
        <v>0</v>
      </c>
      <c r="DL28" s="31">
        <f t="shared" si="486"/>
        <v>0</v>
      </c>
      <c r="DM28" s="31">
        <f t="shared" si="486"/>
        <v>0</v>
      </c>
      <c r="DN28" s="31">
        <f t="shared" si="486"/>
        <v>0</v>
      </c>
      <c r="DO28" s="31">
        <f t="shared" si="486"/>
        <v>75000</v>
      </c>
      <c r="DP28" s="31">
        <f t="shared" si="486"/>
        <v>0</v>
      </c>
      <c r="DQ28" s="31">
        <f t="shared" si="486"/>
        <v>75000</v>
      </c>
      <c r="DR28" s="104">
        <f t="shared" ref="DR28:GR28" si="487">DR29+DR35+DR36+DR37</f>
        <v>745804</v>
      </c>
      <c r="DS28" s="104">
        <f t="shared" ref="DS28:DT28" si="488">DS29+DS35+DS36+DS37</f>
        <v>203603</v>
      </c>
      <c r="DT28" s="104">
        <f t="shared" si="488"/>
        <v>949407</v>
      </c>
      <c r="DU28" s="31">
        <f t="shared" si="487"/>
        <v>0</v>
      </c>
      <c r="DV28" s="31">
        <f t="shared" ref="DV28" si="489">DV29+DV35+DV36+DV37</f>
        <v>0</v>
      </c>
      <c r="DW28" s="31">
        <f t="shared" ref="DW28:ET28" si="490">DW29+DW35+DW36+DW37</f>
        <v>0</v>
      </c>
      <c r="DX28" s="31">
        <f t="shared" si="490"/>
        <v>0</v>
      </c>
      <c r="DY28" s="31">
        <f t="shared" si="490"/>
        <v>0</v>
      </c>
      <c r="DZ28" s="31">
        <f t="shared" ref="DZ28:EA28" si="491">DZ29+DZ35+DZ36+DZ37</f>
        <v>0</v>
      </c>
      <c r="EA28" s="31">
        <f t="shared" si="491"/>
        <v>0</v>
      </c>
      <c r="EB28" s="31">
        <f t="shared" si="490"/>
        <v>0</v>
      </c>
      <c r="EC28" s="31">
        <f t="shared" ref="EC28:ED28" si="492">EC29+EC35+EC36+EC37</f>
        <v>0</v>
      </c>
      <c r="ED28" s="31">
        <f t="shared" si="492"/>
        <v>0</v>
      </c>
      <c r="EE28" s="31">
        <f t="shared" si="490"/>
        <v>2703</v>
      </c>
      <c r="EF28" s="31">
        <f t="shared" ref="EF28:EG28" si="493">EF29+EF35+EF36+EF37</f>
        <v>2703</v>
      </c>
      <c r="EG28" s="31">
        <f t="shared" si="493"/>
        <v>0</v>
      </c>
      <c r="EH28" s="31">
        <f t="shared" si="490"/>
        <v>0</v>
      </c>
      <c r="EI28" s="31">
        <f t="shared" ref="EI28:EJ28" si="494">EI29+EI35+EI36+EI37</f>
        <v>0</v>
      </c>
      <c r="EJ28" s="31">
        <f t="shared" si="494"/>
        <v>0</v>
      </c>
      <c r="EK28" s="31">
        <f t="shared" si="490"/>
        <v>42912</v>
      </c>
      <c r="EL28" s="31">
        <f t="shared" ref="EL28:EM28" si="495">EL29+EL35+EL36+EL37</f>
        <v>42912</v>
      </c>
      <c r="EM28" s="31">
        <f t="shared" si="495"/>
        <v>0</v>
      </c>
      <c r="EN28" s="31">
        <f t="shared" si="490"/>
        <v>0</v>
      </c>
      <c r="EO28" s="31">
        <f t="shared" ref="EO28:EP28" si="496">EO29+EO35+EO36+EO37</f>
        <v>0</v>
      </c>
      <c r="EP28" s="31">
        <f t="shared" si="496"/>
        <v>0</v>
      </c>
      <c r="EQ28" s="31">
        <f t="shared" si="490"/>
        <v>66940</v>
      </c>
      <c r="ER28" s="31">
        <f t="shared" ref="ER28:ES28" si="497">ER29+ER35+ER36+ER37</f>
        <v>66940</v>
      </c>
      <c r="ES28" s="31">
        <f t="shared" si="497"/>
        <v>0</v>
      </c>
      <c r="ET28" s="31">
        <f t="shared" si="490"/>
        <v>7907</v>
      </c>
      <c r="EU28" s="31">
        <f t="shared" ref="EU28" si="498">EU29+EU35+EU36+EU37</f>
        <v>7907</v>
      </c>
      <c r="EV28" s="104">
        <f t="shared" si="487"/>
        <v>0</v>
      </c>
      <c r="EW28" s="104">
        <f t="shared" ref="EW28:EX28" si="499">EW29+EW35+EW36+EW37</f>
        <v>120462</v>
      </c>
      <c r="EX28" s="104">
        <f t="shared" si="499"/>
        <v>120462</v>
      </c>
      <c r="EY28" s="31">
        <f t="shared" si="487"/>
        <v>3000</v>
      </c>
      <c r="EZ28" s="31">
        <f t="shared" ref="EZ28" si="500">EZ29+EZ35+EZ36+EZ37</f>
        <v>14831</v>
      </c>
      <c r="FA28" s="31">
        <f t="shared" ref="FA28" si="501">FA29+FA35+FA36+FA37</f>
        <v>17831</v>
      </c>
      <c r="FB28" s="31">
        <f t="shared" si="487"/>
        <v>0</v>
      </c>
      <c r="FC28" s="31">
        <f t="shared" ref="FC28" si="502">FC29+FC35+FC36+FC37</f>
        <v>0</v>
      </c>
      <c r="FD28" s="31">
        <f t="shared" ref="FD28" si="503">FD29+FD35+FD36+FD37</f>
        <v>0</v>
      </c>
      <c r="FE28" s="31">
        <f t="shared" si="487"/>
        <v>0</v>
      </c>
      <c r="FF28" s="31">
        <f t="shared" ref="FF28" si="504">FF29+FF35+FF36+FF37</f>
        <v>0</v>
      </c>
      <c r="FG28" s="31">
        <f t="shared" ref="FG28" si="505">FG29+FG35+FG36+FG37</f>
        <v>0</v>
      </c>
      <c r="FH28" s="31">
        <f t="shared" si="487"/>
        <v>45110</v>
      </c>
      <c r="FI28" s="31">
        <f t="shared" ref="FI28" si="506">FI29+FI35+FI36+FI37</f>
        <v>0</v>
      </c>
      <c r="FJ28" s="31">
        <f t="shared" ref="FJ28" si="507">FJ29+FJ35+FJ36+FJ37</f>
        <v>45110</v>
      </c>
      <c r="FK28" s="31">
        <f t="shared" si="487"/>
        <v>0</v>
      </c>
      <c r="FL28" s="31">
        <f t="shared" ref="FL28" si="508">FL29+FL35+FL36+FL37</f>
        <v>0</v>
      </c>
      <c r="FM28" s="31">
        <f t="shared" ref="FM28" si="509">FM29+FM35+FM36+FM37</f>
        <v>0</v>
      </c>
      <c r="FN28" s="31">
        <f t="shared" si="487"/>
        <v>12401</v>
      </c>
      <c r="FO28" s="31">
        <f t="shared" ref="FO28" si="510">FO29+FO35+FO36+FO37</f>
        <v>0</v>
      </c>
      <c r="FP28" s="31">
        <f t="shared" ref="FP28" si="511">FP29+FP35+FP36+FP37</f>
        <v>12401</v>
      </c>
      <c r="FQ28" s="31">
        <f t="shared" si="487"/>
        <v>928</v>
      </c>
      <c r="FR28" s="31">
        <f t="shared" ref="FR28" si="512">FR29+FR35+FR36+FR37</f>
        <v>0</v>
      </c>
      <c r="FS28" s="31">
        <f t="shared" ref="FS28" si="513">FS29+FS35+FS36+FS37</f>
        <v>928</v>
      </c>
      <c r="FT28" s="31">
        <f t="shared" si="487"/>
        <v>713</v>
      </c>
      <c r="FU28" s="31">
        <f t="shared" ref="FU28" si="514">FU29+FU35+FU36+FU37</f>
        <v>0</v>
      </c>
      <c r="FV28" s="31">
        <f t="shared" ref="FV28" si="515">FV29+FV35+FV36+FV37</f>
        <v>713</v>
      </c>
      <c r="FW28" s="31">
        <f t="shared" si="487"/>
        <v>0</v>
      </c>
      <c r="FX28" s="31">
        <f t="shared" ref="FX28" si="516">FX29+FX35+FX36+FX37</f>
        <v>0</v>
      </c>
      <c r="FY28" s="31">
        <f t="shared" ref="FY28" si="517">FY29+FY35+FY36+FY37</f>
        <v>0</v>
      </c>
      <c r="FZ28" s="31">
        <f t="shared" si="487"/>
        <v>0</v>
      </c>
      <c r="GA28" s="31">
        <f t="shared" ref="GA28" si="518">GA29+GA35+GA36+GA37</f>
        <v>0</v>
      </c>
      <c r="GB28" s="31">
        <f t="shared" ref="GB28" si="519">GB29+GB35+GB36+GB37</f>
        <v>0</v>
      </c>
      <c r="GC28" s="31">
        <f t="shared" si="487"/>
        <v>0</v>
      </c>
      <c r="GD28" s="31">
        <f t="shared" ref="GD28" si="520">GD29+GD35+GD36+GD37</f>
        <v>0</v>
      </c>
      <c r="GE28" s="31">
        <f t="shared" ref="GE28" si="521">GE29+GE35+GE36+GE37</f>
        <v>0</v>
      </c>
      <c r="GF28" s="31">
        <f t="shared" si="487"/>
        <v>0</v>
      </c>
      <c r="GG28" s="31">
        <f t="shared" ref="GG28" si="522">GG29+GG35+GG36+GG37</f>
        <v>843</v>
      </c>
      <c r="GH28" s="31">
        <f t="shared" ref="GH28" si="523">GH29+GH35+GH36+GH37</f>
        <v>843</v>
      </c>
      <c r="GI28" s="31">
        <f>GI29+GI35+GI36+GI37</f>
        <v>0</v>
      </c>
      <c r="GJ28" s="31">
        <f t="shared" ref="GJ28" si="524">GJ29+GJ35+GJ36+GJ37</f>
        <v>0</v>
      </c>
      <c r="GK28" s="31">
        <f t="shared" ref="GK28" si="525">GK29+GK35+GK36+GK37</f>
        <v>0</v>
      </c>
      <c r="GL28" s="31">
        <f t="shared" si="487"/>
        <v>62152</v>
      </c>
      <c r="GM28" s="31">
        <f t="shared" ref="GM28" si="526">GM29+GM35+GM36+GM37</f>
        <v>15674</v>
      </c>
      <c r="GN28" s="31">
        <f t="shared" ref="GN28" si="527">GN29+GN35+GN36+GN37</f>
        <v>77826</v>
      </c>
      <c r="GO28" s="31">
        <f t="shared" si="487"/>
        <v>24098</v>
      </c>
      <c r="GP28" s="31">
        <f t="shared" ref="GP28" si="528">GP29+GP35+GP36+GP37</f>
        <v>11407</v>
      </c>
      <c r="GQ28" s="31">
        <f t="shared" ref="GQ28" si="529">GQ29+GQ35+GQ36+GQ37</f>
        <v>35505</v>
      </c>
      <c r="GR28" s="31">
        <f t="shared" si="487"/>
        <v>0</v>
      </c>
      <c r="GS28" s="31">
        <f t="shared" ref="GS28" si="530">GS29+GS35+GS36+GS37</f>
        <v>0</v>
      </c>
      <c r="GT28" s="31">
        <f t="shared" ref="GT28" si="531">GT29+GT35+GT36+GT37</f>
        <v>0</v>
      </c>
      <c r="GU28" s="31">
        <f>GU29+GU35+GU36+GU37</f>
        <v>0</v>
      </c>
      <c r="GV28" s="31">
        <f t="shared" ref="GV28" si="532">GV29+GV35+GV36+GV37</f>
        <v>16713</v>
      </c>
      <c r="GW28" s="31">
        <f t="shared" ref="GW28" si="533">GW29+GW35+GW36+GW37</f>
        <v>16713</v>
      </c>
      <c r="GX28" s="31">
        <f>GX29+GX35+GX36+GX37</f>
        <v>86250</v>
      </c>
      <c r="GY28" s="31">
        <f t="shared" ref="GY28:GZ28" si="534">GY29+GY35+GY36+GY37</f>
        <v>43794</v>
      </c>
      <c r="GZ28" s="31">
        <f t="shared" si="534"/>
        <v>130044</v>
      </c>
      <c r="HA28" s="31">
        <f>HA29+HA35+HA36+HA37</f>
        <v>832054</v>
      </c>
      <c r="HB28" s="31">
        <f t="shared" ref="HB28:HC28" si="535">HB29+HB35+HB36+HB37</f>
        <v>367859</v>
      </c>
      <c r="HC28" s="114">
        <f t="shared" si="535"/>
        <v>1199913</v>
      </c>
    </row>
    <row r="29" spans="1:211" s="12" customFormat="1" x14ac:dyDescent="0.2">
      <c r="A29" s="122" t="s">
        <v>420</v>
      </c>
      <c r="B29" s="5">
        <f>B30+B31+B32+B33+B34</f>
        <v>0</v>
      </c>
      <c r="C29" s="5">
        <f t="shared" ref="C29:E29" si="536">C30+C31+C32+C33+C34</f>
        <v>0</v>
      </c>
      <c r="D29" s="5">
        <f t="shared" si="536"/>
        <v>0</v>
      </c>
      <c r="E29" s="5">
        <f t="shared" si="536"/>
        <v>0</v>
      </c>
      <c r="F29" s="5">
        <f t="shared" ref="F29:BQ29" si="537">F30+F31+F32+F33+F34</f>
        <v>0</v>
      </c>
      <c r="G29" s="5">
        <f t="shared" si="537"/>
        <v>0</v>
      </c>
      <c r="H29" s="5">
        <f t="shared" si="537"/>
        <v>0</v>
      </c>
      <c r="I29" s="5">
        <f t="shared" si="537"/>
        <v>0</v>
      </c>
      <c r="J29" s="5">
        <f t="shared" si="537"/>
        <v>0</v>
      </c>
      <c r="K29" s="5">
        <f t="shared" si="537"/>
        <v>0</v>
      </c>
      <c r="L29" s="5">
        <f t="shared" si="537"/>
        <v>0</v>
      </c>
      <c r="M29" s="5">
        <f t="shared" si="537"/>
        <v>0</v>
      </c>
      <c r="N29" s="5">
        <f t="shared" si="537"/>
        <v>0</v>
      </c>
      <c r="O29" s="5">
        <f t="shared" si="537"/>
        <v>0</v>
      </c>
      <c r="P29" s="5">
        <f t="shared" si="537"/>
        <v>0</v>
      </c>
      <c r="Q29" s="5">
        <f t="shared" si="537"/>
        <v>0</v>
      </c>
      <c r="R29" s="5">
        <f t="shared" si="537"/>
        <v>0</v>
      </c>
      <c r="S29" s="5">
        <f t="shared" si="537"/>
        <v>0</v>
      </c>
      <c r="T29" s="5">
        <f t="shared" si="537"/>
        <v>0</v>
      </c>
      <c r="U29" s="5">
        <f t="shared" si="537"/>
        <v>0</v>
      </c>
      <c r="V29" s="5">
        <f t="shared" si="537"/>
        <v>0</v>
      </c>
      <c r="W29" s="5">
        <f t="shared" si="537"/>
        <v>0</v>
      </c>
      <c r="X29" s="5">
        <f t="shared" si="537"/>
        <v>0</v>
      </c>
      <c r="Y29" s="5">
        <f t="shared" si="537"/>
        <v>0</v>
      </c>
      <c r="Z29" s="5">
        <f t="shared" si="537"/>
        <v>8048</v>
      </c>
      <c r="AA29" s="5">
        <f t="shared" si="537"/>
        <v>0</v>
      </c>
      <c r="AB29" s="5">
        <f t="shared" si="537"/>
        <v>8048</v>
      </c>
      <c r="AC29" s="5">
        <f t="shared" si="537"/>
        <v>0</v>
      </c>
      <c r="AD29" s="5">
        <f t="shared" si="537"/>
        <v>202718</v>
      </c>
      <c r="AE29" s="5">
        <f t="shared" si="537"/>
        <v>202718</v>
      </c>
      <c r="AF29" s="5">
        <f t="shared" si="537"/>
        <v>0</v>
      </c>
      <c r="AG29" s="5">
        <f t="shared" si="537"/>
        <v>0</v>
      </c>
      <c r="AH29" s="5">
        <f t="shared" si="537"/>
        <v>0</v>
      </c>
      <c r="AI29" s="5">
        <f t="shared" si="537"/>
        <v>0</v>
      </c>
      <c r="AJ29" s="5">
        <f t="shared" si="537"/>
        <v>0</v>
      </c>
      <c r="AK29" s="5">
        <f t="shared" si="537"/>
        <v>0</v>
      </c>
      <c r="AL29" s="5">
        <f t="shared" si="537"/>
        <v>0</v>
      </c>
      <c r="AM29" s="5">
        <f t="shared" si="537"/>
        <v>0</v>
      </c>
      <c r="AN29" s="5">
        <f t="shared" si="537"/>
        <v>0</v>
      </c>
      <c r="AO29" s="5">
        <f t="shared" si="537"/>
        <v>0</v>
      </c>
      <c r="AP29" s="5">
        <f t="shared" si="537"/>
        <v>0</v>
      </c>
      <c r="AQ29" s="5">
        <f t="shared" si="537"/>
        <v>0</v>
      </c>
      <c r="AR29" s="5">
        <f t="shared" si="537"/>
        <v>0</v>
      </c>
      <c r="AS29" s="5">
        <f t="shared" si="537"/>
        <v>0</v>
      </c>
      <c r="AT29" s="5">
        <f t="shared" si="537"/>
        <v>0</v>
      </c>
      <c r="AU29" s="5">
        <f t="shared" si="537"/>
        <v>0</v>
      </c>
      <c r="AV29" s="5">
        <f t="shared" si="537"/>
        <v>0</v>
      </c>
      <c r="AW29" s="5">
        <f t="shared" si="537"/>
        <v>0</v>
      </c>
      <c r="AX29" s="5">
        <f t="shared" si="537"/>
        <v>0</v>
      </c>
      <c r="AY29" s="5">
        <f t="shared" si="537"/>
        <v>0</v>
      </c>
      <c r="AZ29" s="5">
        <f t="shared" si="537"/>
        <v>0</v>
      </c>
      <c r="BA29" s="5">
        <f t="shared" si="537"/>
        <v>0</v>
      </c>
      <c r="BB29" s="5">
        <f t="shared" si="537"/>
        <v>0</v>
      </c>
      <c r="BC29" s="5">
        <f t="shared" si="537"/>
        <v>0</v>
      </c>
      <c r="BD29" s="5">
        <f t="shared" si="537"/>
        <v>0</v>
      </c>
      <c r="BE29" s="5">
        <f t="shared" si="537"/>
        <v>0</v>
      </c>
      <c r="BF29" s="5">
        <f t="shared" si="537"/>
        <v>0</v>
      </c>
      <c r="BG29" s="5">
        <f t="shared" si="537"/>
        <v>0</v>
      </c>
      <c r="BH29" s="5">
        <f t="shared" si="537"/>
        <v>0</v>
      </c>
      <c r="BI29" s="5">
        <f t="shared" si="537"/>
        <v>0</v>
      </c>
      <c r="BJ29" s="5">
        <f t="shared" si="537"/>
        <v>0</v>
      </c>
      <c r="BK29" s="5">
        <f t="shared" si="537"/>
        <v>0</v>
      </c>
      <c r="BL29" s="5">
        <f t="shared" si="537"/>
        <v>0</v>
      </c>
      <c r="BM29" s="5">
        <f t="shared" si="537"/>
        <v>0</v>
      </c>
      <c r="BN29" s="5">
        <f t="shared" si="537"/>
        <v>0</v>
      </c>
      <c r="BO29" s="5">
        <f t="shared" si="537"/>
        <v>0</v>
      </c>
      <c r="BP29" s="5">
        <f t="shared" si="537"/>
        <v>0</v>
      </c>
      <c r="BQ29" s="5">
        <f t="shared" si="537"/>
        <v>0</v>
      </c>
      <c r="BR29" s="5">
        <f t="shared" ref="BR29:DQ29" si="538">BR30+BR31+BR32+BR33+BR34</f>
        <v>0</v>
      </c>
      <c r="BS29" s="5">
        <f t="shared" si="538"/>
        <v>0</v>
      </c>
      <c r="BT29" s="5">
        <f t="shared" si="538"/>
        <v>0</v>
      </c>
      <c r="BU29" s="5">
        <f t="shared" si="538"/>
        <v>0</v>
      </c>
      <c r="BV29" s="5">
        <f t="shared" si="538"/>
        <v>0</v>
      </c>
      <c r="BW29" s="5">
        <f t="shared" si="538"/>
        <v>0</v>
      </c>
      <c r="BX29" s="5">
        <f t="shared" si="538"/>
        <v>0</v>
      </c>
      <c r="BY29" s="5">
        <f t="shared" si="538"/>
        <v>0</v>
      </c>
      <c r="BZ29" s="5">
        <f t="shared" si="538"/>
        <v>0</v>
      </c>
      <c r="CA29" s="5">
        <f t="shared" si="538"/>
        <v>0</v>
      </c>
      <c r="CB29" s="5">
        <f t="shared" si="538"/>
        <v>0</v>
      </c>
      <c r="CC29" s="5">
        <f t="shared" si="538"/>
        <v>0</v>
      </c>
      <c r="CD29" s="5">
        <f t="shared" si="538"/>
        <v>0</v>
      </c>
      <c r="CE29" s="5">
        <f t="shared" si="538"/>
        <v>0</v>
      </c>
      <c r="CF29" s="5">
        <f t="shared" si="538"/>
        <v>0</v>
      </c>
      <c r="CG29" s="5">
        <f t="shared" si="538"/>
        <v>0</v>
      </c>
      <c r="CH29" s="5">
        <f t="shared" si="538"/>
        <v>0</v>
      </c>
      <c r="CI29" s="5">
        <f t="shared" si="538"/>
        <v>0</v>
      </c>
      <c r="CJ29" s="5">
        <f t="shared" si="538"/>
        <v>0</v>
      </c>
      <c r="CK29" s="5">
        <f t="shared" si="538"/>
        <v>132094</v>
      </c>
      <c r="CL29" s="5">
        <f t="shared" si="538"/>
        <v>-45006</v>
      </c>
      <c r="CM29" s="5">
        <f t="shared" si="538"/>
        <v>87088</v>
      </c>
      <c r="CN29" s="5">
        <f t="shared" si="538"/>
        <v>11675</v>
      </c>
      <c r="CO29" s="5">
        <f t="shared" si="538"/>
        <v>0</v>
      </c>
      <c r="CP29" s="5">
        <f t="shared" si="538"/>
        <v>11675</v>
      </c>
      <c r="CQ29" s="5">
        <f t="shared" si="538"/>
        <v>0</v>
      </c>
      <c r="CR29" s="5">
        <f t="shared" si="538"/>
        <v>0</v>
      </c>
      <c r="CS29" s="5">
        <f t="shared" si="538"/>
        <v>0</v>
      </c>
      <c r="CT29" s="5">
        <f t="shared" si="538"/>
        <v>0</v>
      </c>
      <c r="CU29" s="5">
        <f t="shared" si="538"/>
        <v>0</v>
      </c>
      <c r="CV29" s="5">
        <f t="shared" si="538"/>
        <v>0</v>
      </c>
      <c r="CW29" s="5">
        <f t="shared" si="538"/>
        <v>0</v>
      </c>
      <c r="CX29" s="5">
        <f t="shared" si="538"/>
        <v>0</v>
      </c>
      <c r="CY29" s="5">
        <f t="shared" si="538"/>
        <v>0</v>
      </c>
      <c r="CZ29" s="5">
        <f t="shared" si="538"/>
        <v>0</v>
      </c>
      <c r="DA29" s="5">
        <f t="shared" si="538"/>
        <v>0</v>
      </c>
      <c r="DB29" s="5">
        <f t="shared" si="538"/>
        <v>0</v>
      </c>
      <c r="DC29" s="5">
        <f t="shared" si="538"/>
        <v>0</v>
      </c>
      <c r="DD29" s="5">
        <f t="shared" si="538"/>
        <v>0</v>
      </c>
      <c r="DE29" s="5">
        <f t="shared" si="538"/>
        <v>0</v>
      </c>
      <c r="DF29" s="5">
        <f t="shared" si="538"/>
        <v>0</v>
      </c>
      <c r="DG29" s="5">
        <f t="shared" si="538"/>
        <v>0</v>
      </c>
      <c r="DH29" s="5">
        <f t="shared" si="538"/>
        <v>0</v>
      </c>
      <c r="DI29" s="5">
        <f t="shared" si="538"/>
        <v>0</v>
      </c>
      <c r="DJ29" s="5">
        <f t="shared" si="538"/>
        <v>0</v>
      </c>
      <c r="DK29" s="5">
        <f t="shared" si="538"/>
        <v>0</v>
      </c>
      <c r="DL29" s="5">
        <f t="shared" si="538"/>
        <v>0</v>
      </c>
      <c r="DM29" s="5">
        <f t="shared" si="538"/>
        <v>0</v>
      </c>
      <c r="DN29" s="5">
        <f t="shared" si="538"/>
        <v>0</v>
      </c>
      <c r="DO29" s="5">
        <f t="shared" si="538"/>
        <v>0</v>
      </c>
      <c r="DP29" s="5">
        <f t="shared" si="538"/>
        <v>0</v>
      </c>
      <c r="DQ29" s="5">
        <f t="shared" si="538"/>
        <v>0</v>
      </c>
      <c r="DR29" s="106">
        <f t="shared" ref="DR29:GR29" si="539">DR30+DR31+DR32+DR33+DR34</f>
        <v>151817</v>
      </c>
      <c r="DS29" s="106">
        <f t="shared" ref="DS29:DT29" si="540">DS30+DS31+DS32+DS33+DS34</f>
        <v>157712</v>
      </c>
      <c r="DT29" s="106">
        <f t="shared" si="540"/>
        <v>309529</v>
      </c>
      <c r="DU29" s="5">
        <f t="shared" si="539"/>
        <v>0</v>
      </c>
      <c r="DV29" s="5">
        <f t="shared" ref="DV29" si="541">DV30+DV31+DV32+DV33+DV34</f>
        <v>0</v>
      </c>
      <c r="DW29" s="5">
        <f t="shared" ref="DW29:ET29" si="542">DW30+DW31+DW32+DW33+DW34</f>
        <v>0</v>
      </c>
      <c r="DX29" s="5">
        <f t="shared" si="542"/>
        <v>0</v>
      </c>
      <c r="DY29" s="5">
        <f t="shared" si="542"/>
        <v>0</v>
      </c>
      <c r="DZ29" s="5">
        <f t="shared" ref="DZ29:EA29" si="543">DZ30+DZ31+DZ32+DZ33+DZ34</f>
        <v>0</v>
      </c>
      <c r="EA29" s="5">
        <f t="shared" si="543"/>
        <v>0</v>
      </c>
      <c r="EB29" s="5">
        <f t="shared" si="542"/>
        <v>0</v>
      </c>
      <c r="EC29" s="5">
        <f t="shared" ref="EC29:ED29" si="544">EC30+EC31+EC32+EC33+EC34</f>
        <v>0</v>
      </c>
      <c r="ED29" s="5">
        <f t="shared" si="544"/>
        <v>0</v>
      </c>
      <c r="EE29" s="5">
        <f t="shared" si="542"/>
        <v>2703</v>
      </c>
      <c r="EF29" s="5">
        <f t="shared" ref="EF29:EG29" si="545">EF30+EF31+EF32+EF33+EF34</f>
        <v>2703</v>
      </c>
      <c r="EG29" s="5">
        <f t="shared" si="545"/>
        <v>0</v>
      </c>
      <c r="EH29" s="5">
        <f t="shared" si="542"/>
        <v>0</v>
      </c>
      <c r="EI29" s="5">
        <f t="shared" ref="EI29:EJ29" si="546">EI30+EI31+EI32+EI33+EI34</f>
        <v>0</v>
      </c>
      <c r="EJ29" s="5">
        <f t="shared" si="546"/>
        <v>0</v>
      </c>
      <c r="EK29" s="5">
        <f t="shared" si="542"/>
        <v>42912</v>
      </c>
      <c r="EL29" s="5">
        <f t="shared" ref="EL29:EM29" si="547">EL30+EL31+EL32+EL33+EL34</f>
        <v>42912</v>
      </c>
      <c r="EM29" s="5">
        <f t="shared" si="547"/>
        <v>0</v>
      </c>
      <c r="EN29" s="5">
        <f t="shared" si="542"/>
        <v>0</v>
      </c>
      <c r="EO29" s="5">
        <f t="shared" ref="EO29:EP29" si="548">EO30+EO31+EO32+EO33+EO34</f>
        <v>0</v>
      </c>
      <c r="EP29" s="5">
        <f t="shared" si="548"/>
        <v>0</v>
      </c>
      <c r="EQ29" s="5">
        <f t="shared" si="542"/>
        <v>66940</v>
      </c>
      <c r="ER29" s="5">
        <f t="shared" ref="ER29:ES29" si="549">ER30+ER31+ER32+ER33+ER34</f>
        <v>66940</v>
      </c>
      <c r="ES29" s="5">
        <f t="shared" si="549"/>
        <v>0</v>
      </c>
      <c r="ET29" s="5">
        <f t="shared" si="542"/>
        <v>7907</v>
      </c>
      <c r="EU29" s="5">
        <f t="shared" ref="EU29" si="550">EU30+EU31+EU32+EU33+EU34</f>
        <v>7907</v>
      </c>
      <c r="EV29" s="106">
        <f t="shared" si="539"/>
        <v>0</v>
      </c>
      <c r="EW29" s="106">
        <f t="shared" ref="EW29:EX29" si="551">EW30+EW31+EW32+EW33+EW34</f>
        <v>120462</v>
      </c>
      <c r="EX29" s="106">
        <f t="shared" si="551"/>
        <v>120462</v>
      </c>
      <c r="EY29" s="5">
        <f t="shared" si="539"/>
        <v>0</v>
      </c>
      <c r="EZ29" s="5">
        <f t="shared" ref="EZ29" si="552">EZ30+EZ31+EZ32+EZ33+EZ34</f>
        <v>14831</v>
      </c>
      <c r="FA29" s="5">
        <f t="shared" ref="FA29" si="553">FA30+FA31+FA32+FA33+FA34</f>
        <v>14831</v>
      </c>
      <c r="FB29" s="5">
        <f t="shared" si="539"/>
        <v>0</v>
      </c>
      <c r="FC29" s="5">
        <f t="shared" ref="FC29" si="554">FC30+FC31+FC32+FC33+FC34</f>
        <v>0</v>
      </c>
      <c r="FD29" s="5">
        <f t="shared" ref="FD29" si="555">FD30+FD31+FD32+FD33+FD34</f>
        <v>0</v>
      </c>
      <c r="FE29" s="5">
        <f t="shared" si="539"/>
        <v>0</v>
      </c>
      <c r="FF29" s="5">
        <f t="shared" ref="FF29" si="556">FF30+FF31+FF32+FF33+FF34</f>
        <v>0</v>
      </c>
      <c r="FG29" s="5">
        <f t="shared" ref="FG29" si="557">FG30+FG31+FG32+FG33+FG34</f>
        <v>0</v>
      </c>
      <c r="FH29" s="5">
        <f t="shared" si="539"/>
        <v>44510</v>
      </c>
      <c r="FI29" s="5">
        <f t="shared" ref="FI29" si="558">FI30+FI31+FI32+FI33+FI34</f>
        <v>0</v>
      </c>
      <c r="FJ29" s="5">
        <f t="shared" ref="FJ29" si="559">FJ30+FJ31+FJ32+FJ33+FJ34</f>
        <v>44510</v>
      </c>
      <c r="FK29" s="5">
        <f t="shared" si="539"/>
        <v>0</v>
      </c>
      <c r="FL29" s="5">
        <f t="shared" ref="FL29" si="560">FL30+FL31+FL32+FL33+FL34</f>
        <v>0</v>
      </c>
      <c r="FM29" s="5">
        <f t="shared" ref="FM29" si="561">FM30+FM31+FM32+FM33+FM34</f>
        <v>0</v>
      </c>
      <c r="FN29" s="5">
        <f t="shared" si="539"/>
        <v>0</v>
      </c>
      <c r="FO29" s="5">
        <f t="shared" ref="FO29" si="562">FO30+FO31+FO32+FO33+FO34</f>
        <v>0</v>
      </c>
      <c r="FP29" s="5">
        <f t="shared" ref="FP29" si="563">FP30+FP31+FP32+FP33+FP34</f>
        <v>0</v>
      </c>
      <c r="FQ29" s="5">
        <f t="shared" si="539"/>
        <v>0</v>
      </c>
      <c r="FR29" s="5">
        <f t="shared" ref="FR29" si="564">FR30+FR31+FR32+FR33+FR34</f>
        <v>0</v>
      </c>
      <c r="FS29" s="5">
        <f t="shared" ref="FS29" si="565">FS30+FS31+FS32+FS33+FS34</f>
        <v>0</v>
      </c>
      <c r="FT29" s="5">
        <f t="shared" si="539"/>
        <v>0</v>
      </c>
      <c r="FU29" s="5">
        <f t="shared" ref="FU29" si="566">FU30+FU31+FU32+FU33+FU34</f>
        <v>0</v>
      </c>
      <c r="FV29" s="5">
        <f t="shared" ref="FV29" si="567">FV30+FV31+FV32+FV33+FV34</f>
        <v>0</v>
      </c>
      <c r="FW29" s="5">
        <f t="shared" si="539"/>
        <v>0</v>
      </c>
      <c r="FX29" s="5">
        <f t="shared" ref="FX29" si="568">FX30+FX31+FX32+FX33+FX34</f>
        <v>0</v>
      </c>
      <c r="FY29" s="5">
        <f t="shared" ref="FY29" si="569">FY30+FY31+FY32+FY33+FY34</f>
        <v>0</v>
      </c>
      <c r="FZ29" s="5">
        <f t="shared" si="539"/>
        <v>0</v>
      </c>
      <c r="GA29" s="5">
        <f t="shared" ref="GA29" si="570">GA30+GA31+GA32+GA33+GA34</f>
        <v>0</v>
      </c>
      <c r="GB29" s="5">
        <f t="shared" ref="GB29" si="571">GB30+GB31+GB32+GB33+GB34</f>
        <v>0</v>
      </c>
      <c r="GC29" s="5">
        <f t="shared" si="539"/>
        <v>0</v>
      </c>
      <c r="GD29" s="5">
        <f t="shared" ref="GD29" si="572">GD30+GD31+GD32+GD33+GD34</f>
        <v>0</v>
      </c>
      <c r="GE29" s="5">
        <f t="shared" ref="GE29" si="573">GE30+GE31+GE32+GE33+GE34</f>
        <v>0</v>
      </c>
      <c r="GF29" s="5">
        <f t="shared" si="539"/>
        <v>0</v>
      </c>
      <c r="GG29" s="5">
        <f t="shared" ref="GG29" si="574">GG30+GG31+GG32+GG33+GG34</f>
        <v>843</v>
      </c>
      <c r="GH29" s="5">
        <f t="shared" ref="GH29" si="575">GH30+GH31+GH32+GH33+GH34</f>
        <v>843</v>
      </c>
      <c r="GI29" s="5">
        <f>GI30+GI31+GI32+GI33+GI34</f>
        <v>0</v>
      </c>
      <c r="GJ29" s="5">
        <f t="shared" ref="GJ29" si="576">GJ30+GJ31+GJ32+GJ33+GJ34</f>
        <v>0</v>
      </c>
      <c r="GK29" s="5">
        <f t="shared" ref="GK29" si="577">GK30+GK31+GK32+GK33+GK34</f>
        <v>0</v>
      </c>
      <c r="GL29" s="5">
        <f t="shared" si="539"/>
        <v>44510</v>
      </c>
      <c r="GM29" s="5">
        <f t="shared" ref="GM29" si="578">GM30+GM31+GM32+GM33+GM34</f>
        <v>15674</v>
      </c>
      <c r="GN29" s="5">
        <f t="shared" ref="GN29" si="579">GN30+GN31+GN32+GN33+GN34</f>
        <v>60184</v>
      </c>
      <c r="GO29" s="5">
        <f t="shared" si="539"/>
        <v>22682</v>
      </c>
      <c r="GP29" s="5">
        <f t="shared" ref="GP29" si="580">GP30+GP31+GP32+GP33+GP34</f>
        <v>11407</v>
      </c>
      <c r="GQ29" s="5">
        <f t="shared" ref="GQ29" si="581">GQ30+GQ31+GQ32+GQ33+GQ34</f>
        <v>34089</v>
      </c>
      <c r="GR29" s="5">
        <f t="shared" si="539"/>
        <v>0</v>
      </c>
      <c r="GS29" s="5">
        <f t="shared" ref="GS29" si="582">GS30+GS31+GS32+GS33+GS34</f>
        <v>0</v>
      </c>
      <c r="GT29" s="5">
        <f t="shared" ref="GT29" si="583">GT30+GT31+GT32+GT33+GT34</f>
        <v>0</v>
      </c>
      <c r="GU29" s="5">
        <f>GU30+GU31+GU32+GU33+GU34</f>
        <v>0</v>
      </c>
      <c r="GV29" s="5">
        <f t="shared" ref="GV29" si="584">GV30+GV31+GV32+GV33+GV34</f>
        <v>16713</v>
      </c>
      <c r="GW29" s="5">
        <f t="shared" ref="GW29" si="585">GW30+GW31+GW32+GW33+GW34</f>
        <v>16713</v>
      </c>
      <c r="GX29" s="5">
        <f>GX30+GX31+GX32+GX33+GX34</f>
        <v>67192</v>
      </c>
      <c r="GY29" s="5">
        <f t="shared" ref="GY29:GZ29" si="586">GY30+GY31+GY32+GY33+GY34</f>
        <v>43794</v>
      </c>
      <c r="GZ29" s="5">
        <f t="shared" si="586"/>
        <v>110986</v>
      </c>
      <c r="HA29" s="5">
        <f>HA30+HA31+HA32+HA33+HA34</f>
        <v>219009</v>
      </c>
      <c r="HB29" s="5">
        <f t="shared" ref="HB29:HC29" si="587">HB30+HB31+HB32+HB33+HB34</f>
        <v>321968</v>
      </c>
      <c r="HC29" s="118">
        <f t="shared" si="587"/>
        <v>540977</v>
      </c>
    </row>
    <row r="30" spans="1:211" x14ac:dyDescent="0.2">
      <c r="A30" s="123" t="s">
        <v>421</v>
      </c>
      <c r="B30" s="6">
        <v>0</v>
      </c>
      <c r="C30" s="6"/>
      <c r="D30" s="6">
        <f t="shared" ref="D30:D36" si="588">B30+C30</f>
        <v>0</v>
      </c>
      <c r="E30" s="6">
        <v>0</v>
      </c>
      <c r="F30" s="6"/>
      <c r="G30" s="6">
        <f t="shared" ref="G30:G36" si="589">E30+F30</f>
        <v>0</v>
      </c>
      <c r="H30" s="6">
        <v>0</v>
      </c>
      <c r="I30" s="6"/>
      <c r="J30" s="6">
        <f t="shared" ref="J30:J36" si="590">H30+I30</f>
        <v>0</v>
      </c>
      <c r="K30" s="6">
        <v>0</v>
      </c>
      <c r="L30" s="6"/>
      <c r="M30" s="6">
        <f t="shared" ref="M30:M36" si="591">K30+L30</f>
        <v>0</v>
      </c>
      <c r="N30" s="6">
        <v>0</v>
      </c>
      <c r="O30" s="6"/>
      <c r="P30" s="6">
        <f t="shared" ref="P30:P36" si="592">N30+O30</f>
        <v>0</v>
      </c>
      <c r="Q30" s="6">
        <v>0</v>
      </c>
      <c r="R30" s="6"/>
      <c r="S30" s="6">
        <f t="shared" ref="S30:S36" si="593">Q30+R30</f>
        <v>0</v>
      </c>
      <c r="T30" s="6">
        <v>0</v>
      </c>
      <c r="U30" s="6"/>
      <c r="V30" s="6">
        <f t="shared" ref="V30:V36" si="594">T30+U30</f>
        <v>0</v>
      </c>
      <c r="W30" s="6"/>
      <c r="X30" s="6"/>
      <c r="Y30" s="6">
        <f t="shared" ref="Y30:Y36" si="595">W30+X30</f>
        <v>0</v>
      </c>
      <c r="Z30" s="6">
        <v>0</v>
      </c>
      <c r="AA30" s="6"/>
      <c r="AB30" s="6">
        <f t="shared" ref="AB30:AB36" si="596">Z30+AA30</f>
        <v>0</v>
      </c>
      <c r="AC30" s="6">
        <v>0</v>
      </c>
      <c r="AD30" s="6"/>
      <c r="AE30" s="6">
        <f t="shared" ref="AE30:AE36" si="597">AC30+AD30</f>
        <v>0</v>
      </c>
      <c r="AF30" s="6">
        <v>0</v>
      </c>
      <c r="AG30" s="6"/>
      <c r="AH30" s="6">
        <f t="shared" ref="AH30:AH36" si="598">AF30+AG30</f>
        <v>0</v>
      </c>
      <c r="AI30" s="6">
        <v>0</v>
      </c>
      <c r="AJ30" s="6"/>
      <c r="AK30" s="6">
        <f t="shared" ref="AK30:AK36" si="599">AI30+AJ30</f>
        <v>0</v>
      </c>
      <c r="AL30" s="6">
        <v>0</v>
      </c>
      <c r="AM30" s="6"/>
      <c r="AN30" s="6">
        <f t="shared" ref="AN30:AN36" si="600">AL30+AM30</f>
        <v>0</v>
      </c>
      <c r="AO30" s="6">
        <v>0</v>
      </c>
      <c r="AP30" s="6"/>
      <c r="AQ30" s="6">
        <f t="shared" ref="AQ30:AQ36" si="601">AO30+AP30</f>
        <v>0</v>
      </c>
      <c r="AR30" s="6">
        <v>0</v>
      </c>
      <c r="AS30" s="6"/>
      <c r="AT30" s="6">
        <f t="shared" ref="AT30:AT36" si="602">AR30+AS30</f>
        <v>0</v>
      </c>
      <c r="AU30" s="6">
        <v>0</v>
      </c>
      <c r="AV30" s="6"/>
      <c r="AW30" s="6">
        <f t="shared" ref="AW30:AW36" si="603">AU30+AV30</f>
        <v>0</v>
      </c>
      <c r="AX30" s="6">
        <v>0</v>
      </c>
      <c r="AY30" s="6"/>
      <c r="AZ30" s="6">
        <f t="shared" ref="AZ30:AZ36" si="604">AX30+AY30</f>
        <v>0</v>
      </c>
      <c r="BA30" s="6">
        <v>0</v>
      </c>
      <c r="BB30" s="6"/>
      <c r="BC30" s="6">
        <f t="shared" ref="BC30:BC36" si="605">BA30+BB30</f>
        <v>0</v>
      </c>
      <c r="BD30" s="6"/>
      <c r="BE30" s="6"/>
      <c r="BF30" s="6">
        <f t="shared" ref="BF30:BF36" si="606">BD30+BE30</f>
        <v>0</v>
      </c>
      <c r="BG30" s="6">
        <v>0</v>
      </c>
      <c r="BH30" s="6"/>
      <c r="BI30" s="6">
        <f t="shared" ref="BI30:BI36" si="607">BG30+BH30</f>
        <v>0</v>
      </c>
      <c r="BJ30" s="6">
        <v>0</v>
      </c>
      <c r="BK30" s="6"/>
      <c r="BL30" s="6">
        <f t="shared" ref="BL30:BL36" si="608">BJ30+BK30</f>
        <v>0</v>
      </c>
      <c r="BM30" s="6"/>
      <c r="BN30" s="6"/>
      <c r="BO30" s="6">
        <f t="shared" ref="BO30:BO36" si="609">BM30+BN30</f>
        <v>0</v>
      </c>
      <c r="BP30" s="6">
        <v>0</v>
      </c>
      <c r="BQ30" s="6"/>
      <c r="BR30" s="6">
        <f t="shared" ref="BR30:BR35" si="610">BP30+BQ30</f>
        <v>0</v>
      </c>
      <c r="BS30" s="6">
        <v>0</v>
      </c>
      <c r="BT30" s="6"/>
      <c r="BU30" s="6">
        <f t="shared" ref="BU30:BU36" si="611">BS30+BT30</f>
        <v>0</v>
      </c>
      <c r="BV30" s="6"/>
      <c r="BW30" s="6"/>
      <c r="BX30" s="6">
        <f t="shared" ref="BX30:BX36" si="612">BV30+BW30</f>
        <v>0</v>
      </c>
      <c r="BY30" s="6">
        <v>0</v>
      </c>
      <c r="BZ30" s="6"/>
      <c r="CA30" s="6">
        <f t="shared" ref="CA30:CA36" si="613">BY30+BZ30</f>
        <v>0</v>
      </c>
      <c r="CB30" s="6"/>
      <c r="CC30" s="6"/>
      <c r="CD30" s="6">
        <f t="shared" ref="CD30:CD36" si="614">CB30+CC30</f>
        <v>0</v>
      </c>
      <c r="CE30" s="6"/>
      <c r="CF30" s="6"/>
      <c r="CG30" s="6">
        <f t="shared" ref="CG30:CG35" si="615">CE30+CF30</f>
        <v>0</v>
      </c>
      <c r="CH30" s="6"/>
      <c r="CI30" s="6"/>
      <c r="CJ30" s="6">
        <f t="shared" ref="CJ30:CJ36" si="616">CH30+CI30</f>
        <v>0</v>
      </c>
      <c r="CK30" s="6"/>
      <c r="CL30" s="6"/>
      <c r="CM30" s="6">
        <f t="shared" ref="CM30:CM36" si="617">CK30+CL30</f>
        <v>0</v>
      </c>
      <c r="CN30" s="6">
        <v>0</v>
      </c>
      <c r="CO30" s="6"/>
      <c r="CP30" s="6">
        <f t="shared" ref="CP30:CP36" si="618">CN30+CO30</f>
        <v>0</v>
      </c>
      <c r="CQ30" s="6"/>
      <c r="CR30" s="6"/>
      <c r="CS30" s="6">
        <f t="shared" ref="CS30:CS36" si="619">CQ30+CR30</f>
        <v>0</v>
      </c>
      <c r="CT30" s="6">
        <v>0</v>
      </c>
      <c r="CU30" s="6"/>
      <c r="CV30" s="6">
        <f t="shared" ref="CV30:CV36" si="620">CT30+CU30</f>
        <v>0</v>
      </c>
      <c r="CW30" s="6">
        <v>0</v>
      </c>
      <c r="CX30" s="6"/>
      <c r="CY30" s="6">
        <f t="shared" ref="CY30:CY36" si="621">CW30+CX30</f>
        <v>0</v>
      </c>
      <c r="CZ30" s="6">
        <v>0</v>
      </c>
      <c r="DA30" s="6"/>
      <c r="DB30" s="6">
        <f t="shared" ref="DB30:DB36" si="622">CZ30+DA30</f>
        <v>0</v>
      </c>
      <c r="DC30" s="6">
        <v>0</v>
      </c>
      <c r="DD30" s="6"/>
      <c r="DE30" s="6">
        <f t="shared" ref="DE30:DE36" si="623">DC30+DD30</f>
        <v>0</v>
      </c>
      <c r="DF30" s="6">
        <v>0</v>
      </c>
      <c r="DG30" s="6"/>
      <c r="DH30" s="6">
        <f t="shared" ref="DH30:DH36" si="624">DF30+DG30</f>
        <v>0</v>
      </c>
      <c r="DI30" s="6">
        <v>0</v>
      </c>
      <c r="DJ30" s="6"/>
      <c r="DK30" s="6">
        <f t="shared" ref="DK30:DK36" si="625">DI30+DJ30</f>
        <v>0</v>
      </c>
      <c r="DL30" s="6">
        <v>0</v>
      </c>
      <c r="DM30" s="6"/>
      <c r="DN30" s="6">
        <f t="shared" ref="DN30:DN36" si="626">DL30+DM30</f>
        <v>0</v>
      </c>
      <c r="DO30" s="6">
        <v>0</v>
      </c>
      <c r="DP30" s="6"/>
      <c r="DQ30" s="6">
        <f t="shared" ref="DQ30:DQ36" si="627">DO30+DP30</f>
        <v>0</v>
      </c>
      <c r="DR30" s="105">
        <f t="shared" ref="DR30:DT36" si="628">B30+E30+H30+K30+N30+Q30+T30+W30+Z30+AC30+AF30+AI30+AL30+AO30+AR30+AU30+AX30+BA30+BD30+BG30+BJ30+BM30+BP30+BS30+BV30+BY30+CB30+CE30+CH30+CK30+CN30+CQ30+CT30+CW30+CZ30+DC30+DF30+DI30+DL30+DO30</f>
        <v>0</v>
      </c>
      <c r="DS30" s="105">
        <f t="shared" si="628"/>
        <v>0</v>
      </c>
      <c r="DT30" s="105">
        <f t="shared" si="628"/>
        <v>0</v>
      </c>
      <c r="DU30" s="6"/>
      <c r="DV30" s="6"/>
      <c r="DW30" s="6">
        <f t="shared" ref="DW30:DW36" si="629">DU30+DV30</f>
        <v>0</v>
      </c>
      <c r="DX30" s="6"/>
      <c r="DY30" s="6"/>
      <c r="DZ30" s="6">
        <f t="shared" ref="DZ30:DZ36" si="630">DX30+DY30</f>
        <v>0</v>
      </c>
      <c r="EA30" s="6"/>
      <c r="EB30" s="6"/>
      <c r="EC30" s="6">
        <f t="shared" ref="EC30:EC36" si="631">EA30+EB30</f>
        <v>0</v>
      </c>
      <c r="ED30" s="6">
        <v>0</v>
      </c>
      <c r="EE30" s="6"/>
      <c r="EF30" s="6">
        <f t="shared" ref="EF30:EF36" si="632">ED30+EE30</f>
        <v>0</v>
      </c>
      <c r="EG30" s="6"/>
      <c r="EH30" s="6"/>
      <c r="EI30" s="6">
        <f t="shared" ref="EI30:EI36" si="633">EG30+EH30</f>
        <v>0</v>
      </c>
      <c r="EJ30" s="6">
        <v>0</v>
      </c>
      <c r="EK30" s="6"/>
      <c r="EL30" s="6">
        <f t="shared" ref="EL30:EL36" si="634">EJ30+EK30</f>
        <v>0</v>
      </c>
      <c r="EM30" s="6"/>
      <c r="EN30" s="6"/>
      <c r="EO30" s="6">
        <f t="shared" ref="EO30:EO36" si="635">EM30+EN30</f>
        <v>0</v>
      </c>
      <c r="EP30" s="6">
        <v>0</v>
      </c>
      <c r="EQ30" s="6"/>
      <c r="ER30" s="6">
        <f t="shared" ref="ER30:ER36" si="636">EP30+EQ30</f>
        <v>0</v>
      </c>
      <c r="ES30" s="6">
        <v>0</v>
      </c>
      <c r="ET30" s="6"/>
      <c r="EU30" s="6">
        <f t="shared" ref="EU30:EU36" si="637">ES30+ET30</f>
        <v>0</v>
      </c>
      <c r="EV30" s="105">
        <f t="shared" ref="EV30:EX36" si="638">DU30+DX30+EA30+ED30+EG30+EJ30+EM30+EP30+ES30</f>
        <v>0</v>
      </c>
      <c r="EW30" s="105">
        <f t="shared" si="638"/>
        <v>0</v>
      </c>
      <c r="EX30" s="105">
        <f t="shared" si="638"/>
        <v>0</v>
      </c>
      <c r="EY30" s="6"/>
      <c r="EZ30" s="6"/>
      <c r="FA30" s="6">
        <f t="shared" ref="FA30:FA36" si="639">EY30+EZ30</f>
        <v>0</v>
      </c>
      <c r="FB30" s="6"/>
      <c r="FC30" s="6"/>
      <c r="FD30" s="6">
        <f t="shared" ref="FD30:FD36" si="640">FB30+FC30</f>
        <v>0</v>
      </c>
      <c r="FE30" s="6"/>
      <c r="FF30" s="6"/>
      <c r="FG30" s="6">
        <f t="shared" ref="FG30:FG36" si="641">FE30+FF30</f>
        <v>0</v>
      </c>
      <c r="FH30" s="6"/>
      <c r="FI30" s="6"/>
      <c r="FJ30" s="6">
        <f t="shared" ref="FJ30:FJ36" si="642">FH30+FI30</f>
        <v>0</v>
      </c>
      <c r="FK30" s="6"/>
      <c r="FL30" s="6"/>
      <c r="FM30" s="6">
        <f t="shared" ref="FM30:FM36" si="643">FK30+FL30</f>
        <v>0</v>
      </c>
      <c r="FN30" s="6"/>
      <c r="FO30" s="6"/>
      <c r="FP30" s="6">
        <f t="shared" ref="FP30:FP36" si="644">FN30+FO30</f>
        <v>0</v>
      </c>
      <c r="FQ30" s="6"/>
      <c r="FR30" s="6"/>
      <c r="FS30" s="6">
        <f t="shared" ref="FS30:FS36" si="645">FQ30+FR30</f>
        <v>0</v>
      </c>
      <c r="FT30" s="6"/>
      <c r="FU30" s="6"/>
      <c r="FV30" s="6">
        <f t="shared" ref="FV30:FV36" si="646">FT30+FU30</f>
        <v>0</v>
      </c>
      <c r="FW30" s="6"/>
      <c r="FX30" s="6"/>
      <c r="FY30" s="6">
        <f t="shared" ref="FY30:FY36" si="647">FW30+FX30</f>
        <v>0</v>
      </c>
      <c r="FZ30" s="6"/>
      <c r="GA30" s="6"/>
      <c r="GB30" s="6">
        <f t="shared" ref="GB30:GB36" si="648">FZ30+GA30</f>
        <v>0</v>
      </c>
      <c r="GC30" s="6"/>
      <c r="GD30" s="6"/>
      <c r="GE30" s="6">
        <f t="shared" ref="GE30:GE36" si="649">GC30+GD30</f>
        <v>0</v>
      </c>
      <c r="GF30" s="6"/>
      <c r="GG30" s="6"/>
      <c r="GH30" s="6">
        <f t="shared" ref="GH30:GH36" si="650">GF30+GG30</f>
        <v>0</v>
      </c>
      <c r="GI30" s="6"/>
      <c r="GJ30" s="6"/>
      <c r="GK30" s="6">
        <f t="shared" ref="GK30:GK36" si="651">GI30+GJ30</f>
        <v>0</v>
      </c>
      <c r="GL30" s="7">
        <f t="shared" ref="GL30:GM36" si="652">EY30+FB30+FE30+FH30+FK30+FN30+FQ30+FT30+FW30+FZ30+GC30+GF30+GI30</f>
        <v>0</v>
      </c>
      <c r="GM30" s="6">
        <f t="shared" si="652"/>
        <v>0</v>
      </c>
      <c r="GN30" s="6">
        <f t="shared" ref="GN30:GN36" si="653">FA30+FD30+FG30+FJ30+FM30+FP30+FS30+FV30+FY30+GB30+GE30+GH30+GK30</f>
        <v>0</v>
      </c>
      <c r="GO30" s="7"/>
      <c r="GP30" s="6"/>
      <c r="GQ30" s="6">
        <f t="shared" ref="GQ30:GQ36" si="654">GO30+GP30</f>
        <v>0</v>
      </c>
      <c r="GR30" s="7"/>
      <c r="GS30" s="6"/>
      <c r="GT30" s="6">
        <f t="shared" ref="GT30:GT36" si="655">GR30+GS30</f>
        <v>0</v>
      </c>
      <c r="GU30" s="7"/>
      <c r="GV30" s="6"/>
      <c r="GW30" s="6">
        <f t="shared" ref="GW30:GW36" si="656">GU30+GV30</f>
        <v>0</v>
      </c>
      <c r="GX30" s="10">
        <f t="shared" ref="GX30:GX36" si="657">GL30+GO30+GR30+GU30</f>
        <v>0</v>
      </c>
      <c r="GY30" s="10">
        <f t="shared" ref="GY30:GY36" si="658">GM30+GP30+GS30+GV30</f>
        <v>0</v>
      </c>
      <c r="GZ30" s="10">
        <f t="shared" ref="GZ30:GZ36" si="659">GN30+GQ30+GT30+GW30</f>
        <v>0</v>
      </c>
      <c r="HA30" s="10">
        <f t="shared" si="139"/>
        <v>0</v>
      </c>
      <c r="HB30" s="10">
        <f t="shared" si="458"/>
        <v>0</v>
      </c>
      <c r="HC30" s="116">
        <f t="shared" si="459"/>
        <v>0</v>
      </c>
    </row>
    <row r="31" spans="1:211" x14ac:dyDescent="0.2">
      <c r="A31" s="123" t="s">
        <v>422</v>
      </c>
      <c r="B31" s="6">
        <v>0</v>
      </c>
      <c r="C31" s="6"/>
      <c r="D31" s="6">
        <f t="shared" si="588"/>
        <v>0</v>
      </c>
      <c r="E31" s="6">
        <v>0</v>
      </c>
      <c r="F31" s="6"/>
      <c r="G31" s="6">
        <f t="shared" si="589"/>
        <v>0</v>
      </c>
      <c r="H31" s="6">
        <v>0</v>
      </c>
      <c r="I31" s="6"/>
      <c r="J31" s="6">
        <f t="shared" si="590"/>
        <v>0</v>
      </c>
      <c r="K31" s="6">
        <v>0</v>
      </c>
      <c r="L31" s="6"/>
      <c r="M31" s="6">
        <f t="shared" si="591"/>
        <v>0</v>
      </c>
      <c r="N31" s="6">
        <v>0</v>
      </c>
      <c r="O31" s="6"/>
      <c r="P31" s="6">
        <f t="shared" si="592"/>
        <v>0</v>
      </c>
      <c r="Q31" s="6">
        <v>0</v>
      </c>
      <c r="R31" s="6"/>
      <c r="S31" s="6">
        <f t="shared" si="593"/>
        <v>0</v>
      </c>
      <c r="T31" s="6">
        <v>0</v>
      </c>
      <c r="U31" s="6"/>
      <c r="V31" s="6">
        <f t="shared" si="594"/>
        <v>0</v>
      </c>
      <c r="W31" s="6"/>
      <c r="X31" s="6"/>
      <c r="Y31" s="6">
        <f t="shared" si="595"/>
        <v>0</v>
      </c>
      <c r="Z31" s="6">
        <v>0</v>
      </c>
      <c r="AA31" s="6"/>
      <c r="AB31" s="6">
        <f t="shared" si="596"/>
        <v>0</v>
      </c>
      <c r="AC31" s="6">
        <v>0</v>
      </c>
      <c r="AD31" s="6">
        <f>203671-953</f>
        <v>202718</v>
      </c>
      <c r="AE31" s="6">
        <f t="shared" si="597"/>
        <v>202718</v>
      </c>
      <c r="AF31" s="6">
        <v>0</v>
      </c>
      <c r="AG31" s="6"/>
      <c r="AH31" s="6">
        <f t="shared" si="598"/>
        <v>0</v>
      </c>
      <c r="AI31" s="6">
        <v>0</v>
      </c>
      <c r="AJ31" s="6"/>
      <c r="AK31" s="6">
        <f t="shared" si="599"/>
        <v>0</v>
      </c>
      <c r="AL31" s="6">
        <v>0</v>
      </c>
      <c r="AM31" s="6"/>
      <c r="AN31" s="6">
        <f t="shared" si="600"/>
        <v>0</v>
      </c>
      <c r="AO31" s="6">
        <v>0</v>
      </c>
      <c r="AP31" s="6"/>
      <c r="AQ31" s="6">
        <f t="shared" si="601"/>
        <v>0</v>
      </c>
      <c r="AR31" s="6">
        <v>0</v>
      </c>
      <c r="AS31" s="6"/>
      <c r="AT31" s="6">
        <f t="shared" si="602"/>
        <v>0</v>
      </c>
      <c r="AU31" s="6">
        <v>0</v>
      </c>
      <c r="AV31" s="6"/>
      <c r="AW31" s="6">
        <f t="shared" si="603"/>
        <v>0</v>
      </c>
      <c r="AX31" s="6">
        <v>0</v>
      </c>
      <c r="AY31" s="6"/>
      <c r="AZ31" s="6">
        <f t="shared" si="604"/>
        <v>0</v>
      </c>
      <c r="BA31" s="6">
        <v>0</v>
      </c>
      <c r="BB31" s="6"/>
      <c r="BC31" s="6">
        <f t="shared" si="605"/>
        <v>0</v>
      </c>
      <c r="BD31" s="6"/>
      <c r="BE31" s="6"/>
      <c r="BF31" s="6">
        <f t="shared" si="606"/>
        <v>0</v>
      </c>
      <c r="BG31" s="6">
        <v>0</v>
      </c>
      <c r="BH31" s="6"/>
      <c r="BI31" s="6">
        <f t="shared" si="607"/>
        <v>0</v>
      </c>
      <c r="BJ31" s="6">
        <v>0</v>
      </c>
      <c r="BK31" s="6"/>
      <c r="BL31" s="6">
        <f t="shared" si="608"/>
        <v>0</v>
      </c>
      <c r="BM31" s="6"/>
      <c r="BN31" s="6"/>
      <c r="BO31" s="6">
        <f t="shared" si="609"/>
        <v>0</v>
      </c>
      <c r="BP31" s="6">
        <v>0</v>
      </c>
      <c r="BQ31" s="6"/>
      <c r="BR31" s="6">
        <f t="shared" si="610"/>
        <v>0</v>
      </c>
      <c r="BS31" s="6">
        <v>0</v>
      </c>
      <c r="BT31" s="6"/>
      <c r="BU31" s="6">
        <f t="shared" si="611"/>
        <v>0</v>
      </c>
      <c r="BV31" s="6"/>
      <c r="BW31" s="6"/>
      <c r="BX31" s="6">
        <f t="shared" si="612"/>
        <v>0</v>
      </c>
      <c r="BY31" s="6">
        <v>0</v>
      </c>
      <c r="BZ31" s="6"/>
      <c r="CA31" s="6">
        <f t="shared" si="613"/>
        <v>0</v>
      </c>
      <c r="CB31" s="6"/>
      <c r="CC31" s="6"/>
      <c r="CD31" s="6">
        <f t="shared" si="614"/>
        <v>0</v>
      </c>
      <c r="CE31" s="6"/>
      <c r="CF31" s="6"/>
      <c r="CG31" s="6">
        <f t="shared" si="615"/>
        <v>0</v>
      </c>
      <c r="CH31" s="6"/>
      <c r="CI31" s="6"/>
      <c r="CJ31" s="6">
        <f t="shared" si="616"/>
        <v>0</v>
      </c>
      <c r="CK31" s="6"/>
      <c r="CL31" s="6"/>
      <c r="CM31" s="6">
        <f t="shared" si="617"/>
        <v>0</v>
      </c>
      <c r="CN31" s="6">
        <v>0</v>
      </c>
      <c r="CO31" s="6"/>
      <c r="CP31" s="6">
        <f t="shared" si="618"/>
        <v>0</v>
      </c>
      <c r="CQ31" s="6"/>
      <c r="CR31" s="6"/>
      <c r="CS31" s="6">
        <f t="shared" si="619"/>
        <v>0</v>
      </c>
      <c r="CT31" s="6">
        <v>0</v>
      </c>
      <c r="CU31" s="6"/>
      <c r="CV31" s="6">
        <f t="shared" si="620"/>
        <v>0</v>
      </c>
      <c r="CW31" s="6">
        <v>0</v>
      </c>
      <c r="CX31" s="6"/>
      <c r="CY31" s="6">
        <f t="shared" si="621"/>
        <v>0</v>
      </c>
      <c r="CZ31" s="6">
        <v>0</v>
      </c>
      <c r="DA31" s="6"/>
      <c r="DB31" s="6">
        <f t="shared" si="622"/>
        <v>0</v>
      </c>
      <c r="DC31" s="6">
        <v>0</v>
      </c>
      <c r="DD31" s="6"/>
      <c r="DE31" s="6">
        <f t="shared" si="623"/>
        <v>0</v>
      </c>
      <c r="DF31" s="6">
        <v>0</v>
      </c>
      <c r="DG31" s="6"/>
      <c r="DH31" s="6">
        <f t="shared" si="624"/>
        <v>0</v>
      </c>
      <c r="DI31" s="6">
        <v>0</v>
      </c>
      <c r="DJ31" s="6"/>
      <c r="DK31" s="6">
        <f t="shared" si="625"/>
        <v>0</v>
      </c>
      <c r="DL31" s="6">
        <v>0</v>
      </c>
      <c r="DM31" s="6"/>
      <c r="DN31" s="6">
        <f t="shared" si="626"/>
        <v>0</v>
      </c>
      <c r="DO31" s="6">
        <v>0</v>
      </c>
      <c r="DP31" s="6"/>
      <c r="DQ31" s="6">
        <f t="shared" si="627"/>
        <v>0</v>
      </c>
      <c r="DR31" s="105">
        <f t="shared" si="628"/>
        <v>0</v>
      </c>
      <c r="DS31" s="105">
        <f t="shared" si="628"/>
        <v>202718</v>
      </c>
      <c r="DT31" s="105">
        <f t="shared" si="628"/>
        <v>202718</v>
      </c>
      <c r="DU31" s="6"/>
      <c r="DV31" s="6"/>
      <c r="DW31" s="6">
        <f t="shared" si="629"/>
        <v>0</v>
      </c>
      <c r="DX31" s="6"/>
      <c r="DY31" s="6"/>
      <c r="DZ31" s="6">
        <f t="shared" si="630"/>
        <v>0</v>
      </c>
      <c r="EA31" s="6"/>
      <c r="EB31" s="6"/>
      <c r="EC31" s="6">
        <f t="shared" si="631"/>
        <v>0</v>
      </c>
      <c r="ED31" s="6"/>
      <c r="EE31" s="6"/>
      <c r="EF31" s="6">
        <f t="shared" si="632"/>
        <v>0</v>
      </c>
      <c r="EG31" s="6"/>
      <c r="EH31" s="6"/>
      <c r="EI31" s="6">
        <f t="shared" si="633"/>
        <v>0</v>
      </c>
      <c r="EJ31" s="6"/>
      <c r="EK31" s="6"/>
      <c r="EL31" s="6">
        <f t="shared" si="634"/>
        <v>0</v>
      </c>
      <c r="EM31" s="6"/>
      <c r="EN31" s="6"/>
      <c r="EO31" s="6">
        <f t="shared" si="635"/>
        <v>0</v>
      </c>
      <c r="EP31" s="6"/>
      <c r="EQ31" s="6"/>
      <c r="ER31" s="6">
        <f t="shared" si="636"/>
        <v>0</v>
      </c>
      <c r="ES31" s="6"/>
      <c r="ET31" s="6"/>
      <c r="EU31" s="6">
        <f t="shared" si="637"/>
        <v>0</v>
      </c>
      <c r="EV31" s="105">
        <f t="shared" si="638"/>
        <v>0</v>
      </c>
      <c r="EW31" s="105">
        <f t="shared" si="638"/>
        <v>0</v>
      </c>
      <c r="EX31" s="105">
        <f t="shared" si="638"/>
        <v>0</v>
      </c>
      <c r="EY31" s="6"/>
      <c r="EZ31" s="6"/>
      <c r="FA31" s="6">
        <f t="shared" si="639"/>
        <v>0</v>
      </c>
      <c r="FB31" s="6"/>
      <c r="FC31" s="6"/>
      <c r="FD31" s="6">
        <f t="shared" si="640"/>
        <v>0</v>
      </c>
      <c r="FE31" s="6"/>
      <c r="FF31" s="6"/>
      <c r="FG31" s="6">
        <f t="shared" si="641"/>
        <v>0</v>
      </c>
      <c r="FH31" s="6"/>
      <c r="FI31" s="6"/>
      <c r="FJ31" s="6">
        <f t="shared" si="642"/>
        <v>0</v>
      </c>
      <c r="FK31" s="6"/>
      <c r="FL31" s="6"/>
      <c r="FM31" s="6">
        <f t="shared" si="643"/>
        <v>0</v>
      </c>
      <c r="FN31" s="6"/>
      <c r="FO31" s="6"/>
      <c r="FP31" s="6">
        <f t="shared" si="644"/>
        <v>0</v>
      </c>
      <c r="FQ31" s="6"/>
      <c r="FR31" s="6"/>
      <c r="FS31" s="6">
        <f t="shared" si="645"/>
        <v>0</v>
      </c>
      <c r="FT31" s="6"/>
      <c r="FU31" s="6"/>
      <c r="FV31" s="6">
        <f t="shared" si="646"/>
        <v>0</v>
      </c>
      <c r="FW31" s="6"/>
      <c r="FX31" s="6"/>
      <c r="FY31" s="6">
        <f t="shared" si="647"/>
        <v>0</v>
      </c>
      <c r="FZ31" s="6"/>
      <c r="GA31" s="6"/>
      <c r="GB31" s="6">
        <f t="shared" si="648"/>
        <v>0</v>
      </c>
      <c r="GC31" s="6"/>
      <c r="GD31" s="6"/>
      <c r="GE31" s="6">
        <f t="shared" si="649"/>
        <v>0</v>
      </c>
      <c r="GF31" s="6"/>
      <c r="GG31" s="6"/>
      <c r="GH31" s="6">
        <f t="shared" si="650"/>
        <v>0</v>
      </c>
      <c r="GI31" s="6"/>
      <c r="GJ31" s="6"/>
      <c r="GK31" s="6">
        <f t="shared" si="651"/>
        <v>0</v>
      </c>
      <c r="GL31" s="7">
        <f t="shared" si="652"/>
        <v>0</v>
      </c>
      <c r="GM31" s="6">
        <f t="shared" si="652"/>
        <v>0</v>
      </c>
      <c r="GN31" s="6">
        <f t="shared" si="653"/>
        <v>0</v>
      </c>
      <c r="GO31" s="7"/>
      <c r="GP31" s="6"/>
      <c r="GQ31" s="6">
        <f t="shared" si="654"/>
        <v>0</v>
      </c>
      <c r="GR31" s="7"/>
      <c r="GS31" s="6"/>
      <c r="GT31" s="6">
        <f t="shared" si="655"/>
        <v>0</v>
      </c>
      <c r="GU31" s="7"/>
      <c r="GV31" s="6"/>
      <c r="GW31" s="6">
        <f t="shared" si="656"/>
        <v>0</v>
      </c>
      <c r="GX31" s="10">
        <f t="shared" si="657"/>
        <v>0</v>
      </c>
      <c r="GY31" s="10">
        <f t="shared" si="658"/>
        <v>0</v>
      </c>
      <c r="GZ31" s="10">
        <f t="shared" si="659"/>
        <v>0</v>
      </c>
      <c r="HA31" s="10">
        <f t="shared" si="139"/>
        <v>0</v>
      </c>
      <c r="HB31" s="10">
        <f t="shared" si="458"/>
        <v>202718</v>
      </c>
      <c r="HC31" s="116">
        <f t="shared" si="459"/>
        <v>202718</v>
      </c>
    </row>
    <row r="32" spans="1:211" x14ac:dyDescent="0.2">
      <c r="A32" s="123" t="s">
        <v>423</v>
      </c>
      <c r="B32" s="6">
        <v>0</v>
      </c>
      <c r="C32" s="6"/>
      <c r="D32" s="6">
        <f t="shared" si="588"/>
        <v>0</v>
      </c>
      <c r="E32" s="6"/>
      <c r="F32" s="6"/>
      <c r="G32" s="6">
        <f t="shared" si="589"/>
        <v>0</v>
      </c>
      <c r="H32" s="6"/>
      <c r="I32" s="6"/>
      <c r="J32" s="6">
        <f t="shared" si="590"/>
        <v>0</v>
      </c>
      <c r="K32" s="6"/>
      <c r="L32" s="6"/>
      <c r="M32" s="6">
        <f t="shared" si="591"/>
        <v>0</v>
      </c>
      <c r="N32" s="6"/>
      <c r="O32" s="6"/>
      <c r="P32" s="6">
        <f t="shared" si="592"/>
        <v>0</v>
      </c>
      <c r="Q32" s="6">
        <v>0</v>
      </c>
      <c r="R32" s="6"/>
      <c r="S32" s="6">
        <f t="shared" si="593"/>
        <v>0</v>
      </c>
      <c r="T32" s="6">
        <v>0</v>
      </c>
      <c r="U32" s="6"/>
      <c r="V32" s="6">
        <f t="shared" si="594"/>
        <v>0</v>
      </c>
      <c r="W32" s="6"/>
      <c r="X32" s="6"/>
      <c r="Y32" s="6">
        <f t="shared" si="595"/>
        <v>0</v>
      </c>
      <c r="Z32" s="6">
        <v>0</v>
      </c>
      <c r="AA32" s="6"/>
      <c r="AB32" s="6">
        <f t="shared" si="596"/>
        <v>0</v>
      </c>
      <c r="AC32" s="6">
        <v>0</v>
      </c>
      <c r="AD32" s="6"/>
      <c r="AE32" s="6">
        <f t="shared" si="597"/>
        <v>0</v>
      </c>
      <c r="AF32" s="6"/>
      <c r="AG32" s="6"/>
      <c r="AH32" s="6">
        <f t="shared" si="598"/>
        <v>0</v>
      </c>
      <c r="AI32" s="6"/>
      <c r="AJ32" s="6"/>
      <c r="AK32" s="6">
        <f t="shared" si="599"/>
        <v>0</v>
      </c>
      <c r="AL32" s="6"/>
      <c r="AM32" s="6"/>
      <c r="AN32" s="6">
        <f t="shared" si="600"/>
        <v>0</v>
      </c>
      <c r="AO32" s="6"/>
      <c r="AP32" s="6"/>
      <c r="AQ32" s="6">
        <f t="shared" si="601"/>
        <v>0</v>
      </c>
      <c r="AR32" s="6"/>
      <c r="AS32" s="6"/>
      <c r="AT32" s="6">
        <f t="shared" si="602"/>
        <v>0</v>
      </c>
      <c r="AU32" s="6"/>
      <c r="AV32" s="6"/>
      <c r="AW32" s="6">
        <f t="shared" si="603"/>
        <v>0</v>
      </c>
      <c r="AX32" s="6"/>
      <c r="AY32" s="6"/>
      <c r="AZ32" s="6">
        <f t="shared" si="604"/>
        <v>0</v>
      </c>
      <c r="BA32" s="6"/>
      <c r="BB32" s="6"/>
      <c r="BC32" s="6">
        <f t="shared" si="605"/>
        <v>0</v>
      </c>
      <c r="BD32" s="6"/>
      <c r="BE32" s="6"/>
      <c r="BF32" s="6">
        <f t="shared" si="606"/>
        <v>0</v>
      </c>
      <c r="BG32" s="6"/>
      <c r="BH32" s="6"/>
      <c r="BI32" s="6">
        <f t="shared" si="607"/>
        <v>0</v>
      </c>
      <c r="BJ32" s="6"/>
      <c r="BK32" s="6"/>
      <c r="BL32" s="6">
        <f t="shared" si="608"/>
        <v>0</v>
      </c>
      <c r="BM32" s="6"/>
      <c r="BN32" s="6"/>
      <c r="BO32" s="6">
        <f t="shared" si="609"/>
        <v>0</v>
      </c>
      <c r="BP32" s="6">
        <v>0</v>
      </c>
      <c r="BQ32" s="6"/>
      <c r="BR32" s="6">
        <f t="shared" si="610"/>
        <v>0</v>
      </c>
      <c r="BS32" s="6"/>
      <c r="BT32" s="6"/>
      <c r="BU32" s="6">
        <f t="shared" si="611"/>
        <v>0</v>
      </c>
      <c r="BV32" s="6"/>
      <c r="BW32" s="6"/>
      <c r="BX32" s="6">
        <f t="shared" si="612"/>
        <v>0</v>
      </c>
      <c r="BY32" s="6"/>
      <c r="BZ32" s="6"/>
      <c r="CA32" s="6">
        <f t="shared" si="613"/>
        <v>0</v>
      </c>
      <c r="CB32" s="6"/>
      <c r="CC32" s="6"/>
      <c r="CD32" s="6">
        <f t="shared" si="614"/>
        <v>0</v>
      </c>
      <c r="CE32" s="6"/>
      <c r="CF32" s="6"/>
      <c r="CG32" s="6">
        <f t="shared" si="615"/>
        <v>0</v>
      </c>
      <c r="CH32" s="6"/>
      <c r="CI32" s="6"/>
      <c r="CJ32" s="6">
        <f t="shared" si="616"/>
        <v>0</v>
      </c>
      <c r="CK32" s="6"/>
      <c r="CL32" s="6"/>
      <c r="CM32" s="6">
        <f t="shared" si="617"/>
        <v>0</v>
      </c>
      <c r="CN32" s="6"/>
      <c r="CO32" s="6"/>
      <c r="CP32" s="6">
        <f t="shared" si="618"/>
        <v>0</v>
      </c>
      <c r="CQ32" s="6"/>
      <c r="CR32" s="6"/>
      <c r="CS32" s="6">
        <f t="shared" si="619"/>
        <v>0</v>
      </c>
      <c r="CT32" s="6"/>
      <c r="CU32" s="6"/>
      <c r="CV32" s="6">
        <f t="shared" si="620"/>
        <v>0</v>
      </c>
      <c r="CW32" s="6"/>
      <c r="CX32" s="6"/>
      <c r="CY32" s="6">
        <f t="shared" si="621"/>
        <v>0</v>
      </c>
      <c r="CZ32" s="6"/>
      <c r="DA32" s="6"/>
      <c r="DB32" s="6">
        <f t="shared" si="622"/>
        <v>0</v>
      </c>
      <c r="DC32" s="6"/>
      <c r="DD32" s="6"/>
      <c r="DE32" s="6">
        <f t="shared" si="623"/>
        <v>0</v>
      </c>
      <c r="DF32" s="6"/>
      <c r="DG32" s="6"/>
      <c r="DH32" s="6">
        <f t="shared" si="624"/>
        <v>0</v>
      </c>
      <c r="DI32" s="6"/>
      <c r="DJ32" s="6"/>
      <c r="DK32" s="6">
        <f t="shared" si="625"/>
        <v>0</v>
      </c>
      <c r="DL32" s="6"/>
      <c r="DM32" s="6"/>
      <c r="DN32" s="6">
        <f t="shared" si="626"/>
        <v>0</v>
      </c>
      <c r="DO32" s="6"/>
      <c r="DP32" s="6"/>
      <c r="DQ32" s="6">
        <f t="shared" si="627"/>
        <v>0</v>
      </c>
      <c r="DR32" s="105">
        <f t="shared" si="628"/>
        <v>0</v>
      </c>
      <c r="DS32" s="105">
        <f t="shared" si="628"/>
        <v>0</v>
      </c>
      <c r="DT32" s="105">
        <f t="shared" si="628"/>
        <v>0</v>
      </c>
      <c r="DU32" s="6"/>
      <c r="DV32" s="6"/>
      <c r="DW32" s="6">
        <f t="shared" si="629"/>
        <v>0</v>
      </c>
      <c r="DX32" s="6"/>
      <c r="DY32" s="6"/>
      <c r="DZ32" s="6">
        <f t="shared" si="630"/>
        <v>0</v>
      </c>
      <c r="EA32" s="6"/>
      <c r="EB32" s="6"/>
      <c r="EC32" s="6">
        <f t="shared" si="631"/>
        <v>0</v>
      </c>
      <c r="ED32" s="6"/>
      <c r="EE32" s="6"/>
      <c r="EF32" s="6">
        <f t="shared" si="632"/>
        <v>0</v>
      </c>
      <c r="EG32" s="6"/>
      <c r="EH32" s="6"/>
      <c r="EI32" s="6">
        <f t="shared" si="633"/>
        <v>0</v>
      </c>
      <c r="EJ32" s="6"/>
      <c r="EK32" s="6"/>
      <c r="EL32" s="6">
        <f t="shared" si="634"/>
        <v>0</v>
      </c>
      <c r="EM32" s="6"/>
      <c r="EN32" s="6"/>
      <c r="EO32" s="6">
        <f t="shared" si="635"/>
        <v>0</v>
      </c>
      <c r="EP32" s="6"/>
      <c r="EQ32" s="6"/>
      <c r="ER32" s="6">
        <f t="shared" si="636"/>
        <v>0</v>
      </c>
      <c r="ES32" s="6"/>
      <c r="ET32" s="6"/>
      <c r="EU32" s="6">
        <f t="shared" si="637"/>
        <v>0</v>
      </c>
      <c r="EV32" s="105">
        <f t="shared" si="638"/>
        <v>0</v>
      </c>
      <c r="EW32" s="105">
        <f t="shared" si="638"/>
        <v>0</v>
      </c>
      <c r="EX32" s="105">
        <f t="shared" si="638"/>
        <v>0</v>
      </c>
      <c r="EY32" s="6"/>
      <c r="EZ32" s="6"/>
      <c r="FA32" s="6">
        <f t="shared" si="639"/>
        <v>0</v>
      </c>
      <c r="FB32" s="6"/>
      <c r="FC32" s="6"/>
      <c r="FD32" s="6">
        <f t="shared" si="640"/>
        <v>0</v>
      </c>
      <c r="FE32" s="6"/>
      <c r="FF32" s="6"/>
      <c r="FG32" s="6">
        <f t="shared" si="641"/>
        <v>0</v>
      </c>
      <c r="FH32" s="6"/>
      <c r="FI32" s="6"/>
      <c r="FJ32" s="6">
        <f t="shared" si="642"/>
        <v>0</v>
      </c>
      <c r="FK32" s="6"/>
      <c r="FL32" s="6"/>
      <c r="FM32" s="6">
        <f t="shared" si="643"/>
        <v>0</v>
      </c>
      <c r="FN32" s="6"/>
      <c r="FO32" s="6"/>
      <c r="FP32" s="6">
        <f t="shared" si="644"/>
        <v>0</v>
      </c>
      <c r="FQ32" s="6"/>
      <c r="FR32" s="6"/>
      <c r="FS32" s="6">
        <f t="shared" si="645"/>
        <v>0</v>
      </c>
      <c r="FT32" s="6"/>
      <c r="FU32" s="6"/>
      <c r="FV32" s="6">
        <f t="shared" si="646"/>
        <v>0</v>
      </c>
      <c r="FW32" s="6"/>
      <c r="FX32" s="6"/>
      <c r="FY32" s="6">
        <f t="shared" si="647"/>
        <v>0</v>
      </c>
      <c r="FZ32" s="6"/>
      <c r="GA32" s="6"/>
      <c r="GB32" s="6">
        <f t="shared" si="648"/>
        <v>0</v>
      </c>
      <c r="GC32" s="6"/>
      <c r="GD32" s="6"/>
      <c r="GE32" s="6">
        <f t="shared" si="649"/>
        <v>0</v>
      </c>
      <c r="GF32" s="6"/>
      <c r="GG32" s="6"/>
      <c r="GH32" s="6">
        <f t="shared" si="650"/>
        <v>0</v>
      </c>
      <c r="GI32" s="6"/>
      <c r="GJ32" s="6"/>
      <c r="GK32" s="6">
        <f t="shared" si="651"/>
        <v>0</v>
      </c>
      <c r="GL32" s="7">
        <f t="shared" si="652"/>
        <v>0</v>
      </c>
      <c r="GM32" s="6">
        <f t="shared" si="652"/>
        <v>0</v>
      </c>
      <c r="GN32" s="6">
        <f t="shared" si="653"/>
        <v>0</v>
      </c>
      <c r="GO32" s="7"/>
      <c r="GP32" s="6"/>
      <c r="GQ32" s="6">
        <f t="shared" si="654"/>
        <v>0</v>
      </c>
      <c r="GR32" s="7"/>
      <c r="GS32" s="6"/>
      <c r="GT32" s="6">
        <f t="shared" si="655"/>
        <v>0</v>
      </c>
      <c r="GU32" s="7"/>
      <c r="GV32" s="6"/>
      <c r="GW32" s="6">
        <f t="shared" si="656"/>
        <v>0</v>
      </c>
      <c r="GX32" s="10">
        <f t="shared" si="657"/>
        <v>0</v>
      </c>
      <c r="GY32" s="10">
        <f t="shared" si="658"/>
        <v>0</v>
      </c>
      <c r="GZ32" s="10">
        <f t="shared" si="659"/>
        <v>0</v>
      </c>
      <c r="HA32" s="10">
        <f t="shared" si="139"/>
        <v>0</v>
      </c>
      <c r="HB32" s="10">
        <f t="shared" si="458"/>
        <v>0</v>
      </c>
      <c r="HC32" s="116">
        <f t="shared" si="459"/>
        <v>0</v>
      </c>
    </row>
    <row r="33" spans="1:211" x14ac:dyDescent="0.2">
      <c r="A33" s="123" t="s">
        <v>424</v>
      </c>
      <c r="B33" s="6">
        <v>0</v>
      </c>
      <c r="C33" s="6"/>
      <c r="D33" s="6">
        <f t="shared" si="588"/>
        <v>0</v>
      </c>
      <c r="E33" s="6"/>
      <c r="F33" s="6"/>
      <c r="G33" s="6">
        <f t="shared" si="589"/>
        <v>0</v>
      </c>
      <c r="H33" s="6"/>
      <c r="I33" s="6"/>
      <c r="J33" s="6">
        <f t="shared" si="590"/>
        <v>0</v>
      </c>
      <c r="K33" s="6"/>
      <c r="L33" s="6"/>
      <c r="M33" s="6">
        <f t="shared" si="591"/>
        <v>0</v>
      </c>
      <c r="N33" s="6"/>
      <c r="O33" s="6"/>
      <c r="P33" s="6">
        <f t="shared" si="592"/>
        <v>0</v>
      </c>
      <c r="Q33" s="6">
        <v>0</v>
      </c>
      <c r="R33" s="6"/>
      <c r="S33" s="6">
        <f t="shared" si="593"/>
        <v>0</v>
      </c>
      <c r="T33" s="6">
        <v>0</v>
      </c>
      <c r="U33" s="6"/>
      <c r="V33" s="6">
        <f t="shared" si="594"/>
        <v>0</v>
      </c>
      <c r="W33" s="6"/>
      <c r="X33" s="6"/>
      <c r="Y33" s="6">
        <f t="shared" si="595"/>
        <v>0</v>
      </c>
      <c r="Z33" s="6">
        <v>0</v>
      </c>
      <c r="AA33" s="6"/>
      <c r="AB33" s="6">
        <f t="shared" si="596"/>
        <v>0</v>
      </c>
      <c r="AC33" s="6">
        <v>0</v>
      </c>
      <c r="AD33" s="6"/>
      <c r="AE33" s="6">
        <f t="shared" si="597"/>
        <v>0</v>
      </c>
      <c r="AF33" s="6"/>
      <c r="AG33" s="6"/>
      <c r="AH33" s="6">
        <f t="shared" si="598"/>
        <v>0</v>
      </c>
      <c r="AI33" s="6"/>
      <c r="AJ33" s="6"/>
      <c r="AK33" s="6">
        <f t="shared" si="599"/>
        <v>0</v>
      </c>
      <c r="AL33" s="6"/>
      <c r="AM33" s="6"/>
      <c r="AN33" s="6">
        <f t="shared" si="600"/>
        <v>0</v>
      </c>
      <c r="AO33" s="6"/>
      <c r="AP33" s="6"/>
      <c r="AQ33" s="6">
        <f t="shared" si="601"/>
        <v>0</v>
      </c>
      <c r="AR33" s="6"/>
      <c r="AS33" s="6"/>
      <c r="AT33" s="6">
        <f t="shared" si="602"/>
        <v>0</v>
      </c>
      <c r="AU33" s="6"/>
      <c r="AV33" s="6"/>
      <c r="AW33" s="6">
        <f t="shared" si="603"/>
        <v>0</v>
      </c>
      <c r="AX33" s="6"/>
      <c r="AY33" s="6"/>
      <c r="AZ33" s="6">
        <f t="shared" si="604"/>
        <v>0</v>
      </c>
      <c r="BA33" s="6"/>
      <c r="BB33" s="6"/>
      <c r="BC33" s="6">
        <f t="shared" si="605"/>
        <v>0</v>
      </c>
      <c r="BD33" s="6"/>
      <c r="BE33" s="6"/>
      <c r="BF33" s="6">
        <f t="shared" si="606"/>
        <v>0</v>
      </c>
      <c r="BG33" s="6"/>
      <c r="BH33" s="6"/>
      <c r="BI33" s="6">
        <f t="shared" si="607"/>
        <v>0</v>
      </c>
      <c r="BJ33" s="6"/>
      <c r="BK33" s="6"/>
      <c r="BL33" s="6">
        <f t="shared" si="608"/>
        <v>0</v>
      </c>
      <c r="BM33" s="6"/>
      <c r="BN33" s="6"/>
      <c r="BO33" s="6">
        <f t="shared" si="609"/>
        <v>0</v>
      </c>
      <c r="BP33" s="6">
        <v>0</v>
      </c>
      <c r="BQ33" s="6"/>
      <c r="BR33" s="6">
        <f t="shared" si="610"/>
        <v>0</v>
      </c>
      <c r="BS33" s="6"/>
      <c r="BT33" s="6"/>
      <c r="BU33" s="6">
        <f t="shared" si="611"/>
        <v>0</v>
      </c>
      <c r="BV33" s="6"/>
      <c r="BW33" s="6"/>
      <c r="BX33" s="6">
        <f t="shared" si="612"/>
        <v>0</v>
      </c>
      <c r="BY33" s="6"/>
      <c r="BZ33" s="6"/>
      <c r="CA33" s="6">
        <f t="shared" si="613"/>
        <v>0</v>
      </c>
      <c r="CB33" s="6"/>
      <c r="CC33" s="6"/>
      <c r="CD33" s="6">
        <f t="shared" si="614"/>
        <v>0</v>
      </c>
      <c r="CE33" s="6"/>
      <c r="CF33" s="6"/>
      <c r="CG33" s="6">
        <f t="shared" si="615"/>
        <v>0</v>
      </c>
      <c r="CH33" s="6"/>
      <c r="CI33" s="6"/>
      <c r="CJ33" s="6">
        <f t="shared" si="616"/>
        <v>0</v>
      </c>
      <c r="CK33" s="6"/>
      <c r="CL33" s="6"/>
      <c r="CM33" s="6">
        <f t="shared" si="617"/>
        <v>0</v>
      </c>
      <c r="CN33" s="6"/>
      <c r="CO33" s="6"/>
      <c r="CP33" s="6">
        <f t="shared" si="618"/>
        <v>0</v>
      </c>
      <c r="CQ33" s="6"/>
      <c r="CR33" s="6"/>
      <c r="CS33" s="6">
        <f t="shared" si="619"/>
        <v>0</v>
      </c>
      <c r="CT33" s="6"/>
      <c r="CU33" s="6"/>
      <c r="CV33" s="6">
        <f t="shared" si="620"/>
        <v>0</v>
      </c>
      <c r="CW33" s="6"/>
      <c r="CX33" s="6"/>
      <c r="CY33" s="6">
        <f t="shared" si="621"/>
        <v>0</v>
      </c>
      <c r="CZ33" s="6"/>
      <c r="DA33" s="6"/>
      <c r="DB33" s="6">
        <f t="shared" si="622"/>
        <v>0</v>
      </c>
      <c r="DC33" s="6"/>
      <c r="DD33" s="6"/>
      <c r="DE33" s="6">
        <f t="shared" si="623"/>
        <v>0</v>
      </c>
      <c r="DF33" s="6"/>
      <c r="DG33" s="6"/>
      <c r="DH33" s="6">
        <f t="shared" si="624"/>
        <v>0</v>
      </c>
      <c r="DI33" s="6"/>
      <c r="DJ33" s="6"/>
      <c r="DK33" s="6">
        <f t="shared" si="625"/>
        <v>0</v>
      </c>
      <c r="DL33" s="6"/>
      <c r="DM33" s="6"/>
      <c r="DN33" s="6">
        <f t="shared" si="626"/>
        <v>0</v>
      </c>
      <c r="DO33" s="6"/>
      <c r="DP33" s="6"/>
      <c r="DQ33" s="6">
        <f t="shared" si="627"/>
        <v>0</v>
      </c>
      <c r="DR33" s="105">
        <f t="shared" si="628"/>
        <v>0</v>
      </c>
      <c r="DS33" s="105">
        <f t="shared" si="628"/>
        <v>0</v>
      </c>
      <c r="DT33" s="105">
        <f t="shared" si="628"/>
        <v>0</v>
      </c>
      <c r="DU33" s="6"/>
      <c r="DV33" s="6"/>
      <c r="DW33" s="6">
        <f t="shared" si="629"/>
        <v>0</v>
      </c>
      <c r="DX33" s="6"/>
      <c r="DY33" s="6"/>
      <c r="DZ33" s="6">
        <f t="shared" si="630"/>
        <v>0</v>
      </c>
      <c r="EA33" s="6"/>
      <c r="EB33" s="6"/>
      <c r="EC33" s="6">
        <f t="shared" si="631"/>
        <v>0</v>
      </c>
      <c r="ED33" s="6"/>
      <c r="EE33" s="6"/>
      <c r="EF33" s="6">
        <f t="shared" si="632"/>
        <v>0</v>
      </c>
      <c r="EG33" s="6"/>
      <c r="EH33" s="6"/>
      <c r="EI33" s="6">
        <f t="shared" si="633"/>
        <v>0</v>
      </c>
      <c r="EJ33" s="6"/>
      <c r="EK33" s="6"/>
      <c r="EL33" s="6">
        <f t="shared" si="634"/>
        <v>0</v>
      </c>
      <c r="EM33" s="6"/>
      <c r="EN33" s="6"/>
      <c r="EO33" s="6">
        <f t="shared" si="635"/>
        <v>0</v>
      </c>
      <c r="EP33" s="6"/>
      <c r="EQ33" s="6"/>
      <c r="ER33" s="6">
        <f t="shared" si="636"/>
        <v>0</v>
      </c>
      <c r="ES33" s="6"/>
      <c r="ET33" s="6"/>
      <c r="EU33" s="6">
        <f t="shared" si="637"/>
        <v>0</v>
      </c>
      <c r="EV33" s="105">
        <f t="shared" si="638"/>
        <v>0</v>
      </c>
      <c r="EW33" s="105">
        <f t="shared" si="638"/>
        <v>0</v>
      </c>
      <c r="EX33" s="105">
        <f t="shared" si="638"/>
        <v>0</v>
      </c>
      <c r="EY33" s="6"/>
      <c r="EZ33" s="6"/>
      <c r="FA33" s="6">
        <f t="shared" si="639"/>
        <v>0</v>
      </c>
      <c r="FB33" s="6"/>
      <c r="FC33" s="6"/>
      <c r="FD33" s="6">
        <f t="shared" si="640"/>
        <v>0</v>
      </c>
      <c r="FE33" s="6"/>
      <c r="FF33" s="6"/>
      <c r="FG33" s="6">
        <f t="shared" si="641"/>
        <v>0</v>
      </c>
      <c r="FH33" s="6"/>
      <c r="FI33" s="6"/>
      <c r="FJ33" s="6">
        <f t="shared" si="642"/>
        <v>0</v>
      </c>
      <c r="FK33" s="6"/>
      <c r="FL33" s="6"/>
      <c r="FM33" s="6">
        <f t="shared" si="643"/>
        <v>0</v>
      </c>
      <c r="FN33" s="6"/>
      <c r="FO33" s="6"/>
      <c r="FP33" s="6">
        <f t="shared" si="644"/>
        <v>0</v>
      </c>
      <c r="FQ33" s="6"/>
      <c r="FR33" s="6"/>
      <c r="FS33" s="6">
        <f t="shared" si="645"/>
        <v>0</v>
      </c>
      <c r="FT33" s="6"/>
      <c r="FU33" s="6"/>
      <c r="FV33" s="6">
        <f t="shared" si="646"/>
        <v>0</v>
      </c>
      <c r="FW33" s="6"/>
      <c r="FX33" s="6"/>
      <c r="FY33" s="6">
        <f t="shared" si="647"/>
        <v>0</v>
      </c>
      <c r="FZ33" s="6"/>
      <c r="GA33" s="6"/>
      <c r="GB33" s="6">
        <f t="shared" si="648"/>
        <v>0</v>
      </c>
      <c r="GC33" s="6"/>
      <c r="GD33" s="6"/>
      <c r="GE33" s="6">
        <f t="shared" si="649"/>
        <v>0</v>
      </c>
      <c r="GF33" s="6"/>
      <c r="GG33" s="6"/>
      <c r="GH33" s="6">
        <f t="shared" si="650"/>
        <v>0</v>
      </c>
      <c r="GI33" s="6"/>
      <c r="GJ33" s="6"/>
      <c r="GK33" s="6">
        <f t="shared" si="651"/>
        <v>0</v>
      </c>
      <c r="GL33" s="7">
        <f t="shared" si="652"/>
        <v>0</v>
      </c>
      <c r="GM33" s="6">
        <f t="shared" si="652"/>
        <v>0</v>
      </c>
      <c r="GN33" s="6">
        <f t="shared" si="653"/>
        <v>0</v>
      </c>
      <c r="GO33" s="7"/>
      <c r="GP33" s="6"/>
      <c r="GQ33" s="6">
        <f t="shared" si="654"/>
        <v>0</v>
      </c>
      <c r="GR33" s="7"/>
      <c r="GS33" s="6"/>
      <c r="GT33" s="6">
        <f t="shared" si="655"/>
        <v>0</v>
      </c>
      <c r="GU33" s="7"/>
      <c r="GV33" s="6"/>
      <c r="GW33" s="6">
        <f t="shared" si="656"/>
        <v>0</v>
      </c>
      <c r="GX33" s="10">
        <f t="shared" si="657"/>
        <v>0</v>
      </c>
      <c r="GY33" s="10">
        <f t="shared" si="658"/>
        <v>0</v>
      </c>
      <c r="GZ33" s="10">
        <f t="shared" si="659"/>
        <v>0</v>
      </c>
      <c r="HA33" s="10">
        <f t="shared" si="139"/>
        <v>0</v>
      </c>
      <c r="HB33" s="10">
        <f t="shared" si="458"/>
        <v>0</v>
      </c>
      <c r="HC33" s="116">
        <f t="shared" si="459"/>
        <v>0</v>
      </c>
    </row>
    <row r="34" spans="1:211" x14ac:dyDescent="0.2">
      <c r="A34" s="123" t="s">
        <v>425</v>
      </c>
      <c r="B34" s="6">
        <v>0</v>
      </c>
      <c r="C34" s="6"/>
      <c r="D34" s="6">
        <f t="shared" si="588"/>
        <v>0</v>
      </c>
      <c r="E34" s="6">
        <v>0</v>
      </c>
      <c r="F34" s="6"/>
      <c r="G34" s="6">
        <f t="shared" si="589"/>
        <v>0</v>
      </c>
      <c r="H34" s="6">
        <v>0</v>
      </c>
      <c r="I34" s="6"/>
      <c r="J34" s="6">
        <f t="shared" si="590"/>
        <v>0</v>
      </c>
      <c r="K34" s="6">
        <v>0</v>
      </c>
      <c r="L34" s="6"/>
      <c r="M34" s="6">
        <f t="shared" si="591"/>
        <v>0</v>
      </c>
      <c r="N34" s="6">
        <v>0</v>
      </c>
      <c r="O34" s="6"/>
      <c r="P34" s="6">
        <f t="shared" si="592"/>
        <v>0</v>
      </c>
      <c r="Q34" s="6">
        <v>0</v>
      </c>
      <c r="R34" s="6"/>
      <c r="S34" s="6">
        <f t="shared" si="593"/>
        <v>0</v>
      </c>
      <c r="T34" s="6">
        <v>0</v>
      </c>
      <c r="U34" s="6"/>
      <c r="V34" s="6">
        <f t="shared" si="594"/>
        <v>0</v>
      </c>
      <c r="W34" s="6"/>
      <c r="X34" s="6"/>
      <c r="Y34" s="6">
        <f t="shared" si="595"/>
        <v>0</v>
      </c>
      <c r="Z34" s="6">
        <v>8048</v>
      </c>
      <c r="AA34" s="6"/>
      <c r="AB34" s="6">
        <f t="shared" si="596"/>
        <v>8048</v>
      </c>
      <c r="AC34" s="6">
        <v>0</v>
      </c>
      <c r="AD34" s="6"/>
      <c r="AE34" s="6">
        <f t="shared" si="597"/>
        <v>0</v>
      </c>
      <c r="AF34" s="6">
        <v>0</v>
      </c>
      <c r="AG34" s="6"/>
      <c r="AH34" s="6">
        <f t="shared" si="598"/>
        <v>0</v>
      </c>
      <c r="AI34" s="6">
        <v>0</v>
      </c>
      <c r="AJ34" s="6"/>
      <c r="AK34" s="6">
        <f t="shared" si="599"/>
        <v>0</v>
      </c>
      <c r="AL34" s="6">
        <v>0</v>
      </c>
      <c r="AM34" s="6"/>
      <c r="AN34" s="6">
        <f t="shared" si="600"/>
        <v>0</v>
      </c>
      <c r="AO34" s="6">
        <v>0</v>
      </c>
      <c r="AP34" s="6"/>
      <c r="AQ34" s="6">
        <f t="shared" si="601"/>
        <v>0</v>
      </c>
      <c r="AR34" s="6">
        <v>0</v>
      </c>
      <c r="AS34" s="6"/>
      <c r="AT34" s="6">
        <f t="shared" si="602"/>
        <v>0</v>
      </c>
      <c r="AU34" s="6">
        <v>0</v>
      </c>
      <c r="AV34" s="6"/>
      <c r="AW34" s="6">
        <f t="shared" si="603"/>
        <v>0</v>
      </c>
      <c r="AX34" s="6">
        <v>0</v>
      </c>
      <c r="AY34" s="6"/>
      <c r="AZ34" s="6">
        <f t="shared" si="604"/>
        <v>0</v>
      </c>
      <c r="BA34" s="6">
        <v>0</v>
      </c>
      <c r="BB34" s="6"/>
      <c r="BC34" s="6">
        <f t="shared" si="605"/>
        <v>0</v>
      </c>
      <c r="BD34" s="6"/>
      <c r="BE34" s="6"/>
      <c r="BF34" s="6">
        <f t="shared" si="606"/>
        <v>0</v>
      </c>
      <c r="BG34" s="6">
        <v>0</v>
      </c>
      <c r="BH34" s="6"/>
      <c r="BI34" s="6">
        <f t="shared" si="607"/>
        <v>0</v>
      </c>
      <c r="BJ34" s="6">
        <v>0</v>
      </c>
      <c r="BK34" s="6"/>
      <c r="BL34" s="6">
        <f t="shared" si="608"/>
        <v>0</v>
      </c>
      <c r="BM34" s="6"/>
      <c r="BN34" s="6"/>
      <c r="BO34" s="6">
        <f t="shared" si="609"/>
        <v>0</v>
      </c>
      <c r="BP34" s="6">
        <v>0</v>
      </c>
      <c r="BQ34" s="6"/>
      <c r="BR34" s="6">
        <f t="shared" si="610"/>
        <v>0</v>
      </c>
      <c r="BS34" s="6">
        <v>0</v>
      </c>
      <c r="BT34" s="6"/>
      <c r="BU34" s="6">
        <f t="shared" si="611"/>
        <v>0</v>
      </c>
      <c r="BV34" s="6"/>
      <c r="BW34" s="6"/>
      <c r="BX34" s="6">
        <f t="shared" si="612"/>
        <v>0</v>
      </c>
      <c r="BY34" s="6">
        <v>0</v>
      </c>
      <c r="BZ34" s="6"/>
      <c r="CA34" s="6">
        <f t="shared" si="613"/>
        <v>0</v>
      </c>
      <c r="CB34" s="6"/>
      <c r="CC34" s="6"/>
      <c r="CD34" s="6">
        <f t="shared" si="614"/>
        <v>0</v>
      </c>
      <c r="CE34" s="6"/>
      <c r="CF34" s="6"/>
      <c r="CG34" s="6">
        <f t="shared" si="615"/>
        <v>0</v>
      </c>
      <c r="CH34" s="6"/>
      <c r="CI34" s="6"/>
      <c r="CJ34" s="6">
        <f t="shared" si="616"/>
        <v>0</v>
      </c>
      <c r="CK34" s="6">
        <f>'bevétel 11604 cím  '!B7</f>
        <v>132094</v>
      </c>
      <c r="CL34" s="6">
        <f>'bevétel 11604 cím  '!C7</f>
        <v>-45006</v>
      </c>
      <c r="CM34" s="6">
        <f>'bevétel 11604 cím  '!D7</f>
        <v>87088</v>
      </c>
      <c r="CN34" s="6">
        <f>'bevétel 11605 cím  '!B8</f>
        <v>11675</v>
      </c>
      <c r="CO34" s="6">
        <f>'bevétel 11605 cím  '!C8</f>
        <v>0</v>
      </c>
      <c r="CP34" s="6">
        <f>'bevétel 11605 cím  '!D8</f>
        <v>11675</v>
      </c>
      <c r="CQ34" s="6"/>
      <c r="CR34" s="6"/>
      <c r="CS34" s="6">
        <f t="shared" si="619"/>
        <v>0</v>
      </c>
      <c r="CT34" s="6">
        <v>0</v>
      </c>
      <c r="CU34" s="6"/>
      <c r="CV34" s="6">
        <f t="shared" si="620"/>
        <v>0</v>
      </c>
      <c r="CW34" s="6">
        <v>0</v>
      </c>
      <c r="CX34" s="6"/>
      <c r="CY34" s="6">
        <f t="shared" si="621"/>
        <v>0</v>
      </c>
      <c r="CZ34" s="6">
        <v>0</v>
      </c>
      <c r="DA34" s="6"/>
      <c r="DB34" s="6">
        <f t="shared" si="622"/>
        <v>0</v>
      </c>
      <c r="DC34" s="6">
        <v>0</v>
      </c>
      <c r="DD34" s="6"/>
      <c r="DE34" s="6">
        <f t="shared" si="623"/>
        <v>0</v>
      </c>
      <c r="DF34" s="6">
        <v>0</v>
      </c>
      <c r="DG34" s="6"/>
      <c r="DH34" s="6">
        <f t="shared" si="624"/>
        <v>0</v>
      </c>
      <c r="DI34" s="6">
        <v>0</v>
      </c>
      <c r="DJ34" s="6"/>
      <c r="DK34" s="6">
        <f t="shared" si="625"/>
        <v>0</v>
      </c>
      <c r="DL34" s="6">
        <v>0</v>
      </c>
      <c r="DM34" s="6"/>
      <c r="DN34" s="6">
        <f t="shared" si="626"/>
        <v>0</v>
      </c>
      <c r="DO34" s="6">
        <v>0</v>
      </c>
      <c r="DP34" s="6"/>
      <c r="DQ34" s="6">
        <f t="shared" si="627"/>
        <v>0</v>
      </c>
      <c r="DR34" s="105">
        <f t="shared" si="628"/>
        <v>151817</v>
      </c>
      <c r="DS34" s="105">
        <f t="shared" si="628"/>
        <v>-45006</v>
      </c>
      <c r="DT34" s="105">
        <f t="shared" si="628"/>
        <v>106811</v>
      </c>
      <c r="DU34" s="6"/>
      <c r="DV34" s="6"/>
      <c r="DW34" s="6">
        <f t="shared" si="629"/>
        <v>0</v>
      </c>
      <c r="DX34" s="6"/>
      <c r="DY34" s="6"/>
      <c r="DZ34" s="6">
        <f t="shared" si="630"/>
        <v>0</v>
      </c>
      <c r="EA34" s="6"/>
      <c r="EB34" s="6"/>
      <c r="EC34" s="6">
        <f t="shared" si="631"/>
        <v>0</v>
      </c>
      <c r="ED34" s="6">
        <v>0</v>
      </c>
      <c r="EE34" s="6">
        <v>2703</v>
      </c>
      <c r="EF34" s="6">
        <f t="shared" si="632"/>
        <v>2703</v>
      </c>
      <c r="EG34" s="6"/>
      <c r="EH34" s="6"/>
      <c r="EI34" s="6">
        <f t="shared" si="633"/>
        <v>0</v>
      </c>
      <c r="EJ34" s="6">
        <v>0</v>
      </c>
      <c r="EK34" s="6">
        <v>42912</v>
      </c>
      <c r="EL34" s="6">
        <f t="shared" si="634"/>
        <v>42912</v>
      </c>
      <c r="EM34" s="6"/>
      <c r="EN34" s="6"/>
      <c r="EO34" s="6">
        <f t="shared" si="635"/>
        <v>0</v>
      </c>
      <c r="EP34" s="6">
        <v>0</v>
      </c>
      <c r="EQ34" s="6">
        <v>66940</v>
      </c>
      <c r="ER34" s="6">
        <f t="shared" si="636"/>
        <v>66940</v>
      </c>
      <c r="ES34" s="6">
        <v>0</v>
      </c>
      <c r="ET34" s="6">
        <v>7907</v>
      </c>
      <c r="EU34" s="6">
        <f t="shared" si="637"/>
        <v>7907</v>
      </c>
      <c r="EV34" s="105">
        <f t="shared" si="638"/>
        <v>0</v>
      </c>
      <c r="EW34" s="105">
        <f t="shared" si="638"/>
        <v>120462</v>
      </c>
      <c r="EX34" s="105">
        <f t="shared" si="638"/>
        <v>120462</v>
      </c>
      <c r="EY34" s="6"/>
      <c r="EZ34" s="6">
        <v>14831</v>
      </c>
      <c r="FA34" s="6">
        <f t="shared" si="639"/>
        <v>14831</v>
      </c>
      <c r="FB34" s="6"/>
      <c r="FC34" s="6"/>
      <c r="FD34" s="6">
        <f t="shared" si="640"/>
        <v>0</v>
      </c>
      <c r="FE34" s="6"/>
      <c r="FF34" s="6"/>
      <c r="FG34" s="6">
        <f t="shared" si="641"/>
        <v>0</v>
      </c>
      <c r="FH34" s="6">
        <v>44510</v>
      </c>
      <c r="FI34" s="6"/>
      <c r="FJ34" s="6">
        <f t="shared" si="642"/>
        <v>44510</v>
      </c>
      <c r="FK34" s="6"/>
      <c r="FL34" s="6"/>
      <c r="FM34" s="6">
        <f t="shared" si="643"/>
        <v>0</v>
      </c>
      <c r="FN34" s="6"/>
      <c r="FO34" s="6"/>
      <c r="FP34" s="6">
        <f t="shared" si="644"/>
        <v>0</v>
      </c>
      <c r="FQ34" s="6"/>
      <c r="FR34" s="6"/>
      <c r="FS34" s="6">
        <f t="shared" si="645"/>
        <v>0</v>
      </c>
      <c r="FT34" s="6"/>
      <c r="FU34" s="6"/>
      <c r="FV34" s="6">
        <f t="shared" si="646"/>
        <v>0</v>
      </c>
      <c r="FW34" s="6"/>
      <c r="FX34" s="6"/>
      <c r="FY34" s="6">
        <f t="shared" si="647"/>
        <v>0</v>
      </c>
      <c r="FZ34" s="6"/>
      <c r="GA34" s="6"/>
      <c r="GB34" s="6">
        <f t="shared" si="648"/>
        <v>0</v>
      </c>
      <c r="GC34" s="6"/>
      <c r="GD34" s="6"/>
      <c r="GE34" s="6">
        <f t="shared" si="649"/>
        <v>0</v>
      </c>
      <c r="GF34" s="6"/>
      <c r="GG34" s="6">
        <v>843</v>
      </c>
      <c r="GH34" s="6">
        <f t="shared" si="650"/>
        <v>843</v>
      </c>
      <c r="GI34" s="6"/>
      <c r="GJ34" s="6"/>
      <c r="GK34" s="6">
        <f t="shared" si="651"/>
        <v>0</v>
      </c>
      <c r="GL34" s="7">
        <f t="shared" si="652"/>
        <v>44510</v>
      </c>
      <c r="GM34" s="6">
        <f t="shared" si="652"/>
        <v>15674</v>
      </c>
      <c r="GN34" s="6">
        <f t="shared" si="653"/>
        <v>60184</v>
      </c>
      <c r="GO34" s="7">
        <v>22682</v>
      </c>
      <c r="GP34" s="6">
        <v>11407</v>
      </c>
      <c r="GQ34" s="6">
        <f t="shared" si="654"/>
        <v>34089</v>
      </c>
      <c r="GR34" s="7"/>
      <c r="GS34" s="6"/>
      <c r="GT34" s="6">
        <f t="shared" si="655"/>
        <v>0</v>
      </c>
      <c r="GU34" s="7"/>
      <c r="GV34" s="6">
        <v>16713</v>
      </c>
      <c r="GW34" s="6">
        <f t="shared" si="656"/>
        <v>16713</v>
      </c>
      <c r="GX34" s="10">
        <f t="shared" si="657"/>
        <v>67192</v>
      </c>
      <c r="GY34" s="10">
        <f t="shared" si="658"/>
        <v>43794</v>
      </c>
      <c r="GZ34" s="10">
        <f t="shared" si="659"/>
        <v>110986</v>
      </c>
      <c r="HA34" s="10">
        <f t="shared" si="139"/>
        <v>219009</v>
      </c>
      <c r="HB34" s="10">
        <f t="shared" si="458"/>
        <v>119250</v>
      </c>
      <c r="HC34" s="116">
        <f t="shared" si="459"/>
        <v>338259</v>
      </c>
    </row>
    <row r="35" spans="1:211" x14ac:dyDescent="0.2">
      <c r="A35" s="123" t="s">
        <v>426</v>
      </c>
      <c r="B35" s="6">
        <v>0</v>
      </c>
      <c r="C35" s="6"/>
      <c r="D35" s="6">
        <f t="shared" si="588"/>
        <v>0</v>
      </c>
      <c r="E35" s="6">
        <v>0</v>
      </c>
      <c r="F35" s="6"/>
      <c r="G35" s="6">
        <f t="shared" si="589"/>
        <v>0</v>
      </c>
      <c r="H35" s="6">
        <v>0</v>
      </c>
      <c r="I35" s="6"/>
      <c r="J35" s="6">
        <f t="shared" si="590"/>
        <v>0</v>
      </c>
      <c r="K35" s="6">
        <v>0</v>
      </c>
      <c r="L35" s="6"/>
      <c r="M35" s="6">
        <f t="shared" si="591"/>
        <v>0</v>
      </c>
      <c r="N35" s="6">
        <v>0</v>
      </c>
      <c r="O35" s="6"/>
      <c r="P35" s="6">
        <f t="shared" si="592"/>
        <v>0</v>
      </c>
      <c r="Q35" s="6">
        <v>0</v>
      </c>
      <c r="R35" s="6"/>
      <c r="S35" s="6">
        <f t="shared" si="593"/>
        <v>0</v>
      </c>
      <c r="T35" s="6">
        <v>0</v>
      </c>
      <c r="U35" s="6"/>
      <c r="V35" s="6">
        <f t="shared" si="594"/>
        <v>0</v>
      </c>
      <c r="W35" s="6"/>
      <c r="X35" s="6"/>
      <c r="Y35" s="6">
        <f t="shared" si="595"/>
        <v>0</v>
      </c>
      <c r="Z35" s="6">
        <v>0</v>
      </c>
      <c r="AA35" s="6"/>
      <c r="AB35" s="6">
        <f t="shared" si="596"/>
        <v>0</v>
      </c>
      <c r="AC35" s="6">
        <v>0</v>
      </c>
      <c r="AD35" s="6"/>
      <c r="AE35" s="6">
        <f t="shared" si="597"/>
        <v>0</v>
      </c>
      <c r="AF35" s="6">
        <v>0</v>
      </c>
      <c r="AG35" s="6"/>
      <c r="AH35" s="6">
        <f t="shared" si="598"/>
        <v>0</v>
      </c>
      <c r="AI35" s="6">
        <v>0</v>
      </c>
      <c r="AJ35" s="6"/>
      <c r="AK35" s="6">
        <f t="shared" si="599"/>
        <v>0</v>
      </c>
      <c r="AL35" s="6">
        <v>0</v>
      </c>
      <c r="AM35" s="6"/>
      <c r="AN35" s="6">
        <f t="shared" si="600"/>
        <v>0</v>
      </c>
      <c r="AO35" s="6">
        <v>0</v>
      </c>
      <c r="AP35" s="6"/>
      <c r="AQ35" s="6">
        <f t="shared" si="601"/>
        <v>0</v>
      </c>
      <c r="AR35" s="6">
        <v>0</v>
      </c>
      <c r="AS35" s="6"/>
      <c r="AT35" s="6">
        <f t="shared" si="602"/>
        <v>0</v>
      </c>
      <c r="AU35" s="6">
        <v>0</v>
      </c>
      <c r="AV35" s="6"/>
      <c r="AW35" s="6">
        <f t="shared" si="603"/>
        <v>0</v>
      </c>
      <c r="AX35" s="6">
        <v>0</v>
      </c>
      <c r="AY35" s="6"/>
      <c r="AZ35" s="6">
        <f t="shared" si="604"/>
        <v>0</v>
      </c>
      <c r="BA35" s="6">
        <v>0</v>
      </c>
      <c r="BB35" s="6"/>
      <c r="BC35" s="6">
        <f t="shared" si="605"/>
        <v>0</v>
      </c>
      <c r="BD35" s="6"/>
      <c r="BE35" s="6"/>
      <c r="BF35" s="6">
        <f t="shared" si="606"/>
        <v>0</v>
      </c>
      <c r="BG35" s="6">
        <v>0</v>
      </c>
      <c r="BH35" s="6"/>
      <c r="BI35" s="6">
        <f t="shared" si="607"/>
        <v>0</v>
      </c>
      <c r="BJ35" s="6">
        <v>0</v>
      </c>
      <c r="BK35" s="6"/>
      <c r="BL35" s="6">
        <f t="shared" si="608"/>
        <v>0</v>
      </c>
      <c r="BM35" s="6"/>
      <c r="BN35" s="6"/>
      <c r="BO35" s="6">
        <f t="shared" si="609"/>
        <v>0</v>
      </c>
      <c r="BP35" s="6">
        <v>0</v>
      </c>
      <c r="BQ35" s="6"/>
      <c r="BR35" s="6">
        <f t="shared" si="610"/>
        <v>0</v>
      </c>
      <c r="BS35" s="6">
        <v>0</v>
      </c>
      <c r="BT35" s="6"/>
      <c r="BU35" s="6">
        <f t="shared" si="611"/>
        <v>0</v>
      </c>
      <c r="BV35" s="6"/>
      <c r="BW35" s="6"/>
      <c r="BX35" s="6">
        <f t="shared" si="612"/>
        <v>0</v>
      </c>
      <c r="BY35" s="6">
        <v>0</v>
      </c>
      <c r="BZ35" s="6"/>
      <c r="CA35" s="6">
        <f t="shared" si="613"/>
        <v>0</v>
      </c>
      <c r="CB35" s="6"/>
      <c r="CC35" s="6"/>
      <c r="CD35" s="6">
        <f t="shared" si="614"/>
        <v>0</v>
      </c>
      <c r="CE35" s="6"/>
      <c r="CF35" s="6"/>
      <c r="CG35" s="6">
        <f t="shared" si="615"/>
        <v>0</v>
      </c>
      <c r="CH35" s="6"/>
      <c r="CI35" s="6"/>
      <c r="CJ35" s="6">
        <f t="shared" si="616"/>
        <v>0</v>
      </c>
      <c r="CK35" s="6"/>
      <c r="CL35" s="6"/>
      <c r="CM35" s="6">
        <f t="shared" si="617"/>
        <v>0</v>
      </c>
      <c r="CN35" s="6">
        <v>0</v>
      </c>
      <c r="CO35" s="6"/>
      <c r="CP35" s="6">
        <f t="shared" si="618"/>
        <v>0</v>
      </c>
      <c r="CQ35" s="6"/>
      <c r="CR35" s="6"/>
      <c r="CS35" s="6">
        <f t="shared" si="619"/>
        <v>0</v>
      </c>
      <c r="CT35" s="6">
        <v>0</v>
      </c>
      <c r="CU35" s="6"/>
      <c r="CV35" s="6">
        <f t="shared" si="620"/>
        <v>0</v>
      </c>
      <c r="CW35" s="6">
        <v>0</v>
      </c>
      <c r="CX35" s="6"/>
      <c r="CY35" s="6">
        <f t="shared" si="621"/>
        <v>0</v>
      </c>
      <c r="CZ35" s="6">
        <v>0</v>
      </c>
      <c r="DA35" s="6"/>
      <c r="DB35" s="6">
        <f t="shared" si="622"/>
        <v>0</v>
      </c>
      <c r="DC35" s="6">
        <v>0</v>
      </c>
      <c r="DD35" s="6"/>
      <c r="DE35" s="6">
        <f t="shared" si="623"/>
        <v>0</v>
      </c>
      <c r="DF35" s="6">
        <v>0</v>
      </c>
      <c r="DG35" s="6"/>
      <c r="DH35" s="6">
        <f t="shared" si="624"/>
        <v>0</v>
      </c>
      <c r="DI35" s="6">
        <v>0</v>
      </c>
      <c r="DJ35" s="6"/>
      <c r="DK35" s="6">
        <f t="shared" si="625"/>
        <v>0</v>
      </c>
      <c r="DL35" s="6">
        <v>0</v>
      </c>
      <c r="DM35" s="6"/>
      <c r="DN35" s="6">
        <f t="shared" si="626"/>
        <v>0</v>
      </c>
      <c r="DO35" s="6">
        <v>0</v>
      </c>
      <c r="DP35" s="6"/>
      <c r="DQ35" s="6">
        <f t="shared" si="627"/>
        <v>0</v>
      </c>
      <c r="DR35" s="105">
        <f t="shared" si="628"/>
        <v>0</v>
      </c>
      <c r="DS35" s="105">
        <f t="shared" si="628"/>
        <v>0</v>
      </c>
      <c r="DT35" s="105">
        <f t="shared" si="628"/>
        <v>0</v>
      </c>
      <c r="DU35" s="6"/>
      <c r="DV35" s="6"/>
      <c r="DW35" s="6">
        <f t="shared" si="629"/>
        <v>0</v>
      </c>
      <c r="DX35" s="6"/>
      <c r="DY35" s="6"/>
      <c r="DZ35" s="6">
        <f t="shared" si="630"/>
        <v>0</v>
      </c>
      <c r="EA35" s="6"/>
      <c r="EB35" s="6"/>
      <c r="EC35" s="6">
        <f t="shared" si="631"/>
        <v>0</v>
      </c>
      <c r="ED35" s="6">
        <v>0</v>
      </c>
      <c r="EE35" s="6"/>
      <c r="EF35" s="6">
        <f t="shared" si="632"/>
        <v>0</v>
      </c>
      <c r="EG35" s="6"/>
      <c r="EH35" s="6"/>
      <c r="EI35" s="6">
        <f t="shared" si="633"/>
        <v>0</v>
      </c>
      <c r="EJ35" s="6">
        <v>0</v>
      </c>
      <c r="EK35" s="6"/>
      <c r="EL35" s="6">
        <f t="shared" si="634"/>
        <v>0</v>
      </c>
      <c r="EM35" s="6"/>
      <c r="EN35" s="6"/>
      <c r="EO35" s="6">
        <f t="shared" si="635"/>
        <v>0</v>
      </c>
      <c r="EP35" s="6">
        <v>0</v>
      </c>
      <c r="EQ35" s="6"/>
      <c r="ER35" s="6">
        <f t="shared" si="636"/>
        <v>0</v>
      </c>
      <c r="ES35" s="6">
        <v>0</v>
      </c>
      <c r="ET35" s="6"/>
      <c r="EU35" s="6">
        <f t="shared" si="637"/>
        <v>0</v>
      </c>
      <c r="EV35" s="105">
        <f t="shared" si="638"/>
        <v>0</v>
      </c>
      <c r="EW35" s="105">
        <f t="shared" si="638"/>
        <v>0</v>
      </c>
      <c r="EX35" s="105">
        <f t="shared" si="638"/>
        <v>0</v>
      </c>
      <c r="EY35" s="6"/>
      <c r="EZ35" s="6"/>
      <c r="FA35" s="6">
        <f t="shared" si="639"/>
        <v>0</v>
      </c>
      <c r="FB35" s="6"/>
      <c r="FC35" s="6"/>
      <c r="FD35" s="6">
        <f t="shared" si="640"/>
        <v>0</v>
      </c>
      <c r="FE35" s="6"/>
      <c r="FF35" s="6"/>
      <c r="FG35" s="6">
        <f t="shared" si="641"/>
        <v>0</v>
      </c>
      <c r="FH35" s="6"/>
      <c r="FI35" s="6"/>
      <c r="FJ35" s="6">
        <f t="shared" si="642"/>
        <v>0</v>
      </c>
      <c r="FK35" s="6"/>
      <c r="FL35" s="6"/>
      <c r="FM35" s="6">
        <f t="shared" si="643"/>
        <v>0</v>
      </c>
      <c r="FN35" s="6"/>
      <c r="FO35" s="6"/>
      <c r="FP35" s="6">
        <f t="shared" si="644"/>
        <v>0</v>
      </c>
      <c r="FQ35" s="6"/>
      <c r="FR35" s="6"/>
      <c r="FS35" s="6">
        <f t="shared" si="645"/>
        <v>0</v>
      </c>
      <c r="FT35" s="6"/>
      <c r="FU35" s="6"/>
      <c r="FV35" s="6">
        <f t="shared" si="646"/>
        <v>0</v>
      </c>
      <c r="FW35" s="6"/>
      <c r="FX35" s="6"/>
      <c r="FY35" s="6">
        <f t="shared" si="647"/>
        <v>0</v>
      </c>
      <c r="FZ35" s="6"/>
      <c r="GA35" s="6"/>
      <c r="GB35" s="6">
        <f t="shared" si="648"/>
        <v>0</v>
      </c>
      <c r="GC35" s="6"/>
      <c r="GD35" s="6"/>
      <c r="GE35" s="6">
        <f t="shared" si="649"/>
        <v>0</v>
      </c>
      <c r="GF35" s="6"/>
      <c r="GG35" s="6"/>
      <c r="GH35" s="6">
        <f t="shared" si="650"/>
        <v>0</v>
      </c>
      <c r="GI35" s="6"/>
      <c r="GJ35" s="6"/>
      <c r="GK35" s="6">
        <f t="shared" si="651"/>
        <v>0</v>
      </c>
      <c r="GL35" s="7">
        <f t="shared" si="652"/>
        <v>0</v>
      </c>
      <c r="GM35" s="6">
        <f t="shared" si="652"/>
        <v>0</v>
      </c>
      <c r="GN35" s="6">
        <f t="shared" si="653"/>
        <v>0</v>
      </c>
      <c r="GO35" s="7"/>
      <c r="GP35" s="6"/>
      <c r="GQ35" s="6">
        <f t="shared" si="654"/>
        <v>0</v>
      </c>
      <c r="GR35" s="7"/>
      <c r="GS35" s="6"/>
      <c r="GT35" s="6">
        <f t="shared" si="655"/>
        <v>0</v>
      </c>
      <c r="GU35" s="7"/>
      <c r="GV35" s="6"/>
      <c r="GW35" s="6">
        <f t="shared" si="656"/>
        <v>0</v>
      </c>
      <c r="GX35" s="10">
        <f t="shared" si="657"/>
        <v>0</v>
      </c>
      <c r="GY35" s="10">
        <f t="shared" si="658"/>
        <v>0</v>
      </c>
      <c r="GZ35" s="10">
        <f t="shared" si="659"/>
        <v>0</v>
      </c>
      <c r="HA35" s="10">
        <f t="shared" si="139"/>
        <v>0</v>
      </c>
      <c r="HB35" s="10">
        <f t="shared" si="458"/>
        <v>0</v>
      </c>
      <c r="HC35" s="116">
        <f t="shared" si="459"/>
        <v>0</v>
      </c>
    </row>
    <row r="36" spans="1:211" x14ac:dyDescent="0.2">
      <c r="A36" s="123" t="s">
        <v>427</v>
      </c>
      <c r="B36" s="6">
        <v>0</v>
      </c>
      <c r="C36" s="6"/>
      <c r="D36" s="6">
        <f t="shared" si="588"/>
        <v>0</v>
      </c>
      <c r="E36" s="6">
        <v>0</v>
      </c>
      <c r="F36" s="6"/>
      <c r="G36" s="6">
        <f t="shared" si="589"/>
        <v>0</v>
      </c>
      <c r="H36" s="6">
        <v>0</v>
      </c>
      <c r="I36" s="6"/>
      <c r="J36" s="6">
        <f t="shared" si="590"/>
        <v>0</v>
      </c>
      <c r="K36" s="6">
        <v>0</v>
      </c>
      <c r="L36" s="6"/>
      <c r="M36" s="6">
        <f t="shared" si="591"/>
        <v>0</v>
      </c>
      <c r="N36" s="6">
        <v>0</v>
      </c>
      <c r="O36" s="6"/>
      <c r="P36" s="6">
        <f t="shared" si="592"/>
        <v>0</v>
      </c>
      <c r="Q36" s="6">
        <v>0</v>
      </c>
      <c r="R36" s="6"/>
      <c r="S36" s="6">
        <f t="shared" si="593"/>
        <v>0</v>
      </c>
      <c r="T36" s="6">
        <v>0</v>
      </c>
      <c r="U36" s="6"/>
      <c r="V36" s="6">
        <f t="shared" si="594"/>
        <v>0</v>
      </c>
      <c r="W36" s="6"/>
      <c r="X36" s="6"/>
      <c r="Y36" s="6">
        <f t="shared" si="595"/>
        <v>0</v>
      </c>
      <c r="Z36" s="6">
        <v>0</v>
      </c>
      <c r="AA36" s="6"/>
      <c r="AB36" s="6">
        <f t="shared" si="596"/>
        <v>0</v>
      </c>
      <c r="AC36" s="6">
        <v>0</v>
      </c>
      <c r="AD36" s="6"/>
      <c r="AE36" s="6">
        <f t="shared" si="597"/>
        <v>0</v>
      </c>
      <c r="AF36" s="6">
        <v>0</v>
      </c>
      <c r="AG36" s="6"/>
      <c r="AH36" s="6">
        <f t="shared" si="598"/>
        <v>0</v>
      </c>
      <c r="AI36" s="6">
        <v>0</v>
      </c>
      <c r="AJ36" s="6"/>
      <c r="AK36" s="6">
        <f t="shared" si="599"/>
        <v>0</v>
      </c>
      <c r="AL36" s="6">
        <v>0</v>
      </c>
      <c r="AM36" s="6"/>
      <c r="AN36" s="6">
        <f t="shared" si="600"/>
        <v>0</v>
      </c>
      <c r="AO36" s="6">
        <v>0</v>
      </c>
      <c r="AP36" s="6"/>
      <c r="AQ36" s="6">
        <f t="shared" si="601"/>
        <v>0</v>
      </c>
      <c r="AR36" s="6">
        <v>0</v>
      </c>
      <c r="AS36" s="6"/>
      <c r="AT36" s="6">
        <f t="shared" si="602"/>
        <v>0</v>
      </c>
      <c r="AU36" s="6">
        <v>0</v>
      </c>
      <c r="AV36" s="6"/>
      <c r="AW36" s="6">
        <f t="shared" si="603"/>
        <v>0</v>
      </c>
      <c r="AX36" s="6">
        <v>0</v>
      </c>
      <c r="AY36" s="6"/>
      <c r="AZ36" s="6">
        <f t="shared" si="604"/>
        <v>0</v>
      </c>
      <c r="BA36" s="6">
        <v>0</v>
      </c>
      <c r="BB36" s="6"/>
      <c r="BC36" s="6">
        <f t="shared" si="605"/>
        <v>0</v>
      </c>
      <c r="BD36" s="6"/>
      <c r="BE36" s="6"/>
      <c r="BF36" s="6">
        <f t="shared" si="606"/>
        <v>0</v>
      </c>
      <c r="BG36" s="6">
        <v>0</v>
      </c>
      <c r="BH36" s="6"/>
      <c r="BI36" s="6">
        <f t="shared" si="607"/>
        <v>0</v>
      </c>
      <c r="BJ36" s="6">
        <v>0</v>
      </c>
      <c r="BK36" s="6"/>
      <c r="BL36" s="6">
        <f t="shared" si="608"/>
        <v>0</v>
      </c>
      <c r="BM36" s="6"/>
      <c r="BN36" s="6"/>
      <c r="BO36" s="6">
        <f t="shared" si="609"/>
        <v>0</v>
      </c>
      <c r="BP36" s="6">
        <f>'bevétel 11601 cím '!B12</f>
        <v>71680</v>
      </c>
      <c r="BQ36" s="6">
        <f>'bevétel 11601 cím '!C12</f>
        <v>20390</v>
      </c>
      <c r="BR36" s="6">
        <f>'bevétel 11601 cím '!D12</f>
        <v>92070</v>
      </c>
      <c r="BS36" s="6">
        <v>0</v>
      </c>
      <c r="BT36" s="6"/>
      <c r="BU36" s="6">
        <f t="shared" si="611"/>
        <v>0</v>
      </c>
      <c r="BV36" s="6"/>
      <c r="BW36" s="6"/>
      <c r="BX36" s="6">
        <f t="shared" si="612"/>
        <v>0</v>
      </c>
      <c r="BY36" s="6">
        <v>0</v>
      </c>
      <c r="BZ36" s="6"/>
      <c r="CA36" s="6">
        <f t="shared" si="613"/>
        <v>0</v>
      </c>
      <c r="CB36" s="6"/>
      <c r="CC36" s="6"/>
      <c r="CD36" s="6">
        <f t="shared" si="614"/>
        <v>0</v>
      </c>
      <c r="CE36" s="6">
        <f>'bevétel 11602'!B46</f>
        <v>326800</v>
      </c>
      <c r="CF36" s="6">
        <f>'bevétel 11602'!C46</f>
        <v>25501</v>
      </c>
      <c r="CG36" s="6">
        <f>'bevétel 11602'!D46</f>
        <v>352301</v>
      </c>
      <c r="CH36" s="6"/>
      <c r="CI36" s="6"/>
      <c r="CJ36" s="6">
        <f t="shared" si="616"/>
        <v>0</v>
      </c>
      <c r="CK36" s="6"/>
      <c r="CL36" s="6"/>
      <c r="CM36" s="6">
        <f t="shared" si="617"/>
        <v>0</v>
      </c>
      <c r="CN36" s="6">
        <v>0</v>
      </c>
      <c r="CO36" s="6"/>
      <c r="CP36" s="6">
        <f t="shared" si="618"/>
        <v>0</v>
      </c>
      <c r="CQ36" s="6"/>
      <c r="CR36" s="6"/>
      <c r="CS36" s="6">
        <f t="shared" si="619"/>
        <v>0</v>
      </c>
      <c r="CT36" s="6">
        <v>0</v>
      </c>
      <c r="CU36" s="6"/>
      <c r="CV36" s="6">
        <f t="shared" si="620"/>
        <v>0</v>
      </c>
      <c r="CW36" s="6">
        <v>0</v>
      </c>
      <c r="CX36" s="6"/>
      <c r="CY36" s="6">
        <f t="shared" si="621"/>
        <v>0</v>
      </c>
      <c r="CZ36" s="6">
        <v>0</v>
      </c>
      <c r="DA36" s="6"/>
      <c r="DB36" s="6">
        <f t="shared" si="622"/>
        <v>0</v>
      </c>
      <c r="DC36" s="6">
        <v>0</v>
      </c>
      <c r="DD36" s="6"/>
      <c r="DE36" s="6">
        <f t="shared" si="623"/>
        <v>0</v>
      </c>
      <c r="DF36" s="6">
        <v>120507</v>
      </c>
      <c r="DG36" s="6"/>
      <c r="DH36" s="6">
        <f t="shared" si="624"/>
        <v>120507</v>
      </c>
      <c r="DI36" s="6">
        <v>0</v>
      </c>
      <c r="DJ36" s="6"/>
      <c r="DK36" s="6">
        <f t="shared" si="625"/>
        <v>0</v>
      </c>
      <c r="DL36" s="6">
        <v>0</v>
      </c>
      <c r="DM36" s="6"/>
      <c r="DN36" s="6">
        <f t="shared" si="626"/>
        <v>0</v>
      </c>
      <c r="DO36" s="6">
        <v>0</v>
      </c>
      <c r="DP36" s="6"/>
      <c r="DQ36" s="6">
        <f t="shared" si="627"/>
        <v>0</v>
      </c>
      <c r="DR36" s="105">
        <f t="shared" si="628"/>
        <v>518987</v>
      </c>
      <c r="DS36" s="105">
        <f t="shared" si="628"/>
        <v>45891</v>
      </c>
      <c r="DT36" s="105">
        <f t="shared" si="628"/>
        <v>564878</v>
      </c>
      <c r="DU36" s="6"/>
      <c r="DV36" s="6"/>
      <c r="DW36" s="6">
        <f t="shared" si="629"/>
        <v>0</v>
      </c>
      <c r="DX36" s="6"/>
      <c r="DY36" s="6"/>
      <c r="DZ36" s="6">
        <f t="shared" si="630"/>
        <v>0</v>
      </c>
      <c r="EA36" s="6"/>
      <c r="EB36" s="6"/>
      <c r="EC36" s="6">
        <f t="shared" si="631"/>
        <v>0</v>
      </c>
      <c r="ED36" s="6">
        <v>0</v>
      </c>
      <c r="EE36" s="6"/>
      <c r="EF36" s="6">
        <f t="shared" si="632"/>
        <v>0</v>
      </c>
      <c r="EG36" s="6"/>
      <c r="EH36" s="6"/>
      <c r="EI36" s="6">
        <f t="shared" si="633"/>
        <v>0</v>
      </c>
      <c r="EJ36" s="6">
        <v>0</v>
      </c>
      <c r="EK36" s="6"/>
      <c r="EL36" s="6">
        <f t="shared" si="634"/>
        <v>0</v>
      </c>
      <c r="EM36" s="6"/>
      <c r="EN36" s="6"/>
      <c r="EO36" s="6">
        <f t="shared" si="635"/>
        <v>0</v>
      </c>
      <c r="EP36" s="6">
        <v>0</v>
      </c>
      <c r="EQ36" s="6"/>
      <c r="ER36" s="6">
        <f t="shared" si="636"/>
        <v>0</v>
      </c>
      <c r="ES36" s="6">
        <v>0</v>
      </c>
      <c r="ET36" s="6"/>
      <c r="EU36" s="6">
        <f t="shared" si="637"/>
        <v>0</v>
      </c>
      <c r="EV36" s="105">
        <f t="shared" si="638"/>
        <v>0</v>
      </c>
      <c r="EW36" s="105">
        <f t="shared" si="638"/>
        <v>0</v>
      </c>
      <c r="EX36" s="105">
        <f t="shared" si="638"/>
        <v>0</v>
      </c>
      <c r="EY36" s="6">
        <v>3000</v>
      </c>
      <c r="EZ36" s="6"/>
      <c r="FA36" s="6">
        <f t="shared" si="639"/>
        <v>3000</v>
      </c>
      <c r="FB36" s="6"/>
      <c r="FC36" s="6"/>
      <c r="FD36" s="6">
        <f t="shared" si="640"/>
        <v>0</v>
      </c>
      <c r="FE36" s="6"/>
      <c r="FF36" s="6"/>
      <c r="FG36" s="6">
        <f t="shared" si="641"/>
        <v>0</v>
      </c>
      <c r="FH36" s="6">
        <v>600</v>
      </c>
      <c r="FI36" s="6"/>
      <c r="FJ36" s="6">
        <f t="shared" si="642"/>
        <v>600</v>
      </c>
      <c r="FK36" s="6"/>
      <c r="FL36" s="6"/>
      <c r="FM36" s="6">
        <f t="shared" si="643"/>
        <v>0</v>
      </c>
      <c r="FN36" s="6">
        <v>12401</v>
      </c>
      <c r="FO36" s="6"/>
      <c r="FP36" s="6">
        <f t="shared" si="644"/>
        <v>12401</v>
      </c>
      <c r="FQ36" s="6">
        <v>928</v>
      </c>
      <c r="FR36" s="6"/>
      <c r="FS36" s="6">
        <f t="shared" si="645"/>
        <v>928</v>
      </c>
      <c r="FT36" s="6">
        <v>713</v>
      </c>
      <c r="FU36" s="6"/>
      <c r="FV36" s="6">
        <f t="shared" si="646"/>
        <v>713</v>
      </c>
      <c r="FW36" s="6"/>
      <c r="FX36" s="6"/>
      <c r="FY36" s="6">
        <f t="shared" si="647"/>
        <v>0</v>
      </c>
      <c r="FZ36" s="6"/>
      <c r="GA36" s="6"/>
      <c r="GB36" s="6">
        <f t="shared" si="648"/>
        <v>0</v>
      </c>
      <c r="GC36" s="6"/>
      <c r="GD36" s="6"/>
      <c r="GE36" s="6">
        <f t="shared" si="649"/>
        <v>0</v>
      </c>
      <c r="GF36" s="6"/>
      <c r="GG36" s="6"/>
      <c r="GH36" s="6">
        <f t="shared" si="650"/>
        <v>0</v>
      </c>
      <c r="GI36" s="6"/>
      <c r="GJ36" s="6"/>
      <c r="GK36" s="6">
        <f t="shared" si="651"/>
        <v>0</v>
      </c>
      <c r="GL36" s="7">
        <f t="shared" si="652"/>
        <v>17642</v>
      </c>
      <c r="GM36" s="6">
        <f t="shared" si="652"/>
        <v>0</v>
      </c>
      <c r="GN36" s="6">
        <f t="shared" si="653"/>
        <v>17642</v>
      </c>
      <c r="GO36" s="7">
        <v>1416</v>
      </c>
      <c r="GP36" s="6"/>
      <c r="GQ36" s="6">
        <f t="shared" si="654"/>
        <v>1416</v>
      </c>
      <c r="GR36" s="7"/>
      <c r="GS36" s="6"/>
      <c r="GT36" s="6">
        <f t="shared" si="655"/>
        <v>0</v>
      </c>
      <c r="GU36" s="7"/>
      <c r="GV36" s="6"/>
      <c r="GW36" s="6">
        <f t="shared" si="656"/>
        <v>0</v>
      </c>
      <c r="GX36" s="10">
        <f t="shared" si="657"/>
        <v>19058</v>
      </c>
      <c r="GY36" s="10">
        <f t="shared" si="658"/>
        <v>0</v>
      </c>
      <c r="GZ36" s="10">
        <f t="shared" si="659"/>
        <v>19058</v>
      </c>
      <c r="HA36" s="10">
        <f t="shared" si="139"/>
        <v>538045</v>
      </c>
      <c r="HB36" s="10">
        <f t="shared" si="458"/>
        <v>45891</v>
      </c>
      <c r="HC36" s="116">
        <f t="shared" si="459"/>
        <v>583936</v>
      </c>
    </row>
    <row r="37" spans="1:211" s="12" customFormat="1" x14ac:dyDescent="0.2">
      <c r="A37" s="124" t="s">
        <v>428</v>
      </c>
      <c r="B37" s="5">
        <f>B38+B39</f>
        <v>0</v>
      </c>
      <c r="C37" s="5">
        <f t="shared" ref="C37:BN37" si="660">C38+C39</f>
        <v>0</v>
      </c>
      <c r="D37" s="5">
        <f t="shared" si="660"/>
        <v>0</v>
      </c>
      <c r="E37" s="5">
        <f t="shared" si="660"/>
        <v>0</v>
      </c>
      <c r="F37" s="5">
        <f t="shared" si="660"/>
        <v>0</v>
      </c>
      <c r="G37" s="5">
        <f t="shared" si="660"/>
        <v>0</v>
      </c>
      <c r="H37" s="5">
        <f t="shared" si="660"/>
        <v>0</v>
      </c>
      <c r="I37" s="5">
        <f t="shared" si="660"/>
        <v>0</v>
      </c>
      <c r="J37" s="5">
        <f t="shared" si="660"/>
        <v>0</v>
      </c>
      <c r="K37" s="5">
        <f t="shared" si="660"/>
        <v>0</v>
      </c>
      <c r="L37" s="5">
        <f t="shared" si="660"/>
        <v>0</v>
      </c>
      <c r="M37" s="5">
        <f t="shared" si="660"/>
        <v>0</v>
      </c>
      <c r="N37" s="5">
        <f t="shared" si="660"/>
        <v>0</v>
      </c>
      <c r="O37" s="5">
        <f t="shared" si="660"/>
        <v>0</v>
      </c>
      <c r="P37" s="5">
        <f t="shared" si="660"/>
        <v>0</v>
      </c>
      <c r="Q37" s="5">
        <f t="shared" si="660"/>
        <v>0</v>
      </c>
      <c r="R37" s="5">
        <f t="shared" si="660"/>
        <v>0</v>
      </c>
      <c r="S37" s="5">
        <f t="shared" si="660"/>
        <v>0</v>
      </c>
      <c r="T37" s="5">
        <f t="shared" si="660"/>
        <v>0</v>
      </c>
      <c r="U37" s="5">
        <f t="shared" si="660"/>
        <v>0</v>
      </c>
      <c r="V37" s="5">
        <f t="shared" si="660"/>
        <v>0</v>
      </c>
      <c r="W37" s="5">
        <f t="shared" si="660"/>
        <v>0</v>
      </c>
      <c r="X37" s="5">
        <f t="shared" si="660"/>
        <v>0</v>
      </c>
      <c r="Y37" s="5">
        <f t="shared" si="660"/>
        <v>0</v>
      </c>
      <c r="Z37" s="5">
        <f t="shared" si="660"/>
        <v>0</v>
      </c>
      <c r="AA37" s="5">
        <f t="shared" si="660"/>
        <v>0</v>
      </c>
      <c r="AB37" s="5">
        <f t="shared" si="660"/>
        <v>0</v>
      </c>
      <c r="AC37" s="5">
        <f t="shared" si="660"/>
        <v>0</v>
      </c>
      <c r="AD37" s="5">
        <f t="shared" si="660"/>
        <v>0</v>
      </c>
      <c r="AE37" s="5">
        <f t="shared" si="660"/>
        <v>0</v>
      </c>
      <c r="AF37" s="5">
        <f t="shared" si="660"/>
        <v>0</v>
      </c>
      <c r="AG37" s="5">
        <f t="shared" si="660"/>
        <v>0</v>
      </c>
      <c r="AH37" s="5">
        <f t="shared" si="660"/>
        <v>0</v>
      </c>
      <c r="AI37" s="5">
        <f t="shared" si="660"/>
        <v>0</v>
      </c>
      <c r="AJ37" s="5">
        <f t="shared" si="660"/>
        <v>0</v>
      </c>
      <c r="AK37" s="5">
        <f t="shared" si="660"/>
        <v>0</v>
      </c>
      <c r="AL37" s="5">
        <f t="shared" si="660"/>
        <v>0</v>
      </c>
      <c r="AM37" s="5">
        <f t="shared" si="660"/>
        <v>0</v>
      </c>
      <c r="AN37" s="5">
        <f t="shared" si="660"/>
        <v>0</v>
      </c>
      <c r="AO37" s="5">
        <f t="shared" si="660"/>
        <v>0</v>
      </c>
      <c r="AP37" s="5">
        <f t="shared" si="660"/>
        <v>0</v>
      </c>
      <c r="AQ37" s="5">
        <f t="shared" si="660"/>
        <v>0</v>
      </c>
      <c r="AR37" s="5">
        <f t="shared" si="660"/>
        <v>0</v>
      </c>
      <c r="AS37" s="5">
        <f t="shared" si="660"/>
        <v>0</v>
      </c>
      <c r="AT37" s="5">
        <f t="shared" si="660"/>
        <v>0</v>
      </c>
      <c r="AU37" s="5">
        <f t="shared" si="660"/>
        <v>0</v>
      </c>
      <c r="AV37" s="5">
        <f t="shared" si="660"/>
        <v>0</v>
      </c>
      <c r="AW37" s="5">
        <f t="shared" si="660"/>
        <v>0</v>
      </c>
      <c r="AX37" s="5">
        <f t="shared" si="660"/>
        <v>0</v>
      </c>
      <c r="AY37" s="5">
        <f t="shared" si="660"/>
        <v>0</v>
      </c>
      <c r="AZ37" s="5">
        <f t="shared" si="660"/>
        <v>0</v>
      </c>
      <c r="BA37" s="5">
        <f t="shared" si="660"/>
        <v>0</v>
      </c>
      <c r="BB37" s="5">
        <f t="shared" si="660"/>
        <v>0</v>
      </c>
      <c r="BC37" s="5">
        <f t="shared" si="660"/>
        <v>0</v>
      </c>
      <c r="BD37" s="5">
        <f t="shared" si="660"/>
        <v>0</v>
      </c>
      <c r="BE37" s="5">
        <f t="shared" si="660"/>
        <v>0</v>
      </c>
      <c r="BF37" s="5">
        <f t="shared" si="660"/>
        <v>0</v>
      </c>
      <c r="BG37" s="5">
        <f t="shared" si="660"/>
        <v>0</v>
      </c>
      <c r="BH37" s="5">
        <f t="shared" si="660"/>
        <v>0</v>
      </c>
      <c r="BI37" s="5">
        <f t="shared" si="660"/>
        <v>0</v>
      </c>
      <c r="BJ37" s="5">
        <f t="shared" si="660"/>
        <v>0</v>
      </c>
      <c r="BK37" s="5">
        <f t="shared" si="660"/>
        <v>0</v>
      </c>
      <c r="BL37" s="5">
        <f t="shared" si="660"/>
        <v>0</v>
      </c>
      <c r="BM37" s="5">
        <f t="shared" si="660"/>
        <v>0</v>
      </c>
      <c r="BN37" s="5">
        <f t="shared" si="660"/>
        <v>0</v>
      </c>
      <c r="BO37" s="5">
        <f t="shared" ref="BO37:DQ37" si="661">BO38+BO39</f>
        <v>0</v>
      </c>
      <c r="BP37" s="5">
        <f t="shared" si="661"/>
        <v>0</v>
      </c>
      <c r="BQ37" s="5">
        <f t="shared" si="661"/>
        <v>0</v>
      </c>
      <c r="BR37" s="5">
        <f t="shared" si="661"/>
        <v>0</v>
      </c>
      <c r="BS37" s="5">
        <f t="shared" si="661"/>
        <v>0</v>
      </c>
      <c r="BT37" s="5">
        <f t="shared" si="661"/>
        <v>0</v>
      </c>
      <c r="BU37" s="5">
        <f t="shared" si="661"/>
        <v>0</v>
      </c>
      <c r="BV37" s="5">
        <f t="shared" si="661"/>
        <v>0</v>
      </c>
      <c r="BW37" s="5">
        <f t="shared" si="661"/>
        <v>0</v>
      </c>
      <c r="BX37" s="5">
        <f t="shared" si="661"/>
        <v>0</v>
      </c>
      <c r="BY37" s="5">
        <f t="shared" si="661"/>
        <v>0</v>
      </c>
      <c r="BZ37" s="5">
        <f t="shared" si="661"/>
        <v>0</v>
      </c>
      <c r="CA37" s="5">
        <f t="shared" si="661"/>
        <v>0</v>
      </c>
      <c r="CB37" s="5">
        <f t="shared" si="661"/>
        <v>0</v>
      </c>
      <c r="CC37" s="5">
        <f t="shared" si="661"/>
        <v>0</v>
      </c>
      <c r="CD37" s="5">
        <f t="shared" si="661"/>
        <v>0</v>
      </c>
      <c r="CE37" s="5">
        <f t="shared" si="661"/>
        <v>0</v>
      </c>
      <c r="CF37" s="5">
        <f t="shared" si="661"/>
        <v>0</v>
      </c>
      <c r="CG37" s="5">
        <f t="shared" si="661"/>
        <v>0</v>
      </c>
      <c r="CH37" s="5">
        <f t="shared" si="661"/>
        <v>0</v>
      </c>
      <c r="CI37" s="5">
        <f t="shared" si="661"/>
        <v>0</v>
      </c>
      <c r="CJ37" s="5">
        <f t="shared" si="661"/>
        <v>0</v>
      </c>
      <c r="CK37" s="5">
        <f t="shared" si="661"/>
        <v>0</v>
      </c>
      <c r="CL37" s="5">
        <f t="shared" si="661"/>
        <v>0</v>
      </c>
      <c r="CM37" s="5">
        <f t="shared" si="661"/>
        <v>0</v>
      </c>
      <c r="CN37" s="5">
        <f t="shared" si="661"/>
        <v>0</v>
      </c>
      <c r="CO37" s="5">
        <f t="shared" si="661"/>
        <v>0</v>
      </c>
      <c r="CP37" s="5">
        <f t="shared" si="661"/>
        <v>0</v>
      </c>
      <c r="CQ37" s="5">
        <f t="shared" si="661"/>
        <v>0</v>
      </c>
      <c r="CR37" s="5">
        <f t="shared" si="661"/>
        <v>0</v>
      </c>
      <c r="CS37" s="5">
        <f t="shared" si="661"/>
        <v>0</v>
      </c>
      <c r="CT37" s="5">
        <f t="shared" si="661"/>
        <v>0</v>
      </c>
      <c r="CU37" s="5">
        <f t="shared" si="661"/>
        <v>0</v>
      </c>
      <c r="CV37" s="5">
        <f t="shared" si="661"/>
        <v>0</v>
      </c>
      <c r="CW37" s="5">
        <f t="shared" si="661"/>
        <v>0</v>
      </c>
      <c r="CX37" s="5">
        <f t="shared" si="661"/>
        <v>0</v>
      </c>
      <c r="CY37" s="5">
        <f t="shared" si="661"/>
        <v>0</v>
      </c>
      <c r="CZ37" s="5">
        <f t="shared" si="661"/>
        <v>0</v>
      </c>
      <c r="DA37" s="5">
        <f t="shared" si="661"/>
        <v>0</v>
      </c>
      <c r="DB37" s="5">
        <f t="shared" si="661"/>
        <v>0</v>
      </c>
      <c r="DC37" s="5">
        <f t="shared" si="661"/>
        <v>0</v>
      </c>
      <c r="DD37" s="5">
        <f t="shared" si="661"/>
        <v>0</v>
      </c>
      <c r="DE37" s="5">
        <f t="shared" si="661"/>
        <v>0</v>
      </c>
      <c r="DF37" s="5">
        <f t="shared" si="661"/>
        <v>0</v>
      </c>
      <c r="DG37" s="5">
        <f t="shared" si="661"/>
        <v>0</v>
      </c>
      <c r="DH37" s="5">
        <f t="shared" si="661"/>
        <v>0</v>
      </c>
      <c r="DI37" s="5">
        <f t="shared" si="661"/>
        <v>0</v>
      </c>
      <c r="DJ37" s="5">
        <f t="shared" si="661"/>
        <v>0</v>
      </c>
      <c r="DK37" s="5">
        <f t="shared" si="661"/>
        <v>0</v>
      </c>
      <c r="DL37" s="5">
        <f t="shared" si="661"/>
        <v>0</v>
      </c>
      <c r="DM37" s="5">
        <f t="shared" si="661"/>
        <v>0</v>
      </c>
      <c r="DN37" s="5">
        <f t="shared" si="661"/>
        <v>0</v>
      </c>
      <c r="DO37" s="5">
        <f t="shared" si="661"/>
        <v>75000</v>
      </c>
      <c r="DP37" s="5">
        <f t="shared" si="661"/>
        <v>0</v>
      </c>
      <c r="DQ37" s="5">
        <f t="shared" si="661"/>
        <v>75000</v>
      </c>
      <c r="DR37" s="106">
        <f t="shared" ref="DR37:GR37" si="662">DR38+DR39</f>
        <v>75000</v>
      </c>
      <c r="DS37" s="106">
        <f t="shared" si="662"/>
        <v>0</v>
      </c>
      <c r="DT37" s="106">
        <f t="shared" si="662"/>
        <v>75000</v>
      </c>
      <c r="DU37" s="5">
        <f t="shared" si="662"/>
        <v>0</v>
      </c>
      <c r="DV37" s="5">
        <f t="shared" ref="DV37" si="663">DV38+DV39</f>
        <v>0</v>
      </c>
      <c r="DW37" s="5">
        <f t="shared" ref="DW37:EU37" si="664">DW38+DW39</f>
        <v>0</v>
      </c>
      <c r="DX37" s="5">
        <f t="shared" si="662"/>
        <v>0</v>
      </c>
      <c r="DY37" s="5">
        <f t="shared" si="662"/>
        <v>0</v>
      </c>
      <c r="DZ37" s="5">
        <f t="shared" si="664"/>
        <v>0</v>
      </c>
      <c r="EA37" s="5">
        <f t="shared" si="662"/>
        <v>0</v>
      </c>
      <c r="EB37" s="5">
        <f t="shared" si="662"/>
        <v>0</v>
      </c>
      <c r="EC37" s="5">
        <f t="shared" si="664"/>
        <v>0</v>
      </c>
      <c r="ED37" s="5">
        <f t="shared" si="662"/>
        <v>0</v>
      </c>
      <c r="EE37" s="5">
        <f t="shared" si="662"/>
        <v>0</v>
      </c>
      <c r="EF37" s="5">
        <f t="shared" si="664"/>
        <v>0</v>
      </c>
      <c r="EG37" s="5">
        <f t="shared" si="662"/>
        <v>0</v>
      </c>
      <c r="EH37" s="5">
        <f t="shared" si="662"/>
        <v>0</v>
      </c>
      <c r="EI37" s="5">
        <f t="shared" si="664"/>
        <v>0</v>
      </c>
      <c r="EJ37" s="5">
        <f t="shared" si="662"/>
        <v>0</v>
      </c>
      <c r="EK37" s="5">
        <f t="shared" si="662"/>
        <v>0</v>
      </c>
      <c r="EL37" s="5">
        <f t="shared" si="664"/>
        <v>0</v>
      </c>
      <c r="EM37" s="5">
        <f t="shared" si="662"/>
        <v>0</v>
      </c>
      <c r="EN37" s="5">
        <f t="shared" si="662"/>
        <v>0</v>
      </c>
      <c r="EO37" s="5">
        <f t="shared" si="664"/>
        <v>0</v>
      </c>
      <c r="EP37" s="5">
        <f t="shared" si="662"/>
        <v>0</v>
      </c>
      <c r="EQ37" s="5">
        <f t="shared" si="662"/>
        <v>0</v>
      </c>
      <c r="ER37" s="5">
        <f t="shared" si="664"/>
        <v>0</v>
      </c>
      <c r="ES37" s="5">
        <f t="shared" si="662"/>
        <v>0</v>
      </c>
      <c r="ET37" s="5">
        <f t="shared" si="662"/>
        <v>0</v>
      </c>
      <c r="EU37" s="5">
        <f t="shared" si="664"/>
        <v>0</v>
      </c>
      <c r="EV37" s="106">
        <f t="shared" si="662"/>
        <v>0</v>
      </c>
      <c r="EW37" s="106">
        <f t="shared" si="662"/>
        <v>0</v>
      </c>
      <c r="EX37" s="106">
        <f t="shared" si="662"/>
        <v>0</v>
      </c>
      <c r="EY37" s="5">
        <f t="shared" si="662"/>
        <v>0</v>
      </c>
      <c r="EZ37" s="5">
        <f t="shared" ref="EZ37" si="665">EZ38+EZ39</f>
        <v>0</v>
      </c>
      <c r="FA37" s="5">
        <f t="shared" ref="FA37" si="666">FA38+FA39</f>
        <v>0</v>
      </c>
      <c r="FB37" s="5">
        <f t="shared" si="662"/>
        <v>0</v>
      </c>
      <c r="FC37" s="5">
        <f t="shared" ref="FC37" si="667">FC38+FC39</f>
        <v>0</v>
      </c>
      <c r="FD37" s="5">
        <f t="shared" ref="FD37" si="668">FD38+FD39</f>
        <v>0</v>
      </c>
      <c r="FE37" s="5">
        <f t="shared" si="662"/>
        <v>0</v>
      </c>
      <c r="FF37" s="5">
        <f t="shared" ref="FF37" si="669">FF38+FF39</f>
        <v>0</v>
      </c>
      <c r="FG37" s="5">
        <f t="shared" ref="FG37" si="670">FG38+FG39</f>
        <v>0</v>
      </c>
      <c r="FH37" s="5">
        <f t="shared" si="662"/>
        <v>0</v>
      </c>
      <c r="FI37" s="5">
        <f t="shared" ref="FI37" si="671">FI38+FI39</f>
        <v>0</v>
      </c>
      <c r="FJ37" s="5">
        <f t="shared" ref="FJ37" si="672">FJ38+FJ39</f>
        <v>0</v>
      </c>
      <c r="FK37" s="5">
        <f t="shared" si="662"/>
        <v>0</v>
      </c>
      <c r="FL37" s="5">
        <f t="shared" ref="FL37" si="673">FL38+FL39</f>
        <v>0</v>
      </c>
      <c r="FM37" s="5">
        <f t="shared" ref="FM37" si="674">FM38+FM39</f>
        <v>0</v>
      </c>
      <c r="FN37" s="5">
        <f t="shared" si="662"/>
        <v>0</v>
      </c>
      <c r="FO37" s="5">
        <f t="shared" ref="FO37" si="675">FO38+FO39</f>
        <v>0</v>
      </c>
      <c r="FP37" s="5">
        <f t="shared" ref="FP37" si="676">FP38+FP39</f>
        <v>0</v>
      </c>
      <c r="FQ37" s="5">
        <f t="shared" si="662"/>
        <v>0</v>
      </c>
      <c r="FR37" s="5">
        <f t="shared" ref="FR37" si="677">FR38+FR39</f>
        <v>0</v>
      </c>
      <c r="FS37" s="5">
        <f t="shared" ref="FS37" si="678">FS38+FS39</f>
        <v>0</v>
      </c>
      <c r="FT37" s="5">
        <f t="shared" si="662"/>
        <v>0</v>
      </c>
      <c r="FU37" s="5">
        <f t="shared" ref="FU37" si="679">FU38+FU39</f>
        <v>0</v>
      </c>
      <c r="FV37" s="5">
        <f t="shared" ref="FV37" si="680">FV38+FV39</f>
        <v>0</v>
      </c>
      <c r="FW37" s="5">
        <f t="shared" si="662"/>
        <v>0</v>
      </c>
      <c r="FX37" s="5">
        <f t="shared" ref="FX37" si="681">FX38+FX39</f>
        <v>0</v>
      </c>
      <c r="FY37" s="5">
        <f t="shared" ref="FY37" si="682">FY38+FY39</f>
        <v>0</v>
      </c>
      <c r="FZ37" s="5">
        <f t="shared" si="662"/>
        <v>0</v>
      </c>
      <c r="GA37" s="5">
        <f t="shared" ref="GA37" si="683">GA38+GA39</f>
        <v>0</v>
      </c>
      <c r="GB37" s="5">
        <f t="shared" ref="GB37" si="684">GB38+GB39</f>
        <v>0</v>
      </c>
      <c r="GC37" s="5">
        <f t="shared" si="662"/>
        <v>0</v>
      </c>
      <c r="GD37" s="5">
        <f t="shared" ref="GD37" si="685">GD38+GD39</f>
        <v>0</v>
      </c>
      <c r="GE37" s="5">
        <f t="shared" ref="GE37" si="686">GE38+GE39</f>
        <v>0</v>
      </c>
      <c r="GF37" s="5">
        <f t="shared" si="662"/>
        <v>0</v>
      </c>
      <c r="GG37" s="5">
        <f t="shared" ref="GG37" si="687">GG38+GG39</f>
        <v>0</v>
      </c>
      <c r="GH37" s="5">
        <f t="shared" ref="GH37" si="688">GH38+GH39</f>
        <v>0</v>
      </c>
      <c r="GI37" s="5">
        <f>GI38+GI39</f>
        <v>0</v>
      </c>
      <c r="GJ37" s="5">
        <f t="shared" ref="GJ37" si="689">GJ38+GJ39</f>
        <v>0</v>
      </c>
      <c r="GK37" s="5">
        <f t="shared" ref="GK37" si="690">GK38+GK39</f>
        <v>0</v>
      </c>
      <c r="GL37" s="5">
        <f t="shared" si="662"/>
        <v>0</v>
      </c>
      <c r="GM37" s="5">
        <f t="shared" ref="GM37" si="691">GM38+GM39</f>
        <v>0</v>
      </c>
      <c r="GN37" s="5">
        <f t="shared" ref="GN37" si="692">GN38+GN39</f>
        <v>0</v>
      </c>
      <c r="GO37" s="5">
        <f t="shared" si="662"/>
        <v>0</v>
      </c>
      <c r="GP37" s="5">
        <f t="shared" ref="GP37" si="693">GP38+GP39</f>
        <v>0</v>
      </c>
      <c r="GQ37" s="5">
        <f t="shared" ref="GQ37" si="694">GQ38+GQ39</f>
        <v>0</v>
      </c>
      <c r="GR37" s="5">
        <f t="shared" si="662"/>
        <v>0</v>
      </c>
      <c r="GS37" s="5">
        <f t="shared" ref="GS37" si="695">GS38+GS39</f>
        <v>0</v>
      </c>
      <c r="GT37" s="5">
        <f t="shared" ref="GT37" si="696">GT38+GT39</f>
        <v>0</v>
      </c>
      <c r="GU37" s="5">
        <f>GU38+GU39</f>
        <v>0</v>
      </c>
      <c r="GV37" s="5">
        <f t="shared" ref="GV37" si="697">GV38+GV39</f>
        <v>0</v>
      </c>
      <c r="GW37" s="5">
        <f t="shared" ref="GW37" si="698">GW38+GW39</f>
        <v>0</v>
      </c>
      <c r="GX37" s="5">
        <f>GX38+GX39</f>
        <v>0</v>
      </c>
      <c r="GY37" s="5">
        <f t="shared" ref="GY37:GZ37" si="699">GY38+GY39</f>
        <v>0</v>
      </c>
      <c r="GZ37" s="5">
        <f t="shared" si="699"/>
        <v>0</v>
      </c>
      <c r="HA37" s="5">
        <f>HA38+HA39</f>
        <v>75000</v>
      </c>
      <c r="HB37" s="5">
        <f t="shared" ref="HB37:HC37" si="700">HB38+HB39</f>
        <v>0</v>
      </c>
      <c r="HC37" s="118">
        <f t="shared" si="700"/>
        <v>75000</v>
      </c>
    </row>
    <row r="38" spans="1:211" x14ac:dyDescent="0.2">
      <c r="A38" s="123" t="s">
        <v>429</v>
      </c>
      <c r="B38" s="6"/>
      <c r="C38" s="6"/>
      <c r="D38" s="6">
        <f t="shared" ref="D38:D39" si="701">B38+C38</f>
        <v>0</v>
      </c>
      <c r="E38" s="6"/>
      <c r="F38" s="6"/>
      <c r="G38" s="6">
        <f t="shared" ref="G38:G39" si="702">E38+F38</f>
        <v>0</v>
      </c>
      <c r="H38" s="6"/>
      <c r="I38" s="6"/>
      <c r="J38" s="6">
        <f t="shared" ref="J38:J39" si="703">H38+I38</f>
        <v>0</v>
      </c>
      <c r="K38" s="6"/>
      <c r="L38" s="6"/>
      <c r="M38" s="6">
        <f t="shared" ref="M38:M39" si="704">K38+L38</f>
        <v>0</v>
      </c>
      <c r="N38" s="6"/>
      <c r="O38" s="6"/>
      <c r="P38" s="6">
        <f t="shared" ref="P38:P39" si="705">N38+O38</f>
        <v>0</v>
      </c>
      <c r="Q38" s="6"/>
      <c r="R38" s="6"/>
      <c r="S38" s="6">
        <f t="shared" ref="S38:S39" si="706">Q38+R38</f>
        <v>0</v>
      </c>
      <c r="T38" s="6">
        <v>0</v>
      </c>
      <c r="U38" s="6"/>
      <c r="V38" s="6">
        <f t="shared" ref="V38:V39" si="707">T38+U38</f>
        <v>0</v>
      </c>
      <c r="W38" s="6"/>
      <c r="X38" s="6"/>
      <c r="Y38" s="6">
        <f t="shared" ref="Y38:Y39" si="708">W38+X38</f>
        <v>0</v>
      </c>
      <c r="Z38" s="6">
        <v>0</v>
      </c>
      <c r="AA38" s="6"/>
      <c r="AB38" s="6">
        <f t="shared" ref="AB38:AB39" si="709">Z38+AA38</f>
        <v>0</v>
      </c>
      <c r="AC38" s="6">
        <v>0</v>
      </c>
      <c r="AD38" s="6"/>
      <c r="AE38" s="6">
        <f t="shared" ref="AE38:AE39" si="710">AC38+AD38</f>
        <v>0</v>
      </c>
      <c r="AF38" s="6"/>
      <c r="AG38" s="6"/>
      <c r="AH38" s="6">
        <f t="shared" ref="AH38:AH39" si="711">AF38+AG38</f>
        <v>0</v>
      </c>
      <c r="AI38" s="6"/>
      <c r="AJ38" s="6"/>
      <c r="AK38" s="6">
        <f t="shared" ref="AK38:AK39" si="712">AI38+AJ38</f>
        <v>0</v>
      </c>
      <c r="AL38" s="6"/>
      <c r="AM38" s="6"/>
      <c r="AN38" s="6">
        <f t="shared" ref="AN38:AN39" si="713">AL38+AM38</f>
        <v>0</v>
      </c>
      <c r="AO38" s="6"/>
      <c r="AP38" s="6"/>
      <c r="AQ38" s="6">
        <f t="shared" ref="AQ38:AQ39" si="714">AO38+AP38</f>
        <v>0</v>
      </c>
      <c r="AR38" s="6"/>
      <c r="AS38" s="6"/>
      <c r="AT38" s="6">
        <f t="shared" ref="AT38:AT39" si="715">AR38+AS38</f>
        <v>0</v>
      </c>
      <c r="AU38" s="6"/>
      <c r="AV38" s="6"/>
      <c r="AW38" s="6">
        <f t="shared" ref="AW38:AW39" si="716">AU38+AV38</f>
        <v>0</v>
      </c>
      <c r="AX38" s="6"/>
      <c r="AY38" s="6"/>
      <c r="AZ38" s="6">
        <f t="shared" ref="AZ38:AZ39" si="717">AX38+AY38</f>
        <v>0</v>
      </c>
      <c r="BA38" s="6"/>
      <c r="BB38" s="6"/>
      <c r="BC38" s="6">
        <f t="shared" ref="BC38:BC39" si="718">BA38+BB38</f>
        <v>0</v>
      </c>
      <c r="BD38" s="6"/>
      <c r="BE38" s="6"/>
      <c r="BF38" s="6">
        <f t="shared" ref="BF38:BF39" si="719">BD38+BE38</f>
        <v>0</v>
      </c>
      <c r="BG38" s="6"/>
      <c r="BH38" s="6"/>
      <c r="BI38" s="6">
        <f t="shared" ref="BI38:BI39" si="720">BG38+BH38</f>
        <v>0</v>
      </c>
      <c r="BJ38" s="6"/>
      <c r="BK38" s="6"/>
      <c r="BL38" s="6">
        <f t="shared" ref="BL38:BL39" si="721">BJ38+BK38</f>
        <v>0</v>
      </c>
      <c r="BM38" s="6"/>
      <c r="BN38" s="6"/>
      <c r="BO38" s="6">
        <f t="shared" ref="BO38:BO39" si="722">BM38+BN38</f>
        <v>0</v>
      </c>
      <c r="BP38" s="6"/>
      <c r="BQ38" s="6"/>
      <c r="BR38" s="6">
        <f t="shared" ref="BR38:BR39" si="723">BP38+BQ38</f>
        <v>0</v>
      </c>
      <c r="BS38" s="6"/>
      <c r="BT38" s="6"/>
      <c r="BU38" s="6">
        <f t="shared" ref="BU38:BU39" si="724">BS38+BT38</f>
        <v>0</v>
      </c>
      <c r="BV38" s="6"/>
      <c r="BW38" s="6"/>
      <c r="BX38" s="6">
        <f t="shared" ref="BX38:BX39" si="725">BV38+BW38</f>
        <v>0</v>
      </c>
      <c r="BY38" s="6"/>
      <c r="BZ38" s="6"/>
      <c r="CA38" s="6">
        <f t="shared" ref="CA38:CA39" si="726">BY38+BZ38</f>
        <v>0</v>
      </c>
      <c r="CB38" s="6"/>
      <c r="CC38" s="6"/>
      <c r="CD38" s="6">
        <f t="shared" ref="CD38:CD39" si="727">CB38+CC38</f>
        <v>0</v>
      </c>
      <c r="CE38" s="6"/>
      <c r="CF38" s="6"/>
      <c r="CG38" s="6">
        <f t="shared" ref="CG38:CG39" si="728">CE38+CF38</f>
        <v>0</v>
      </c>
      <c r="CH38" s="6"/>
      <c r="CI38" s="6"/>
      <c r="CJ38" s="6">
        <f t="shared" ref="CJ38:CJ39" si="729">CH38+CI38</f>
        <v>0</v>
      </c>
      <c r="CK38" s="6"/>
      <c r="CL38" s="6"/>
      <c r="CM38" s="6">
        <f t="shared" ref="CM38:CM39" si="730">CK38+CL38</f>
        <v>0</v>
      </c>
      <c r="CN38" s="6"/>
      <c r="CO38" s="6"/>
      <c r="CP38" s="6">
        <f t="shared" ref="CP38:CP39" si="731">CN38+CO38</f>
        <v>0</v>
      </c>
      <c r="CQ38" s="6"/>
      <c r="CR38" s="6"/>
      <c r="CS38" s="6">
        <f t="shared" ref="CS38:CS39" si="732">CQ38+CR38</f>
        <v>0</v>
      </c>
      <c r="CT38" s="6"/>
      <c r="CU38" s="6"/>
      <c r="CV38" s="6">
        <f t="shared" ref="CV38:CV39" si="733">CT38+CU38</f>
        <v>0</v>
      </c>
      <c r="CW38" s="6"/>
      <c r="CX38" s="6"/>
      <c r="CY38" s="6">
        <f t="shared" ref="CY38:CY39" si="734">CW38+CX38</f>
        <v>0</v>
      </c>
      <c r="CZ38" s="6"/>
      <c r="DA38" s="6"/>
      <c r="DB38" s="6">
        <f t="shared" ref="DB38:DB39" si="735">CZ38+DA38</f>
        <v>0</v>
      </c>
      <c r="DC38" s="6"/>
      <c r="DD38" s="6"/>
      <c r="DE38" s="6">
        <f t="shared" ref="DE38:DE39" si="736">DC38+DD38</f>
        <v>0</v>
      </c>
      <c r="DF38" s="6"/>
      <c r="DG38" s="6"/>
      <c r="DH38" s="6">
        <f t="shared" ref="DH38:DH39" si="737">DF38+DG38</f>
        <v>0</v>
      </c>
      <c r="DI38" s="6"/>
      <c r="DJ38" s="6"/>
      <c r="DK38" s="6">
        <f t="shared" ref="DK38:DK39" si="738">DI38+DJ38</f>
        <v>0</v>
      </c>
      <c r="DL38" s="6"/>
      <c r="DM38" s="6"/>
      <c r="DN38" s="6">
        <f t="shared" ref="DN38:DN39" si="739">DL38+DM38</f>
        <v>0</v>
      </c>
      <c r="DO38" s="6"/>
      <c r="DP38" s="6"/>
      <c r="DQ38" s="6">
        <f t="shared" ref="DQ38:DQ39" si="740">DO38+DP38</f>
        <v>0</v>
      </c>
      <c r="DR38" s="105">
        <f t="shared" ref="DR38:DT39" si="741">B38+E38+H38+K38+N38+Q38+T38+W38+Z38+AC38+AF38+AI38+AL38+AO38+AR38+AU38+AX38+BA38+BD38+BG38+BJ38+BM38+BP38+BS38+BV38+BY38+CB38+CE38+CH38+CK38+CN38+CQ38+CT38+CW38+CZ38+DC38+DF38+DI38+DL38+DO38</f>
        <v>0</v>
      </c>
      <c r="DS38" s="105">
        <f t="shared" si="741"/>
        <v>0</v>
      </c>
      <c r="DT38" s="105">
        <f t="shared" si="741"/>
        <v>0</v>
      </c>
      <c r="DU38" s="6"/>
      <c r="DV38" s="6"/>
      <c r="DW38" s="6">
        <f t="shared" ref="DW38:DW39" si="742">DU38+DV38</f>
        <v>0</v>
      </c>
      <c r="DX38" s="6"/>
      <c r="DY38" s="6"/>
      <c r="DZ38" s="6">
        <f t="shared" ref="DZ38:DZ39" si="743">DX38+DY38</f>
        <v>0</v>
      </c>
      <c r="EA38" s="6"/>
      <c r="EB38" s="6"/>
      <c r="EC38" s="6">
        <f t="shared" ref="EC38:EC39" si="744">EA38+EB38</f>
        <v>0</v>
      </c>
      <c r="ED38" s="6"/>
      <c r="EE38" s="6"/>
      <c r="EF38" s="6">
        <f t="shared" ref="EF38:EF39" si="745">ED38+EE38</f>
        <v>0</v>
      </c>
      <c r="EG38" s="6"/>
      <c r="EH38" s="6"/>
      <c r="EI38" s="6">
        <f t="shared" ref="EI38:EI39" si="746">EG38+EH38</f>
        <v>0</v>
      </c>
      <c r="EJ38" s="6"/>
      <c r="EK38" s="6"/>
      <c r="EL38" s="6">
        <f t="shared" ref="EL38:EL39" si="747">EJ38+EK38</f>
        <v>0</v>
      </c>
      <c r="EM38" s="6"/>
      <c r="EN38" s="6"/>
      <c r="EO38" s="6">
        <f t="shared" ref="EO38:EO39" si="748">EM38+EN38</f>
        <v>0</v>
      </c>
      <c r="EP38" s="6"/>
      <c r="EQ38" s="6"/>
      <c r="ER38" s="6">
        <f t="shared" ref="ER38:ER39" si="749">EP38+EQ38</f>
        <v>0</v>
      </c>
      <c r="ES38" s="6"/>
      <c r="ET38" s="6"/>
      <c r="EU38" s="6">
        <f t="shared" ref="EU38:EU39" si="750">ES38+ET38</f>
        <v>0</v>
      </c>
      <c r="EV38" s="105">
        <f t="shared" ref="EV38:EX39" si="751">DU38+DX38+EA38+ED38+EG38+EJ38+EM38+EP38+ES38</f>
        <v>0</v>
      </c>
      <c r="EW38" s="105">
        <f t="shared" si="751"/>
        <v>0</v>
      </c>
      <c r="EX38" s="105">
        <f t="shared" si="751"/>
        <v>0</v>
      </c>
      <c r="EY38" s="6"/>
      <c r="EZ38" s="6"/>
      <c r="FA38" s="6">
        <f t="shared" ref="FA38:FA39" si="752">EY38+EZ38</f>
        <v>0</v>
      </c>
      <c r="FB38" s="6"/>
      <c r="FC38" s="6"/>
      <c r="FD38" s="6">
        <f t="shared" ref="FD38:FD39" si="753">FB38+FC38</f>
        <v>0</v>
      </c>
      <c r="FE38" s="6"/>
      <c r="FF38" s="6"/>
      <c r="FG38" s="6">
        <f t="shared" ref="FG38:FG39" si="754">FE38+FF38</f>
        <v>0</v>
      </c>
      <c r="FH38" s="6"/>
      <c r="FI38" s="6"/>
      <c r="FJ38" s="6">
        <f t="shared" ref="FJ38:FJ39" si="755">FH38+FI38</f>
        <v>0</v>
      </c>
      <c r="FK38" s="6"/>
      <c r="FL38" s="6"/>
      <c r="FM38" s="6">
        <f t="shared" ref="FM38:FM39" si="756">FK38+FL38</f>
        <v>0</v>
      </c>
      <c r="FN38" s="6"/>
      <c r="FO38" s="6"/>
      <c r="FP38" s="6">
        <f t="shared" ref="FP38:FP39" si="757">FN38+FO38</f>
        <v>0</v>
      </c>
      <c r="FQ38" s="6"/>
      <c r="FR38" s="6"/>
      <c r="FS38" s="6">
        <f t="shared" ref="FS38:FS39" si="758">FQ38+FR38</f>
        <v>0</v>
      </c>
      <c r="FT38" s="6"/>
      <c r="FU38" s="6"/>
      <c r="FV38" s="6">
        <f t="shared" ref="FV38:FV39" si="759">FT38+FU38</f>
        <v>0</v>
      </c>
      <c r="FW38" s="6"/>
      <c r="FX38" s="6"/>
      <c r="FY38" s="6">
        <f t="shared" ref="FY38:FY39" si="760">FW38+FX38</f>
        <v>0</v>
      </c>
      <c r="FZ38" s="6"/>
      <c r="GA38" s="6"/>
      <c r="GB38" s="6">
        <f t="shared" ref="GB38:GB39" si="761">FZ38+GA38</f>
        <v>0</v>
      </c>
      <c r="GC38" s="6"/>
      <c r="GD38" s="6"/>
      <c r="GE38" s="6">
        <f t="shared" ref="GE38:GE39" si="762">GC38+GD38</f>
        <v>0</v>
      </c>
      <c r="GF38" s="6"/>
      <c r="GG38" s="6"/>
      <c r="GH38" s="6">
        <f t="shared" ref="GH38:GH39" si="763">GF38+GG38</f>
        <v>0</v>
      </c>
      <c r="GI38" s="6"/>
      <c r="GJ38" s="6"/>
      <c r="GK38" s="6">
        <f t="shared" ref="GK38:GK39" si="764">GI38+GJ38</f>
        <v>0</v>
      </c>
      <c r="GL38" s="7">
        <f t="shared" ref="GL38:GM39" si="765">EY38+FB38+FE38+FH38+FK38+FN38+FQ38+FT38+FW38+FZ38+GC38+GF38+GI38</f>
        <v>0</v>
      </c>
      <c r="GM38" s="6">
        <f t="shared" si="765"/>
        <v>0</v>
      </c>
      <c r="GN38" s="6">
        <f t="shared" ref="GN38:GN39" si="766">FA38+FD38+FG38+FJ38+FM38+FP38+FS38+FV38+FY38+GB38+GE38+GH38+GK38</f>
        <v>0</v>
      </c>
      <c r="GO38" s="7"/>
      <c r="GP38" s="6"/>
      <c r="GQ38" s="6">
        <f t="shared" ref="GQ38:GQ39" si="767">GO38+GP38</f>
        <v>0</v>
      </c>
      <c r="GR38" s="7"/>
      <c r="GS38" s="6"/>
      <c r="GT38" s="6">
        <f t="shared" ref="GT38:GT39" si="768">GR38+GS38</f>
        <v>0</v>
      </c>
      <c r="GU38" s="7"/>
      <c r="GV38" s="6"/>
      <c r="GW38" s="6">
        <f t="shared" ref="GW38:GW39" si="769">GU38+GV38</f>
        <v>0</v>
      </c>
      <c r="GX38" s="10">
        <f>GL38+GO38+GR38+GU38</f>
        <v>0</v>
      </c>
      <c r="GY38" s="10">
        <f t="shared" ref="GY38:GZ39" si="770">GM38+GP38+GS38+GV38</f>
        <v>0</v>
      </c>
      <c r="GZ38" s="10">
        <f t="shared" si="770"/>
        <v>0</v>
      </c>
      <c r="HA38" s="10">
        <f t="shared" si="139"/>
        <v>0</v>
      </c>
      <c r="HB38" s="10">
        <f t="shared" si="458"/>
        <v>0</v>
      </c>
      <c r="HC38" s="116">
        <f t="shared" si="459"/>
        <v>0</v>
      </c>
    </row>
    <row r="39" spans="1:211" x14ac:dyDescent="0.2">
      <c r="A39" s="123" t="s">
        <v>430</v>
      </c>
      <c r="B39" s="6">
        <v>0</v>
      </c>
      <c r="C39" s="6"/>
      <c r="D39" s="6">
        <f t="shared" si="701"/>
        <v>0</v>
      </c>
      <c r="E39" s="6">
        <v>0</v>
      </c>
      <c r="F39" s="6"/>
      <c r="G39" s="6">
        <f t="shared" si="702"/>
        <v>0</v>
      </c>
      <c r="H39" s="6">
        <v>0</v>
      </c>
      <c r="I39" s="6"/>
      <c r="J39" s="6">
        <f t="shared" si="703"/>
        <v>0</v>
      </c>
      <c r="K39" s="6">
        <v>0</v>
      </c>
      <c r="L39" s="6"/>
      <c r="M39" s="6">
        <f t="shared" si="704"/>
        <v>0</v>
      </c>
      <c r="N39" s="6">
        <v>0</v>
      </c>
      <c r="O39" s="6"/>
      <c r="P39" s="6">
        <f t="shared" si="705"/>
        <v>0</v>
      </c>
      <c r="Q39" s="6">
        <v>0</v>
      </c>
      <c r="R39" s="6"/>
      <c r="S39" s="6">
        <f t="shared" si="706"/>
        <v>0</v>
      </c>
      <c r="T39" s="6">
        <v>0</v>
      </c>
      <c r="U39" s="6"/>
      <c r="V39" s="6">
        <f t="shared" si="707"/>
        <v>0</v>
      </c>
      <c r="W39" s="6"/>
      <c r="X39" s="6"/>
      <c r="Y39" s="6">
        <f t="shared" si="708"/>
        <v>0</v>
      </c>
      <c r="Z39" s="6">
        <v>0</v>
      </c>
      <c r="AA39" s="6"/>
      <c r="AB39" s="6">
        <f t="shared" si="709"/>
        <v>0</v>
      </c>
      <c r="AC39" s="6">
        <v>0</v>
      </c>
      <c r="AD39" s="6"/>
      <c r="AE39" s="6">
        <f t="shared" si="710"/>
        <v>0</v>
      </c>
      <c r="AF39" s="6">
        <v>0</v>
      </c>
      <c r="AG39" s="6"/>
      <c r="AH39" s="6">
        <f t="shared" si="711"/>
        <v>0</v>
      </c>
      <c r="AI39" s="6">
        <v>0</v>
      </c>
      <c r="AJ39" s="6"/>
      <c r="AK39" s="6">
        <f t="shared" si="712"/>
        <v>0</v>
      </c>
      <c r="AL39" s="6">
        <v>0</v>
      </c>
      <c r="AM39" s="6"/>
      <c r="AN39" s="6">
        <f t="shared" si="713"/>
        <v>0</v>
      </c>
      <c r="AO39" s="6">
        <v>0</v>
      </c>
      <c r="AP39" s="6"/>
      <c r="AQ39" s="6">
        <f t="shared" si="714"/>
        <v>0</v>
      </c>
      <c r="AR39" s="6">
        <v>0</v>
      </c>
      <c r="AS39" s="6"/>
      <c r="AT39" s="6">
        <f t="shared" si="715"/>
        <v>0</v>
      </c>
      <c r="AU39" s="6">
        <v>0</v>
      </c>
      <c r="AV39" s="6"/>
      <c r="AW39" s="6">
        <f t="shared" si="716"/>
        <v>0</v>
      </c>
      <c r="AX39" s="6">
        <v>0</v>
      </c>
      <c r="AY39" s="6"/>
      <c r="AZ39" s="6">
        <f t="shared" si="717"/>
        <v>0</v>
      </c>
      <c r="BA39" s="6">
        <v>0</v>
      </c>
      <c r="BB39" s="6"/>
      <c r="BC39" s="6">
        <f t="shared" si="718"/>
        <v>0</v>
      </c>
      <c r="BD39" s="6"/>
      <c r="BE39" s="6"/>
      <c r="BF39" s="6">
        <f t="shared" si="719"/>
        <v>0</v>
      </c>
      <c r="BG39" s="6">
        <v>0</v>
      </c>
      <c r="BH39" s="6"/>
      <c r="BI39" s="6">
        <f t="shared" si="720"/>
        <v>0</v>
      </c>
      <c r="BJ39" s="6">
        <v>0</v>
      </c>
      <c r="BK39" s="6"/>
      <c r="BL39" s="6">
        <f t="shared" si="721"/>
        <v>0</v>
      </c>
      <c r="BM39" s="6"/>
      <c r="BN39" s="6"/>
      <c r="BO39" s="6">
        <f t="shared" si="722"/>
        <v>0</v>
      </c>
      <c r="BP39" s="6">
        <v>0</v>
      </c>
      <c r="BQ39" s="6"/>
      <c r="BR39" s="6">
        <f t="shared" si="723"/>
        <v>0</v>
      </c>
      <c r="BS39" s="6">
        <v>0</v>
      </c>
      <c r="BT39" s="6"/>
      <c r="BU39" s="6">
        <f t="shared" si="724"/>
        <v>0</v>
      </c>
      <c r="BV39" s="6"/>
      <c r="BW39" s="6"/>
      <c r="BX39" s="6">
        <f t="shared" si="725"/>
        <v>0</v>
      </c>
      <c r="BY39" s="6">
        <v>0</v>
      </c>
      <c r="BZ39" s="6"/>
      <c r="CA39" s="6">
        <f t="shared" si="726"/>
        <v>0</v>
      </c>
      <c r="CB39" s="6"/>
      <c r="CC39" s="6"/>
      <c r="CD39" s="6">
        <f t="shared" si="727"/>
        <v>0</v>
      </c>
      <c r="CE39" s="6"/>
      <c r="CF39" s="6"/>
      <c r="CG39" s="6">
        <f t="shared" si="728"/>
        <v>0</v>
      </c>
      <c r="CH39" s="6"/>
      <c r="CI39" s="6"/>
      <c r="CJ39" s="6">
        <f t="shared" si="729"/>
        <v>0</v>
      </c>
      <c r="CK39" s="6"/>
      <c r="CL39" s="6"/>
      <c r="CM39" s="6">
        <f t="shared" si="730"/>
        <v>0</v>
      </c>
      <c r="CN39" s="6">
        <v>0</v>
      </c>
      <c r="CO39" s="6"/>
      <c r="CP39" s="6">
        <f t="shared" si="731"/>
        <v>0</v>
      </c>
      <c r="CQ39" s="6"/>
      <c r="CR39" s="6"/>
      <c r="CS39" s="6">
        <f t="shared" si="732"/>
        <v>0</v>
      </c>
      <c r="CT39" s="6">
        <v>0</v>
      </c>
      <c r="CU39" s="6"/>
      <c r="CV39" s="6">
        <f t="shared" si="733"/>
        <v>0</v>
      </c>
      <c r="CW39" s="6">
        <v>0</v>
      </c>
      <c r="CX39" s="6"/>
      <c r="CY39" s="6">
        <f t="shared" si="734"/>
        <v>0</v>
      </c>
      <c r="CZ39" s="6">
        <v>0</v>
      </c>
      <c r="DA39" s="6"/>
      <c r="DB39" s="6">
        <f t="shared" si="735"/>
        <v>0</v>
      </c>
      <c r="DC39" s="6">
        <v>0</v>
      </c>
      <c r="DD39" s="6"/>
      <c r="DE39" s="6">
        <f t="shared" si="736"/>
        <v>0</v>
      </c>
      <c r="DF39" s="6">
        <v>0</v>
      </c>
      <c r="DG39" s="6"/>
      <c r="DH39" s="6">
        <f t="shared" si="737"/>
        <v>0</v>
      </c>
      <c r="DI39" s="6">
        <v>0</v>
      </c>
      <c r="DJ39" s="6"/>
      <c r="DK39" s="6">
        <f t="shared" si="738"/>
        <v>0</v>
      </c>
      <c r="DL39" s="6">
        <v>0</v>
      </c>
      <c r="DM39" s="6"/>
      <c r="DN39" s="6">
        <f t="shared" si="739"/>
        <v>0</v>
      </c>
      <c r="DO39" s="6">
        <v>75000</v>
      </c>
      <c r="DP39" s="6"/>
      <c r="DQ39" s="6">
        <f t="shared" si="740"/>
        <v>75000</v>
      </c>
      <c r="DR39" s="105">
        <f t="shared" si="741"/>
        <v>75000</v>
      </c>
      <c r="DS39" s="105">
        <f t="shared" si="741"/>
        <v>0</v>
      </c>
      <c r="DT39" s="105">
        <f t="shared" si="741"/>
        <v>75000</v>
      </c>
      <c r="DU39" s="6"/>
      <c r="DV39" s="6"/>
      <c r="DW39" s="6">
        <f t="shared" si="742"/>
        <v>0</v>
      </c>
      <c r="DX39" s="6"/>
      <c r="DY39" s="6"/>
      <c r="DZ39" s="6">
        <f t="shared" si="743"/>
        <v>0</v>
      </c>
      <c r="EA39" s="6"/>
      <c r="EB39" s="6"/>
      <c r="EC39" s="6">
        <f t="shared" si="744"/>
        <v>0</v>
      </c>
      <c r="ED39" s="6">
        <v>0</v>
      </c>
      <c r="EE39" s="6"/>
      <c r="EF39" s="6">
        <f t="shared" si="745"/>
        <v>0</v>
      </c>
      <c r="EG39" s="6"/>
      <c r="EH39" s="6"/>
      <c r="EI39" s="6">
        <f t="shared" si="746"/>
        <v>0</v>
      </c>
      <c r="EJ39" s="6">
        <v>0</v>
      </c>
      <c r="EK39" s="6"/>
      <c r="EL39" s="6">
        <f t="shared" si="747"/>
        <v>0</v>
      </c>
      <c r="EM39" s="6"/>
      <c r="EN39" s="6"/>
      <c r="EO39" s="6">
        <f t="shared" si="748"/>
        <v>0</v>
      </c>
      <c r="EP39" s="6">
        <v>0</v>
      </c>
      <c r="EQ39" s="6"/>
      <c r="ER39" s="6">
        <f t="shared" si="749"/>
        <v>0</v>
      </c>
      <c r="ES39" s="6">
        <v>0</v>
      </c>
      <c r="ET39" s="6"/>
      <c r="EU39" s="6">
        <f t="shared" si="750"/>
        <v>0</v>
      </c>
      <c r="EV39" s="105">
        <f t="shared" si="751"/>
        <v>0</v>
      </c>
      <c r="EW39" s="105">
        <f t="shared" si="751"/>
        <v>0</v>
      </c>
      <c r="EX39" s="105">
        <f t="shared" si="751"/>
        <v>0</v>
      </c>
      <c r="EY39" s="6"/>
      <c r="EZ39" s="6"/>
      <c r="FA39" s="6">
        <f t="shared" si="752"/>
        <v>0</v>
      </c>
      <c r="FB39" s="6"/>
      <c r="FC39" s="6"/>
      <c r="FD39" s="6">
        <f t="shared" si="753"/>
        <v>0</v>
      </c>
      <c r="FE39" s="6"/>
      <c r="FF39" s="6"/>
      <c r="FG39" s="6">
        <f t="shared" si="754"/>
        <v>0</v>
      </c>
      <c r="FH39" s="6"/>
      <c r="FI39" s="6"/>
      <c r="FJ39" s="6">
        <f t="shared" si="755"/>
        <v>0</v>
      </c>
      <c r="FK39" s="6"/>
      <c r="FL39" s="6"/>
      <c r="FM39" s="6">
        <f t="shared" si="756"/>
        <v>0</v>
      </c>
      <c r="FN39" s="6"/>
      <c r="FO39" s="6"/>
      <c r="FP39" s="6">
        <f t="shared" si="757"/>
        <v>0</v>
      </c>
      <c r="FQ39" s="6"/>
      <c r="FR39" s="6"/>
      <c r="FS39" s="6">
        <f t="shared" si="758"/>
        <v>0</v>
      </c>
      <c r="FT39" s="6"/>
      <c r="FU39" s="6"/>
      <c r="FV39" s="6">
        <f t="shared" si="759"/>
        <v>0</v>
      </c>
      <c r="FW39" s="6"/>
      <c r="FX39" s="6"/>
      <c r="FY39" s="6">
        <f t="shared" si="760"/>
        <v>0</v>
      </c>
      <c r="FZ39" s="6"/>
      <c r="GA39" s="6"/>
      <c r="GB39" s="6">
        <f t="shared" si="761"/>
        <v>0</v>
      </c>
      <c r="GC39" s="6"/>
      <c r="GD39" s="6"/>
      <c r="GE39" s="6">
        <f t="shared" si="762"/>
        <v>0</v>
      </c>
      <c r="GF39" s="6"/>
      <c r="GG39" s="6"/>
      <c r="GH39" s="6">
        <f t="shared" si="763"/>
        <v>0</v>
      </c>
      <c r="GI39" s="6"/>
      <c r="GJ39" s="6"/>
      <c r="GK39" s="6">
        <f t="shared" si="764"/>
        <v>0</v>
      </c>
      <c r="GL39" s="7">
        <f t="shared" si="765"/>
        <v>0</v>
      </c>
      <c r="GM39" s="6">
        <f t="shared" si="765"/>
        <v>0</v>
      </c>
      <c r="GN39" s="6">
        <f t="shared" si="766"/>
        <v>0</v>
      </c>
      <c r="GO39" s="7"/>
      <c r="GP39" s="6"/>
      <c r="GQ39" s="6">
        <f t="shared" si="767"/>
        <v>0</v>
      </c>
      <c r="GR39" s="7"/>
      <c r="GS39" s="6"/>
      <c r="GT39" s="6">
        <f t="shared" si="768"/>
        <v>0</v>
      </c>
      <c r="GU39" s="7"/>
      <c r="GV39" s="6"/>
      <c r="GW39" s="6">
        <f t="shared" si="769"/>
        <v>0</v>
      </c>
      <c r="GX39" s="10">
        <f>GL39+GO39+GR39+GU39</f>
        <v>0</v>
      </c>
      <c r="GY39" s="10">
        <f t="shared" si="770"/>
        <v>0</v>
      </c>
      <c r="GZ39" s="10">
        <f t="shared" si="770"/>
        <v>0</v>
      </c>
      <c r="HA39" s="10">
        <f t="shared" si="139"/>
        <v>75000</v>
      </c>
      <c r="HB39" s="10">
        <f t="shared" si="458"/>
        <v>0</v>
      </c>
      <c r="HC39" s="116">
        <f t="shared" si="459"/>
        <v>75000</v>
      </c>
    </row>
    <row r="40" spans="1:211" s="12" customFormat="1" x14ac:dyDescent="0.2">
      <c r="A40" s="124" t="s">
        <v>431</v>
      </c>
      <c r="B40" s="5">
        <f>B41+B46+B47+B48+B49</f>
        <v>0</v>
      </c>
      <c r="C40" s="5">
        <f t="shared" ref="C40:E40" si="771">C41+C46+C47+C48+C49</f>
        <v>0</v>
      </c>
      <c r="D40" s="5">
        <f t="shared" si="771"/>
        <v>0</v>
      </c>
      <c r="E40" s="5">
        <f t="shared" si="771"/>
        <v>0</v>
      </c>
      <c r="F40" s="5">
        <f t="shared" ref="F40:BQ40" si="772">F41+F46+F47+F48+F49</f>
        <v>0</v>
      </c>
      <c r="G40" s="5">
        <f t="shared" si="772"/>
        <v>0</v>
      </c>
      <c r="H40" s="5">
        <f t="shared" si="772"/>
        <v>0</v>
      </c>
      <c r="I40" s="5">
        <f t="shared" si="772"/>
        <v>0</v>
      </c>
      <c r="J40" s="5">
        <f t="shared" si="772"/>
        <v>0</v>
      </c>
      <c r="K40" s="5">
        <f t="shared" si="772"/>
        <v>500</v>
      </c>
      <c r="L40" s="5">
        <f t="shared" si="772"/>
        <v>0</v>
      </c>
      <c r="M40" s="5">
        <f t="shared" si="772"/>
        <v>500</v>
      </c>
      <c r="N40" s="5">
        <f t="shared" si="772"/>
        <v>0</v>
      </c>
      <c r="O40" s="5">
        <f t="shared" si="772"/>
        <v>0</v>
      </c>
      <c r="P40" s="5">
        <f t="shared" si="772"/>
        <v>0</v>
      </c>
      <c r="Q40" s="5">
        <f t="shared" si="772"/>
        <v>0</v>
      </c>
      <c r="R40" s="5">
        <f t="shared" si="772"/>
        <v>0</v>
      </c>
      <c r="S40" s="5">
        <f t="shared" si="772"/>
        <v>0</v>
      </c>
      <c r="T40" s="5">
        <f t="shared" si="772"/>
        <v>0</v>
      </c>
      <c r="U40" s="5">
        <f t="shared" si="772"/>
        <v>0</v>
      </c>
      <c r="V40" s="5">
        <f t="shared" si="772"/>
        <v>0</v>
      </c>
      <c r="W40" s="5">
        <f t="shared" si="772"/>
        <v>0</v>
      </c>
      <c r="X40" s="5">
        <f t="shared" si="772"/>
        <v>0</v>
      </c>
      <c r="Y40" s="5">
        <f t="shared" si="772"/>
        <v>0</v>
      </c>
      <c r="Z40" s="5">
        <f t="shared" si="772"/>
        <v>0</v>
      </c>
      <c r="AA40" s="5">
        <f t="shared" si="772"/>
        <v>2200000</v>
      </c>
      <c r="AB40" s="5">
        <f t="shared" si="772"/>
        <v>2200000</v>
      </c>
      <c r="AC40" s="5">
        <f t="shared" si="772"/>
        <v>0</v>
      </c>
      <c r="AD40" s="5">
        <f t="shared" si="772"/>
        <v>0</v>
      </c>
      <c r="AE40" s="5">
        <f t="shared" si="772"/>
        <v>0</v>
      </c>
      <c r="AF40" s="5">
        <f t="shared" si="772"/>
        <v>0</v>
      </c>
      <c r="AG40" s="5">
        <f t="shared" si="772"/>
        <v>0</v>
      </c>
      <c r="AH40" s="5">
        <f t="shared" si="772"/>
        <v>0</v>
      </c>
      <c r="AI40" s="5">
        <f t="shared" si="772"/>
        <v>0</v>
      </c>
      <c r="AJ40" s="5">
        <f t="shared" si="772"/>
        <v>0</v>
      </c>
      <c r="AK40" s="5">
        <f t="shared" si="772"/>
        <v>0</v>
      </c>
      <c r="AL40" s="5">
        <f t="shared" si="772"/>
        <v>0</v>
      </c>
      <c r="AM40" s="5">
        <f t="shared" si="772"/>
        <v>0</v>
      </c>
      <c r="AN40" s="5">
        <f t="shared" si="772"/>
        <v>0</v>
      </c>
      <c r="AO40" s="5">
        <f t="shared" si="772"/>
        <v>0</v>
      </c>
      <c r="AP40" s="5">
        <f t="shared" si="772"/>
        <v>0</v>
      </c>
      <c r="AQ40" s="5">
        <f t="shared" si="772"/>
        <v>0</v>
      </c>
      <c r="AR40" s="5">
        <f t="shared" si="772"/>
        <v>0</v>
      </c>
      <c r="AS40" s="5">
        <f t="shared" si="772"/>
        <v>0</v>
      </c>
      <c r="AT40" s="5">
        <f t="shared" si="772"/>
        <v>0</v>
      </c>
      <c r="AU40" s="5">
        <f t="shared" si="772"/>
        <v>0</v>
      </c>
      <c r="AV40" s="5">
        <f t="shared" si="772"/>
        <v>0</v>
      </c>
      <c r="AW40" s="5">
        <f t="shared" si="772"/>
        <v>0</v>
      </c>
      <c r="AX40" s="5">
        <f t="shared" si="772"/>
        <v>0</v>
      </c>
      <c r="AY40" s="5">
        <f t="shared" si="772"/>
        <v>0</v>
      </c>
      <c r="AZ40" s="5">
        <f t="shared" si="772"/>
        <v>0</v>
      </c>
      <c r="BA40" s="5">
        <f t="shared" si="772"/>
        <v>0</v>
      </c>
      <c r="BB40" s="5">
        <f t="shared" si="772"/>
        <v>0</v>
      </c>
      <c r="BC40" s="5">
        <f t="shared" si="772"/>
        <v>0</v>
      </c>
      <c r="BD40" s="5">
        <f t="shared" si="772"/>
        <v>0</v>
      </c>
      <c r="BE40" s="5">
        <f t="shared" si="772"/>
        <v>0</v>
      </c>
      <c r="BF40" s="5">
        <f t="shared" si="772"/>
        <v>0</v>
      </c>
      <c r="BG40" s="5">
        <f t="shared" si="772"/>
        <v>0</v>
      </c>
      <c r="BH40" s="5">
        <f t="shared" si="772"/>
        <v>0</v>
      </c>
      <c r="BI40" s="5">
        <f t="shared" si="772"/>
        <v>0</v>
      </c>
      <c r="BJ40" s="5">
        <f t="shared" si="772"/>
        <v>0</v>
      </c>
      <c r="BK40" s="5">
        <f t="shared" si="772"/>
        <v>0</v>
      </c>
      <c r="BL40" s="5">
        <f t="shared" si="772"/>
        <v>0</v>
      </c>
      <c r="BM40" s="5">
        <f t="shared" si="772"/>
        <v>0</v>
      </c>
      <c r="BN40" s="5">
        <f t="shared" si="772"/>
        <v>0</v>
      </c>
      <c r="BO40" s="5">
        <f t="shared" si="772"/>
        <v>0</v>
      </c>
      <c r="BP40" s="5">
        <f t="shared" si="772"/>
        <v>10000</v>
      </c>
      <c r="BQ40" s="5">
        <f t="shared" si="772"/>
        <v>0</v>
      </c>
      <c r="BR40" s="5">
        <f t="shared" ref="BR40:DQ40" si="773">BR41+BR46+BR47+BR48+BR49</f>
        <v>10000</v>
      </c>
      <c r="BS40" s="5">
        <f t="shared" si="773"/>
        <v>0</v>
      </c>
      <c r="BT40" s="5">
        <f t="shared" si="773"/>
        <v>0</v>
      </c>
      <c r="BU40" s="5">
        <f t="shared" si="773"/>
        <v>0</v>
      </c>
      <c r="BV40" s="5">
        <f t="shared" si="773"/>
        <v>0</v>
      </c>
      <c r="BW40" s="5">
        <f t="shared" si="773"/>
        <v>0</v>
      </c>
      <c r="BX40" s="5">
        <f t="shared" si="773"/>
        <v>0</v>
      </c>
      <c r="BY40" s="5">
        <f t="shared" si="773"/>
        <v>0</v>
      </c>
      <c r="BZ40" s="5">
        <f t="shared" si="773"/>
        <v>0</v>
      </c>
      <c r="CA40" s="5">
        <f t="shared" si="773"/>
        <v>0</v>
      </c>
      <c r="CB40" s="5">
        <f t="shared" si="773"/>
        <v>0</v>
      </c>
      <c r="CC40" s="5">
        <f t="shared" si="773"/>
        <v>0</v>
      </c>
      <c r="CD40" s="5">
        <f t="shared" si="773"/>
        <v>0</v>
      </c>
      <c r="CE40" s="5">
        <f t="shared" si="773"/>
        <v>2498870</v>
      </c>
      <c r="CF40" s="5">
        <f t="shared" si="773"/>
        <v>193944</v>
      </c>
      <c r="CG40" s="5">
        <f t="shared" si="773"/>
        <v>2692814</v>
      </c>
      <c r="CH40" s="5">
        <f t="shared" si="773"/>
        <v>0</v>
      </c>
      <c r="CI40" s="5">
        <f t="shared" si="773"/>
        <v>0</v>
      </c>
      <c r="CJ40" s="5">
        <f t="shared" si="773"/>
        <v>0</v>
      </c>
      <c r="CK40" s="5">
        <f t="shared" si="773"/>
        <v>36100</v>
      </c>
      <c r="CL40" s="5">
        <f t="shared" si="773"/>
        <v>0</v>
      </c>
      <c r="CM40" s="5">
        <f t="shared" si="773"/>
        <v>36100</v>
      </c>
      <c r="CN40" s="5">
        <f t="shared" si="773"/>
        <v>378325</v>
      </c>
      <c r="CO40" s="5">
        <f t="shared" si="773"/>
        <v>0</v>
      </c>
      <c r="CP40" s="5">
        <f t="shared" si="773"/>
        <v>378325</v>
      </c>
      <c r="CQ40" s="5">
        <f t="shared" si="773"/>
        <v>0</v>
      </c>
      <c r="CR40" s="5">
        <f t="shared" si="773"/>
        <v>0</v>
      </c>
      <c r="CS40" s="5">
        <f t="shared" si="773"/>
        <v>0</v>
      </c>
      <c r="CT40" s="5">
        <f t="shared" si="773"/>
        <v>0</v>
      </c>
      <c r="CU40" s="5">
        <f t="shared" si="773"/>
        <v>0</v>
      </c>
      <c r="CV40" s="5">
        <f t="shared" si="773"/>
        <v>0</v>
      </c>
      <c r="CW40" s="5">
        <f t="shared" si="773"/>
        <v>0</v>
      </c>
      <c r="CX40" s="5">
        <f t="shared" si="773"/>
        <v>0</v>
      </c>
      <c r="CY40" s="5">
        <f t="shared" si="773"/>
        <v>0</v>
      </c>
      <c r="CZ40" s="5">
        <f t="shared" si="773"/>
        <v>0</v>
      </c>
      <c r="DA40" s="5">
        <f t="shared" si="773"/>
        <v>0</v>
      </c>
      <c r="DB40" s="5">
        <f t="shared" si="773"/>
        <v>0</v>
      </c>
      <c r="DC40" s="5">
        <f t="shared" si="773"/>
        <v>140000</v>
      </c>
      <c r="DD40" s="5">
        <f t="shared" si="773"/>
        <v>0</v>
      </c>
      <c r="DE40" s="5">
        <f t="shared" si="773"/>
        <v>140000</v>
      </c>
      <c r="DF40" s="5">
        <f t="shared" si="773"/>
        <v>0</v>
      </c>
      <c r="DG40" s="5">
        <f t="shared" si="773"/>
        <v>0</v>
      </c>
      <c r="DH40" s="5">
        <f t="shared" si="773"/>
        <v>0</v>
      </c>
      <c r="DI40" s="5">
        <f t="shared" si="773"/>
        <v>0</v>
      </c>
      <c r="DJ40" s="5">
        <f t="shared" si="773"/>
        <v>0</v>
      </c>
      <c r="DK40" s="5">
        <f t="shared" si="773"/>
        <v>0</v>
      </c>
      <c r="DL40" s="5">
        <f t="shared" si="773"/>
        <v>0</v>
      </c>
      <c r="DM40" s="5">
        <f t="shared" si="773"/>
        <v>0</v>
      </c>
      <c r="DN40" s="5">
        <f t="shared" si="773"/>
        <v>0</v>
      </c>
      <c r="DO40" s="5">
        <f t="shared" si="773"/>
        <v>0</v>
      </c>
      <c r="DP40" s="5">
        <f t="shared" si="773"/>
        <v>0</v>
      </c>
      <c r="DQ40" s="5">
        <f t="shared" si="773"/>
        <v>0</v>
      </c>
      <c r="DR40" s="106">
        <f t="shared" ref="DR40:GR40" si="774">DR41+DR46+DR47+DR48+DR49</f>
        <v>3063795</v>
      </c>
      <c r="DS40" s="106">
        <f t="shared" ref="DS40:DT40" si="775">DS41+DS46+DS47+DS48+DS49</f>
        <v>2393944</v>
      </c>
      <c r="DT40" s="106">
        <f t="shared" si="775"/>
        <v>5457739</v>
      </c>
      <c r="DU40" s="5">
        <f t="shared" si="774"/>
        <v>0</v>
      </c>
      <c r="DV40" s="5">
        <f t="shared" ref="DV40" si="776">DV41+DV46+DV47+DV48+DV49</f>
        <v>0</v>
      </c>
      <c r="DW40" s="5">
        <f t="shared" ref="DW40:ET40" si="777">DW41+DW46+DW47+DW48+DW49</f>
        <v>0</v>
      </c>
      <c r="DX40" s="5">
        <f t="shared" si="777"/>
        <v>0</v>
      </c>
      <c r="DY40" s="5">
        <f t="shared" si="777"/>
        <v>0</v>
      </c>
      <c r="DZ40" s="5">
        <f t="shared" ref="DZ40:EA40" si="778">DZ41+DZ46+DZ47+DZ48+DZ49</f>
        <v>0</v>
      </c>
      <c r="EA40" s="5">
        <f t="shared" si="778"/>
        <v>0</v>
      </c>
      <c r="EB40" s="5">
        <f t="shared" si="777"/>
        <v>0</v>
      </c>
      <c r="EC40" s="5">
        <f t="shared" ref="EC40:ED40" si="779">EC41+EC46+EC47+EC48+EC49</f>
        <v>0</v>
      </c>
      <c r="ED40" s="5">
        <f t="shared" si="779"/>
        <v>0</v>
      </c>
      <c r="EE40" s="5">
        <f t="shared" si="777"/>
        <v>0</v>
      </c>
      <c r="EF40" s="5">
        <f t="shared" ref="EF40:EG40" si="780">EF41+EF46+EF47+EF48+EF49</f>
        <v>0</v>
      </c>
      <c r="EG40" s="5">
        <f t="shared" si="780"/>
        <v>0</v>
      </c>
      <c r="EH40" s="5">
        <f t="shared" si="777"/>
        <v>0</v>
      </c>
      <c r="EI40" s="5">
        <f t="shared" ref="EI40:EJ40" si="781">EI41+EI46+EI47+EI48+EI49</f>
        <v>0</v>
      </c>
      <c r="EJ40" s="5">
        <f t="shared" si="781"/>
        <v>0</v>
      </c>
      <c r="EK40" s="5">
        <f t="shared" si="777"/>
        <v>0</v>
      </c>
      <c r="EL40" s="5">
        <f t="shared" ref="EL40:EM40" si="782">EL41+EL46+EL47+EL48+EL49</f>
        <v>0</v>
      </c>
      <c r="EM40" s="5">
        <f t="shared" si="782"/>
        <v>0</v>
      </c>
      <c r="EN40" s="5">
        <f t="shared" si="777"/>
        <v>0</v>
      </c>
      <c r="EO40" s="5">
        <f t="shared" ref="EO40:EP40" si="783">EO41+EO46+EO47+EO48+EO49</f>
        <v>0</v>
      </c>
      <c r="EP40" s="5">
        <f t="shared" si="783"/>
        <v>0</v>
      </c>
      <c r="EQ40" s="5">
        <f t="shared" si="777"/>
        <v>0</v>
      </c>
      <c r="ER40" s="5">
        <f t="shared" ref="ER40:ES40" si="784">ER41+ER46+ER47+ER48+ER49</f>
        <v>0</v>
      </c>
      <c r="ES40" s="5">
        <f t="shared" si="784"/>
        <v>0</v>
      </c>
      <c r="ET40" s="5">
        <f t="shared" si="777"/>
        <v>0</v>
      </c>
      <c r="EU40" s="5">
        <f t="shared" ref="EU40" si="785">EU41+EU46+EU47+EU48+EU49</f>
        <v>0</v>
      </c>
      <c r="EV40" s="106">
        <f t="shared" si="774"/>
        <v>0</v>
      </c>
      <c r="EW40" s="106">
        <f t="shared" si="774"/>
        <v>0</v>
      </c>
      <c r="EX40" s="106">
        <f t="shared" si="774"/>
        <v>0</v>
      </c>
      <c r="EY40" s="5">
        <f t="shared" si="774"/>
        <v>0</v>
      </c>
      <c r="EZ40" s="5">
        <f t="shared" ref="EZ40" si="786">EZ41+EZ46+EZ47+EZ48+EZ49</f>
        <v>0</v>
      </c>
      <c r="FA40" s="5">
        <f t="shared" ref="FA40" si="787">FA41+FA46+FA47+FA48+FA49</f>
        <v>0</v>
      </c>
      <c r="FB40" s="5">
        <f t="shared" si="774"/>
        <v>0</v>
      </c>
      <c r="FC40" s="5">
        <f t="shared" ref="FC40" si="788">FC41+FC46+FC47+FC48+FC49</f>
        <v>0</v>
      </c>
      <c r="FD40" s="5">
        <f t="shared" ref="FD40" si="789">FD41+FD46+FD47+FD48+FD49</f>
        <v>0</v>
      </c>
      <c r="FE40" s="5">
        <f t="shared" si="774"/>
        <v>0</v>
      </c>
      <c r="FF40" s="5">
        <f t="shared" ref="FF40" si="790">FF41+FF46+FF47+FF48+FF49</f>
        <v>0</v>
      </c>
      <c r="FG40" s="5">
        <f t="shared" ref="FG40" si="791">FG41+FG46+FG47+FG48+FG49</f>
        <v>0</v>
      </c>
      <c r="FH40" s="5">
        <f t="shared" si="774"/>
        <v>14686</v>
      </c>
      <c r="FI40" s="5">
        <f t="shared" ref="FI40" si="792">FI41+FI46+FI47+FI48+FI49</f>
        <v>0</v>
      </c>
      <c r="FJ40" s="5">
        <f t="shared" ref="FJ40" si="793">FJ41+FJ46+FJ47+FJ48+FJ49</f>
        <v>14686</v>
      </c>
      <c r="FK40" s="5">
        <f t="shared" si="774"/>
        <v>0</v>
      </c>
      <c r="FL40" s="5">
        <f t="shared" ref="FL40" si="794">FL41+FL46+FL47+FL48+FL49</f>
        <v>0</v>
      </c>
      <c r="FM40" s="5">
        <f t="shared" ref="FM40" si="795">FM41+FM46+FM47+FM48+FM49</f>
        <v>0</v>
      </c>
      <c r="FN40" s="5">
        <f t="shared" si="774"/>
        <v>0</v>
      </c>
      <c r="FO40" s="5">
        <f t="shared" ref="FO40" si="796">FO41+FO46+FO47+FO48+FO49</f>
        <v>0</v>
      </c>
      <c r="FP40" s="5">
        <f t="shared" ref="FP40" si="797">FP41+FP46+FP47+FP48+FP49</f>
        <v>0</v>
      </c>
      <c r="FQ40" s="5">
        <f t="shared" si="774"/>
        <v>0</v>
      </c>
      <c r="FR40" s="5">
        <f t="shared" ref="FR40" si="798">FR41+FR46+FR47+FR48+FR49</f>
        <v>0</v>
      </c>
      <c r="FS40" s="5">
        <f t="shared" ref="FS40" si="799">FS41+FS46+FS47+FS48+FS49</f>
        <v>0</v>
      </c>
      <c r="FT40" s="5">
        <f t="shared" si="774"/>
        <v>0</v>
      </c>
      <c r="FU40" s="5">
        <f t="shared" ref="FU40" si="800">FU41+FU46+FU47+FU48+FU49</f>
        <v>0</v>
      </c>
      <c r="FV40" s="5">
        <f t="shared" ref="FV40" si="801">FV41+FV46+FV47+FV48+FV49</f>
        <v>0</v>
      </c>
      <c r="FW40" s="5">
        <f t="shared" si="774"/>
        <v>0</v>
      </c>
      <c r="FX40" s="5">
        <f t="shared" ref="FX40" si="802">FX41+FX46+FX47+FX48+FX49</f>
        <v>0</v>
      </c>
      <c r="FY40" s="5">
        <f t="shared" ref="FY40" si="803">FY41+FY46+FY47+FY48+FY49</f>
        <v>0</v>
      </c>
      <c r="FZ40" s="5">
        <f t="shared" si="774"/>
        <v>0</v>
      </c>
      <c r="GA40" s="5">
        <f t="shared" ref="GA40" si="804">GA41+GA46+GA47+GA48+GA49</f>
        <v>0</v>
      </c>
      <c r="GB40" s="5">
        <f t="shared" ref="GB40" si="805">GB41+GB46+GB47+GB48+GB49</f>
        <v>0</v>
      </c>
      <c r="GC40" s="5">
        <f t="shared" si="774"/>
        <v>0</v>
      </c>
      <c r="GD40" s="5">
        <f t="shared" ref="GD40" si="806">GD41+GD46+GD47+GD48+GD49</f>
        <v>0</v>
      </c>
      <c r="GE40" s="5">
        <f t="shared" ref="GE40" si="807">GE41+GE46+GE47+GE48+GE49</f>
        <v>0</v>
      </c>
      <c r="GF40" s="5">
        <f t="shared" si="774"/>
        <v>0</v>
      </c>
      <c r="GG40" s="5">
        <f t="shared" ref="GG40" si="808">GG41+GG46+GG47+GG48+GG49</f>
        <v>0</v>
      </c>
      <c r="GH40" s="5">
        <f t="shared" ref="GH40" si="809">GH41+GH46+GH47+GH48+GH49</f>
        <v>0</v>
      </c>
      <c r="GI40" s="5">
        <f>GI41+GI46+GI47+GI48+GI49</f>
        <v>0</v>
      </c>
      <c r="GJ40" s="5">
        <f t="shared" ref="GJ40" si="810">GJ41+GJ46+GJ47+GJ48+GJ49</f>
        <v>0</v>
      </c>
      <c r="GK40" s="5">
        <f t="shared" ref="GK40" si="811">GK41+GK46+GK47+GK48+GK49</f>
        <v>0</v>
      </c>
      <c r="GL40" s="5">
        <f t="shared" si="774"/>
        <v>14686</v>
      </c>
      <c r="GM40" s="5">
        <f t="shared" ref="GM40" si="812">GM41+GM46+GM47+GM48+GM49</f>
        <v>0</v>
      </c>
      <c r="GN40" s="5">
        <f t="shared" ref="GN40" si="813">GN41+GN46+GN47+GN48+GN49</f>
        <v>14686</v>
      </c>
      <c r="GO40" s="5">
        <f t="shared" si="774"/>
        <v>2419</v>
      </c>
      <c r="GP40" s="5">
        <f t="shared" ref="GP40" si="814">GP41+GP46+GP47+GP48+GP49</f>
        <v>0</v>
      </c>
      <c r="GQ40" s="5">
        <f t="shared" ref="GQ40" si="815">GQ41+GQ46+GQ47+GQ48+GQ49</f>
        <v>2419</v>
      </c>
      <c r="GR40" s="5">
        <f t="shared" si="774"/>
        <v>0</v>
      </c>
      <c r="GS40" s="5">
        <f t="shared" ref="GS40" si="816">GS41+GS46+GS47+GS48+GS49</f>
        <v>0</v>
      </c>
      <c r="GT40" s="5">
        <f t="shared" ref="GT40" si="817">GT41+GT46+GT47+GT48+GT49</f>
        <v>0</v>
      </c>
      <c r="GU40" s="5">
        <f>GU41+GU46+GU47+GU48+GU49</f>
        <v>0</v>
      </c>
      <c r="GV40" s="5">
        <f t="shared" ref="GV40" si="818">GV41+GV46+GV47+GV48+GV49</f>
        <v>0</v>
      </c>
      <c r="GW40" s="5">
        <f t="shared" ref="GW40" si="819">GW41+GW46+GW47+GW48+GW49</f>
        <v>0</v>
      </c>
      <c r="GX40" s="5">
        <f>GX41+GX46+GX47+GX48+GX49</f>
        <v>17105</v>
      </c>
      <c r="GY40" s="5">
        <f t="shared" ref="GY40:GZ40" si="820">GY41+GY46+GY47+GY48+GY49</f>
        <v>0</v>
      </c>
      <c r="GZ40" s="5">
        <f t="shared" si="820"/>
        <v>17105</v>
      </c>
      <c r="HA40" s="5">
        <f>HA41+HA46+HA47+HA48+HA49</f>
        <v>3080900</v>
      </c>
      <c r="HB40" s="5">
        <f t="shared" ref="HB40:HC40" si="821">HB41+HB46+HB47+HB48+HB49</f>
        <v>2393944</v>
      </c>
      <c r="HC40" s="118">
        <f t="shared" si="821"/>
        <v>5474844</v>
      </c>
    </row>
    <row r="41" spans="1:211" s="12" customFormat="1" x14ac:dyDescent="0.2">
      <c r="A41" s="124" t="s">
        <v>432</v>
      </c>
      <c r="B41" s="5">
        <f>B42+B43+B44+B45</f>
        <v>0</v>
      </c>
      <c r="C41" s="5">
        <f t="shared" ref="C41:E41" si="822">C42+C43+C44+C45</f>
        <v>0</v>
      </c>
      <c r="D41" s="5">
        <f t="shared" si="822"/>
        <v>0</v>
      </c>
      <c r="E41" s="5">
        <f t="shared" si="822"/>
        <v>0</v>
      </c>
      <c r="F41" s="5">
        <f t="shared" ref="F41:BQ41" si="823">F42+F43+F44+F45</f>
        <v>0</v>
      </c>
      <c r="G41" s="5">
        <f t="shared" si="823"/>
        <v>0</v>
      </c>
      <c r="H41" s="5">
        <f t="shared" si="823"/>
        <v>0</v>
      </c>
      <c r="I41" s="5">
        <f t="shared" si="823"/>
        <v>0</v>
      </c>
      <c r="J41" s="5">
        <f t="shared" si="823"/>
        <v>0</v>
      </c>
      <c r="K41" s="5">
        <f t="shared" si="823"/>
        <v>0</v>
      </c>
      <c r="L41" s="5">
        <f t="shared" si="823"/>
        <v>0</v>
      </c>
      <c r="M41" s="5">
        <f t="shared" si="823"/>
        <v>0</v>
      </c>
      <c r="N41" s="5">
        <f t="shared" si="823"/>
        <v>0</v>
      </c>
      <c r="O41" s="5">
        <f t="shared" si="823"/>
        <v>0</v>
      </c>
      <c r="P41" s="5">
        <f t="shared" si="823"/>
        <v>0</v>
      </c>
      <c r="Q41" s="5">
        <f t="shared" si="823"/>
        <v>0</v>
      </c>
      <c r="R41" s="5">
        <f t="shared" si="823"/>
        <v>0</v>
      </c>
      <c r="S41" s="5">
        <f t="shared" si="823"/>
        <v>0</v>
      </c>
      <c r="T41" s="5">
        <f t="shared" si="823"/>
        <v>0</v>
      </c>
      <c r="U41" s="5">
        <f t="shared" si="823"/>
        <v>0</v>
      </c>
      <c r="V41" s="5">
        <f t="shared" si="823"/>
        <v>0</v>
      </c>
      <c r="W41" s="5">
        <f t="shared" si="823"/>
        <v>0</v>
      </c>
      <c r="X41" s="5">
        <f t="shared" si="823"/>
        <v>0</v>
      </c>
      <c r="Y41" s="5">
        <f t="shared" si="823"/>
        <v>0</v>
      </c>
      <c r="Z41" s="5">
        <f t="shared" si="823"/>
        <v>0</v>
      </c>
      <c r="AA41" s="5">
        <f t="shared" si="823"/>
        <v>2200000</v>
      </c>
      <c r="AB41" s="5">
        <f t="shared" si="823"/>
        <v>2200000</v>
      </c>
      <c r="AC41" s="5">
        <f t="shared" si="823"/>
        <v>0</v>
      </c>
      <c r="AD41" s="5">
        <f t="shared" si="823"/>
        <v>0</v>
      </c>
      <c r="AE41" s="5">
        <f t="shared" si="823"/>
        <v>0</v>
      </c>
      <c r="AF41" s="5">
        <f t="shared" si="823"/>
        <v>0</v>
      </c>
      <c r="AG41" s="5">
        <f t="shared" si="823"/>
        <v>0</v>
      </c>
      <c r="AH41" s="5">
        <f t="shared" si="823"/>
        <v>0</v>
      </c>
      <c r="AI41" s="5">
        <f t="shared" si="823"/>
        <v>0</v>
      </c>
      <c r="AJ41" s="5">
        <f t="shared" si="823"/>
        <v>0</v>
      </c>
      <c r="AK41" s="5">
        <f t="shared" si="823"/>
        <v>0</v>
      </c>
      <c r="AL41" s="5">
        <f t="shared" si="823"/>
        <v>0</v>
      </c>
      <c r="AM41" s="5">
        <f t="shared" si="823"/>
        <v>0</v>
      </c>
      <c r="AN41" s="5">
        <f t="shared" si="823"/>
        <v>0</v>
      </c>
      <c r="AO41" s="5">
        <f t="shared" si="823"/>
        <v>0</v>
      </c>
      <c r="AP41" s="5">
        <f t="shared" si="823"/>
        <v>0</v>
      </c>
      <c r="AQ41" s="5">
        <f t="shared" si="823"/>
        <v>0</v>
      </c>
      <c r="AR41" s="5">
        <f t="shared" si="823"/>
        <v>0</v>
      </c>
      <c r="AS41" s="5">
        <f t="shared" si="823"/>
        <v>0</v>
      </c>
      <c r="AT41" s="5">
        <f t="shared" si="823"/>
        <v>0</v>
      </c>
      <c r="AU41" s="5">
        <f t="shared" si="823"/>
        <v>0</v>
      </c>
      <c r="AV41" s="5">
        <f t="shared" si="823"/>
        <v>0</v>
      </c>
      <c r="AW41" s="5">
        <f t="shared" si="823"/>
        <v>0</v>
      </c>
      <c r="AX41" s="5">
        <f t="shared" si="823"/>
        <v>0</v>
      </c>
      <c r="AY41" s="5">
        <f t="shared" si="823"/>
        <v>0</v>
      </c>
      <c r="AZ41" s="5">
        <f t="shared" si="823"/>
        <v>0</v>
      </c>
      <c r="BA41" s="5">
        <f t="shared" si="823"/>
        <v>0</v>
      </c>
      <c r="BB41" s="5">
        <f t="shared" si="823"/>
        <v>0</v>
      </c>
      <c r="BC41" s="5">
        <f t="shared" si="823"/>
        <v>0</v>
      </c>
      <c r="BD41" s="5">
        <f t="shared" si="823"/>
        <v>0</v>
      </c>
      <c r="BE41" s="5">
        <f t="shared" si="823"/>
        <v>0</v>
      </c>
      <c r="BF41" s="5">
        <f t="shared" si="823"/>
        <v>0</v>
      </c>
      <c r="BG41" s="5">
        <f t="shared" si="823"/>
        <v>0</v>
      </c>
      <c r="BH41" s="5">
        <f t="shared" si="823"/>
        <v>0</v>
      </c>
      <c r="BI41" s="5">
        <f t="shared" si="823"/>
        <v>0</v>
      </c>
      <c r="BJ41" s="5">
        <f t="shared" si="823"/>
        <v>0</v>
      </c>
      <c r="BK41" s="5">
        <f t="shared" si="823"/>
        <v>0</v>
      </c>
      <c r="BL41" s="5">
        <f t="shared" si="823"/>
        <v>0</v>
      </c>
      <c r="BM41" s="5">
        <f t="shared" si="823"/>
        <v>0</v>
      </c>
      <c r="BN41" s="5">
        <f t="shared" si="823"/>
        <v>0</v>
      </c>
      <c r="BO41" s="5">
        <f t="shared" si="823"/>
        <v>0</v>
      </c>
      <c r="BP41" s="5">
        <f t="shared" si="823"/>
        <v>0</v>
      </c>
      <c r="BQ41" s="5">
        <f t="shared" si="823"/>
        <v>0</v>
      </c>
      <c r="BR41" s="5">
        <f t="shared" ref="BR41:DQ41" si="824">BR42+BR43+BR44+BR45</f>
        <v>0</v>
      </c>
      <c r="BS41" s="5">
        <f t="shared" si="824"/>
        <v>0</v>
      </c>
      <c r="BT41" s="5">
        <f t="shared" si="824"/>
        <v>0</v>
      </c>
      <c r="BU41" s="5">
        <f t="shared" si="824"/>
        <v>0</v>
      </c>
      <c r="BV41" s="5">
        <f t="shared" si="824"/>
        <v>0</v>
      </c>
      <c r="BW41" s="5">
        <f t="shared" si="824"/>
        <v>0</v>
      </c>
      <c r="BX41" s="5">
        <f t="shared" si="824"/>
        <v>0</v>
      </c>
      <c r="BY41" s="5">
        <f t="shared" si="824"/>
        <v>0</v>
      </c>
      <c r="BZ41" s="5">
        <f t="shared" si="824"/>
        <v>0</v>
      </c>
      <c r="CA41" s="5">
        <f t="shared" si="824"/>
        <v>0</v>
      </c>
      <c r="CB41" s="5">
        <f t="shared" si="824"/>
        <v>0</v>
      </c>
      <c r="CC41" s="5">
        <f t="shared" si="824"/>
        <v>0</v>
      </c>
      <c r="CD41" s="5">
        <f t="shared" si="824"/>
        <v>0</v>
      </c>
      <c r="CE41" s="5">
        <f t="shared" si="824"/>
        <v>0</v>
      </c>
      <c r="CF41" s="5">
        <f t="shared" si="824"/>
        <v>0</v>
      </c>
      <c r="CG41" s="5">
        <f t="shared" si="824"/>
        <v>0</v>
      </c>
      <c r="CH41" s="5">
        <f t="shared" si="824"/>
        <v>0</v>
      </c>
      <c r="CI41" s="5">
        <f t="shared" si="824"/>
        <v>0</v>
      </c>
      <c r="CJ41" s="5">
        <f t="shared" si="824"/>
        <v>0</v>
      </c>
      <c r="CK41" s="5">
        <f t="shared" si="824"/>
        <v>36100</v>
      </c>
      <c r="CL41" s="5">
        <f t="shared" si="824"/>
        <v>0</v>
      </c>
      <c r="CM41" s="5">
        <f t="shared" si="824"/>
        <v>36100</v>
      </c>
      <c r="CN41" s="5">
        <f t="shared" si="824"/>
        <v>378325</v>
      </c>
      <c r="CO41" s="5">
        <f t="shared" si="824"/>
        <v>0</v>
      </c>
      <c r="CP41" s="5">
        <f t="shared" si="824"/>
        <v>378325</v>
      </c>
      <c r="CQ41" s="5">
        <f t="shared" si="824"/>
        <v>0</v>
      </c>
      <c r="CR41" s="5">
        <f t="shared" si="824"/>
        <v>0</v>
      </c>
      <c r="CS41" s="5">
        <f t="shared" si="824"/>
        <v>0</v>
      </c>
      <c r="CT41" s="5">
        <f t="shared" si="824"/>
        <v>0</v>
      </c>
      <c r="CU41" s="5">
        <f t="shared" si="824"/>
        <v>0</v>
      </c>
      <c r="CV41" s="5">
        <f t="shared" si="824"/>
        <v>0</v>
      </c>
      <c r="CW41" s="5">
        <f t="shared" si="824"/>
        <v>0</v>
      </c>
      <c r="CX41" s="5">
        <f t="shared" si="824"/>
        <v>0</v>
      </c>
      <c r="CY41" s="5">
        <f t="shared" si="824"/>
        <v>0</v>
      </c>
      <c r="CZ41" s="5">
        <f t="shared" si="824"/>
        <v>0</v>
      </c>
      <c r="DA41" s="5">
        <f t="shared" si="824"/>
        <v>0</v>
      </c>
      <c r="DB41" s="5">
        <f t="shared" si="824"/>
        <v>0</v>
      </c>
      <c r="DC41" s="5">
        <f t="shared" si="824"/>
        <v>0</v>
      </c>
      <c r="DD41" s="5">
        <f t="shared" si="824"/>
        <v>0</v>
      </c>
      <c r="DE41" s="5">
        <f t="shared" si="824"/>
        <v>0</v>
      </c>
      <c r="DF41" s="5">
        <f t="shared" si="824"/>
        <v>0</v>
      </c>
      <c r="DG41" s="5">
        <f t="shared" si="824"/>
        <v>0</v>
      </c>
      <c r="DH41" s="5">
        <f t="shared" si="824"/>
        <v>0</v>
      </c>
      <c r="DI41" s="5">
        <f t="shared" si="824"/>
        <v>0</v>
      </c>
      <c r="DJ41" s="5">
        <f t="shared" si="824"/>
        <v>0</v>
      </c>
      <c r="DK41" s="5">
        <f t="shared" si="824"/>
        <v>0</v>
      </c>
      <c r="DL41" s="5">
        <f t="shared" si="824"/>
        <v>0</v>
      </c>
      <c r="DM41" s="5">
        <f t="shared" si="824"/>
        <v>0</v>
      </c>
      <c r="DN41" s="5">
        <f t="shared" si="824"/>
        <v>0</v>
      </c>
      <c r="DO41" s="5">
        <f t="shared" si="824"/>
        <v>0</v>
      </c>
      <c r="DP41" s="5">
        <f t="shared" si="824"/>
        <v>0</v>
      </c>
      <c r="DQ41" s="5">
        <f t="shared" si="824"/>
        <v>0</v>
      </c>
      <c r="DR41" s="106">
        <f t="shared" ref="DR41:GR41" si="825">DR42+DR43+DR44+DR45</f>
        <v>414425</v>
      </c>
      <c r="DS41" s="106">
        <f t="shared" ref="DS41:DT41" si="826">DS42+DS43+DS44+DS45</f>
        <v>2200000</v>
      </c>
      <c r="DT41" s="106">
        <f t="shared" si="826"/>
        <v>2614425</v>
      </c>
      <c r="DU41" s="5">
        <f t="shared" si="825"/>
        <v>0</v>
      </c>
      <c r="DV41" s="5">
        <f t="shared" ref="DV41" si="827">DV42+DV43+DV44+DV45</f>
        <v>0</v>
      </c>
      <c r="DW41" s="5">
        <f t="shared" ref="DW41:ET41" si="828">DW42+DW43+DW44+DW45</f>
        <v>0</v>
      </c>
      <c r="DX41" s="5">
        <f t="shared" si="828"/>
        <v>0</v>
      </c>
      <c r="DY41" s="5">
        <f t="shared" si="828"/>
        <v>0</v>
      </c>
      <c r="DZ41" s="5">
        <f t="shared" ref="DZ41:EA41" si="829">DZ42+DZ43+DZ44+DZ45</f>
        <v>0</v>
      </c>
      <c r="EA41" s="5">
        <f t="shared" si="829"/>
        <v>0</v>
      </c>
      <c r="EB41" s="5">
        <f t="shared" si="828"/>
        <v>0</v>
      </c>
      <c r="EC41" s="5">
        <f t="shared" ref="EC41:ED41" si="830">EC42+EC43+EC44+EC45</f>
        <v>0</v>
      </c>
      <c r="ED41" s="5">
        <f t="shared" si="830"/>
        <v>0</v>
      </c>
      <c r="EE41" s="5">
        <f t="shared" si="828"/>
        <v>0</v>
      </c>
      <c r="EF41" s="5">
        <f t="shared" ref="EF41:EG41" si="831">EF42+EF43+EF44+EF45</f>
        <v>0</v>
      </c>
      <c r="EG41" s="5">
        <f t="shared" si="831"/>
        <v>0</v>
      </c>
      <c r="EH41" s="5">
        <f t="shared" si="828"/>
        <v>0</v>
      </c>
      <c r="EI41" s="5">
        <f t="shared" ref="EI41:EJ41" si="832">EI42+EI43+EI44+EI45</f>
        <v>0</v>
      </c>
      <c r="EJ41" s="5">
        <f t="shared" si="832"/>
        <v>0</v>
      </c>
      <c r="EK41" s="5">
        <f t="shared" si="828"/>
        <v>0</v>
      </c>
      <c r="EL41" s="5">
        <f t="shared" ref="EL41:EM41" si="833">EL42+EL43+EL44+EL45</f>
        <v>0</v>
      </c>
      <c r="EM41" s="5">
        <f t="shared" si="833"/>
        <v>0</v>
      </c>
      <c r="EN41" s="5">
        <f t="shared" si="828"/>
        <v>0</v>
      </c>
      <c r="EO41" s="5">
        <f t="shared" ref="EO41:EP41" si="834">EO42+EO43+EO44+EO45</f>
        <v>0</v>
      </c>
      <c r="EP41" s="5">
        <f t="shared" si="834"/>
        <v>0</v>
      </c>
      <c r="EQ41" s="5">
        <f t="shared" si="828"/>
        <v>0</v>
      </c>
      <c r="ER41" s="5">
        <f t="shared" ref="ER41:ES41" si="835">ER42+ER43+ER44+ER45</f>
        <v>0</v>
      </c>
      <c r="ES41" s="5">
        <f t="shared" si="835"/>
        <v>0</v>
      </c>
      <c r="ET41" s="5">
        <f t="shared" si="828"/>
        <v>0</v>
      </c>
      <c r="EU41" s="5">
        <f t="shared" ref="EU41" si="836">EU42+EU43+EU44+EU45</f>
        <v>0</v>
      </c>
      <c r="EV41" s="106">
        <f t="shared" si="825"/>
        <v>0</v>
      </c>
      <c r="EW41" s="106">
        <f t="shared" si="825"/>
        <v>0</v>
      </c>
      <c r="EX41" s="106">
        <f t="shared" si="825"/>
        <v>0</v>
      </c>
      <c r="EY41" s="5">
        <f t="shared" si="825"/>
        <v>0</v>
      </c>
      <c r="EZ41" s="5">
        <f t="shared" ref="EZ41" si="837">EZ42+EZ43+EZ44+EZ45</f>
        <v>0</v>
      </c>
      <c r="FA41" s="5">
        <f t="shared" ref="FA41" si="838">FA42+FA43+FA44+FA45</f>
        <v>0</v>
      </c>
      <c r="FB41" s="5">
        <f t="shared" si="825"/>
        <v>0</v>
      </c>
      <c r="FC41" s="5">
        <f t="shared" ref="FC41" si="839">FC42+FC43+FC44+FC45</f>
        <v>0</v>
      </c>
      <c r="FD41" s="5">
        <f t="shared" ref="FD41" si="840">FD42+FD43+FD44+FD45</f>
        <v>0</v>
      </c>
      <c r="FE41" s="5">
        <f t="shared" si="825"/>
        <v>0</v>
      </c>
      <c r="FF41" s="5">
        <f t="shared" ref="FF41" si="841">FF42+FF43+FF44+FF45</f>
        <v>0</v>
      </c>
      <c r="FG41" s="5">
        <f t="shared" ref="FG41" si="842">FG42+FG43+FG44+FG45</f>
        <v>0</v>
      </c>
      <c r="FH41" s="5">
        <f t="shared" si="825"/>
        <v>14686</v>
      </c>
      <c r="FI41" s="5">
        <f t="shared" ref="FI41" si="843">FI42+FI43+FI44+FI45</f>
        <v>0</v>
      </c>
      <c r="FJ41" s="5">
        <f t="shared" ref="FJ41" si="844">FJ42+FJ43+FJ44+FJ45</f>
        <v>14686</v>
      </c>
      <c r="FK41" s="5">
        <f t="shared" si="825"/>
        <v>0</v>
      </c>
      <c r="FL41" s="5">
        <f t="shared" ref="FL41" si="845">FL42+FL43+FL44+FL45</f>
        <v>0</v>
      </c>
      <c r="FM41" s="5">
        <f t="shared" ref="FM41" si="846">FM42+FM43+FM44+FM45</f>
        <v>0</v>
      </c>
      <c r="FN41" s="5">
        <f t="shared" si="825"/>
        <v>0</v>
      </c>
      <c r="FO41" s="5">
        <f t="shared" ref="FO41" si="847">FO42+FO43+FO44+FO45</f>
        <v>0</v>
      </c>
      <c r="FP41" s="5">
        <f t="shared" ref="FP41" si="848">FP42+FP43+FP44+FP45</f>
        <v>0</v>
      </c>
      <c r="FQ41" s="5">
        <f t="shared" si="825"/>
        <v>0</v>
      </c>
      <c r="FR41" s="5">
        <f t="shared" ref="FR41" si="849">FR42+FR43+FR44+FR45</f>
        <v>0</v>
      </c>
      <c r="FS41" s="5">
        <f t="shared" ref="FS41" si="850">FS42+FS43+FS44+FS45</f>
        <v>0</v>
      </c>
      <c r="FT41" s="5">
        <f t="shared" si="825"/>
        <v>0</v>
      </c>
      <c r="FU41" s="5">
        <f t="shared" ref="FU41" si="851">FU42+FU43+FU44+FU45</f>
        <v>0</v>
      </c>
      <c r="FV41" s="5">
        <f t="shared" ref="FV41" si="852">FV42+FV43+FV44+FV45</f>
        <v>0</v>
      </c>
      <c r="FW41" s="5">
        <f t="shared" si="825"/>
        <v>0</v>
      </c>
      <c r="FX41" s="5">
        <f t="shared" ref="FX41" si="853">FX42+FX43+FX44+FX45</f>
        <v>0</v>
      </c>
      <c r="FY41" s="5">
        <f t="shared" ref="FY41" si="854">FY42+FY43+FY44+FY45</f>
        <v>0</v>
      </c>
      <c r="FZ41" s="5">
        <f t="shared" si="825"/>
        <v>0</v>
      </c>
      <c r="GA41" s="5">
        <f t="shared" ref="GA41" si="855">GA42+GA43+GA44+GA45</f>
        <v>0</v>
      </c>
      <c r="GB41" s="5">
        <f t="shared" ref="GB41" si="856">GB42+GB43+GB44+GB45</f>
        <v>0</v>
      </c>
      <c r="GC41" s="5">
        <f t="shared" si="825"/>
        <v>0</v>
      </c>
      <c r="GD41" s="5">
        <f t="shared" ref="GD41" si="857">GD42+GD43+GD44+GD45</f>
        <v>0</v>
      </c>
      <c r="GE41" s="5">
        <f t="shared" ref="GE41" si="858">GE42+GE43+GE44+GE45</f>
        <v>0</v>
      </c>
      <c r="GF41" s="5">
        <f t="shared" si="825"/>
        <v>0</v>
      </c>
      <c r="GG41" s="5">
        <f t="shared" ref="GG41" si="859">GG42+GG43+GG44+GG45</f>
        <v>0</v>
      </c>
      <c r="GH41" s="5">
        <f t="shared" ref="GH41" si="860">GH42+GH43+GH44+GH45</f>
        <v>0</v>
      </c>
      <c r="GI41" s="5">
        <f>GI42+GI43+GI44+GI45</f>
        <v>0</v>
      </c>
      <c r="GJ41" s="5">
        <f t="shared" ref="GJ41" si="861">GJ42+GJ43+GJ44+GJ45</f>
        <v>0</v>
      </c>
      <c r="GK41" s="5">
        <f t="shared" ref="GK41" si="862">GK42+GK43+GK44+GK45</f>
        <v>0</v>
      </c>
      <c r="GL41" s="5">
        <f t="shared" si="825"/>
        <v>14686</v>
      </c>
      <c r="GM41" s="5">
        <f t="shared" ref="GM41" si="863">GM42+GM43+GM44+GM45</f>
        <v>0</v>
      </c>
      <c r="GN41" s="5">
        <f t="shared" ref="GN41" si="864">GN42+GN43+GN44+GN45</f>
        <v>14686</v>
      </c>
      <c r="GO41" s="5">
        <f t="shared" si="825"/>
        <v>2419</v>
      </c>
      <c r="GP41" s="5">
        <f t="shared" ref="GP41" si="865">GP42+GP43+GP44+GP45</f>
        <v>0</v>
      </c>
      <c r="GQ41" s="5">
        <f t="shared" ref="GQ41" si="866">GQ42+GQ43+GQ44+GQ45</f>
        <v>2419</v>
      </c>
      <c r="GR41" s="5">
        <f t="shared" si="825"/>
        <v>0</v>
      </c>
      <c r="GS41" s="5">
        <f t="shared" ref="GS41" si="867">GS42+GS43+GS44+GS45</f>
        <v>0</v>
      </c>
      <c r="GT41" s="5">
        <f t="shared" ref="GT41" si="868">GT42+GT43+GT44+GT45</f>
        <v>0</v>
      </c>
      <c r="GU41" s="5">
        <f>GU42+GU43+GU44+GU45</f>
        <v>0</v>
      </c>
      <c r="GV41" s="5">
        <f t="shared" ref="GV41" si="869">GV42+GV43+GV44+GV45</f>
        <v>0</v>
      </c>
      <c r="GW41" s="5">
        <f t="shared" ref="GW41" si="870">GW42+GW43+GW44+GW45</f>
        <v>0</v>
      </c>
      <c r="GX41" s="5">
        <f>GX42+GX43+GX44+GX45</f>
        <v>17105</v>
      </c>
      <c r="GY41" s="5">
        <f t="shared" ref="GY41:GZ41" si="871">GY42+GY43+GY44+GY45</f>
        <v>0</v>
      </c>
      <c r="GZ41" s="5">
        <f t="shared" si="871"/>
        <v>17105</v>
      </c>
      <c r="HA41" s="5">
        <f>HA42+HA43+HA44+HA45</f>
        <v>431530</v>
      </c>
      <c r="HB41" s="5">
        <f t="shared" ref="HB41:HC41" si="872">HB42+HB43+HB44+HB45</f>
        <v>2200000</v>
      </c>
      <c r="HC41" s="118">
        <f t="shared" si="872"/>
        <v>2631530</v>
      </c>
    </row>
    <row r="42" spans="1:211" x14ac:dyDescent="0.2">
      <c r="A42" s="123" t="s">
        <v>433</v>
      </c>
      <c r="B42" s="6">
        <v>0</v>
      </c>
      <c r="C42" s="6"/>
      <c r="D42" s="6">
        <f t="shared" ref="D42:D48" si="873">B42+C42</f>
        <v>0</v>
      </c>
      <c r="E42" s="6">
        <v>0</v>
      </c>
      <c r="F42" s="6"/>
      <c r="G42" s="6">
        <f t="shared" ref="G42:G48" si="874">E42+F42</f>
        <v>0</v>
      </c>
      <c r="H42" s="6">
        <v>0</v>
      </c>
      <c r="I42" s="6"/>
      <c r="J42" s="6">
        <f t="shared" ref="J42:J48" si="875">H42+I42</f>
        <v>0</v>
      </c>
      <c r="K42" s="6">
        <v>0</v>
      </c>
      <c r="L42" s="6"/>
      <c r="M42" s="6">
        <f t="shared" ref="M42:M48" si="876">K42+L42</f>
        <v>0</v>
      </c>
      <c r="N42" s="6">
        <v>0</v>
      </c>
      <c r="O42" s="6"/>
      <c r="P42" s="6">
        <f t="shared" ref="P42:P48" si="877">N42+O42</f>
        <v>0</v>
      </c>
      <c r="Q42" s="6">
        <v>0</v>
      </c>
      <c r="R42" s="6"/>
      <c r="S42" s="6">
        <f t="shared" ref="S42:S48" si="878">Q42+R42</f>
        <v>0</v>
      </c>
      <c r="T42" s="6">
        <v>0</v>
      </c>
      <c r="U42" s="6"/>
      <c r="V42" s="6">
        <f t="shared" ref="V42:V48" si="879">T42+U42</f>
        <v>0</v>
      </c>
      <c r="W42" s="6">
        <v>0</v>
      </c>
      <c r="X42" s="6"/>
      <c r="Y42" s="6">
        <f t="shared" ref="Y42:Y48" si="880">W42+X42</f>
        <v>0</v>
      </c>
      <c r="Z42" s="6">
        <v>0</v>
      </c>
      <c r="AA42" s="6">
        <v>2200000</v>
      </c>
      <c r="AB42" s="6">
        <f t="shared" ref="AB42:AB48" si="881">Z42+AA42</f>
        <v>2200000</v>
      </c>
      <c r="AC42" s="6">
        <v>0</v>
      </c>
      <c r="AD42" s="6"/>
      <c r="AE42" s="6">
        <f t="shared" ref="AE42:AE48" si="882">AC42+AD42</f>
        <v>0</v>
      </c>
      <c r="AF42" s="6">
        <v>0</v>
      </c>
      <c r="AG42" s="6"/>
      <c r="AH42" s="6">
        <f t="shared" ref="AH42:AH48" si="883">AF42+AG42</f>
        <v>0</v>
      </c>
      <c r="AI42" s="6">
        <v>0</v>
      </c>
      <c r="AJ42" s="6"/>
      <c r="AK42" s="6">
        <f t="shared" ref="AK42:AK48" si="884">AI42+AJ42</f>
        <v>0</v>
      </c>
      <c r="AL42" s="6">
        <v>0</v>
      </c>
      <c r="AM42" s="6"/>
      <c r="AN42" s="6">
        <f t="shared" ref="AN42:AN48" si="885">AL42+AM42</f>
        <v>0</v>
      </c>
      <c r="AO42" s="6">
        <v>0</v>
      </c>
      <c r="AP42" s="6"/>
      <c r="AQ42" s="6">
        <f t="shared" ref="AQ42:AQ48" si="886">AO42+AP42</f>
        <v>0</v>
      </c>
      <c r="AR42" s="6">
        <v>0</v>
      </c>
      <c r="AS42" s="6"/>
      <c r="AT42" s="6">
        <f t="shared" ref="AT42:AT48" si="887">AR42+AS42</f>
        <v>0</v>
      </c>
      <c r="AU42" s="6">
        <v>0</v>
      </c>
      <c r="AV42" s="6"/>
      <c r="AW42" s="6">
        <f t="shared" ref="AW42:AW48" si="888">AU42+AV42</f>
        <v>0</v>
      </c>
      <c r="AX42" s="6">
        <v>0</v>
      </c>
      <c r="AY42" s="6"/>
      <c r="AZ42" s="6">
        <f t="shared" ref="AZ42:AZ48" si="889">AX42+AY42</f>
        <v>0</v>
      </c>
      <c r="BA42" s="6">
        <v>0</v>
      </c>
      <c r="BB42" s="6"/>
      <c r="BC42" s="6">
        <f t="shared" ref="BC42:BC48" si="890">BA42+BB42</f>
        <v>0</v>
      </c>
      <c r="BD42" s="6"/>
      <c r="BE42" s="6"/>
      <c r="BF42" s="6">
        <f t="shared" ref="BF42:BF48" si="891">BD42+BE42</f>
        <v>0</v>
      </c>
      <c r="BG42" s="6">
        <v>0</v>
      </c>
      <c r="BH42" s="6"/>
      <c r="BI42" s="6">
        <f t="shared" ref="BI42:BI48" si="892">BG42+BH42</f>
        <v>0</v>
      </c>
      <c r="BJ42" s="6">
        <v>0</v>
      </c>
      <c r="BK42" s="6"/>
      <c r="BL42" s="6">
        <f t="shared" ref="BL42:BL48" si="893">BJ42+BK42</f>
        <v>0</v>
      </c>
      <c r="BM42" s="6"/>
      <c r="BN42" s="6"/>
      <c r="BO42" s="6">
        <f t="shared" ref="BO42:BO48" si="894">BM42+BN42</f>
        <v>0</v>
      </c>
      <c r="BP42" s="6">
        <v>0</v>
      </c>
      <c r="BQ42" s="6"/>
      <c r="BR42" s="6">
        <f t="shared" ref="BR42:BR48" si="895">BP42+BQ42</f>
        <v>0</v>
      </c>
      <c r="BS42" s="6">
        <v>0</v>
      </c>
      <c r="BT42" s="6"/>
      <c r="BU42" s="6">
        <f t="shared" ref="BU42:BU48" si="896">BS42+BT42</f>
        <v>0</v>
      </c>
      <c r="BV42" s="6"/>
      <c r="BW42" s="6"/>
      <c r="BX42" s="6">
        <f t="shared" ref="BX42:BX48" si="897">BV42+BW42</f>
        <v>0</v>
      </c>
      <c r="BY42" s="6">
        <v>0</v>
      </c>
      <c r="BZ42" s="6"/>
      <c r="CA42" s="6">
        <f t="shared" ref="CA42:CA48" si="898">BY42+BZ42</f>
        <v>0</v>
      </c>
      <c r="CB42" s="6"/>
      <c r="CC42" s="6"/>
      <c r="CD42" s="6">
        <f t="shared" ref="CD42:CD48" si="899">CB42+CC42</f>
        <v>0</v>
      </c>
      <c r="CE42" s="6"/>
      <c r="CF42" s="6"/>
      <c r="CG42" s="6">
        <f t="shared" ref="CG42:CG48" si="900">CE42+CF42</f>
        <v>0</v>
      </c>
      <c r="CH42" s="6"/>
      <c r="CI42" s="6"/>
      <c r="CJ42" s="6">
        <f t="shared" ref="CJ42:CJ48" si="901">CH42+CI42</f>
        <v>0</v>
      </c>
      <c r="CK42" s="6"/>
      <c r="CL42" s="6"/>
      <c r="CM42" s="6">
        <f t="shared" ref="CM42:CM48" si="902">CK42+CL42</f>
        <v>0</v>
      </c>
      <c r="CN42" s="6">
        <v>0</v>
      </c>
      <c r="CO42" s="6"/>
      <c r="CP42" s="6">
        <f t="shared" ref="CP42:CP48" si="903">CN42+CO42</f>
        <v>0</v>
      </c>
      <c r="CQ42" s="6"/>
      <c r="CR42" s="6"/>
      <c r="CS42" s="6">
        <f t="shared" ref="CS42:CS48" si="904">CQ42+CR42</f>
        <v>0</v>
      </c>
      <c r="CT42" s="6">
        <v>0</v>
      </c>
      <c r="CU42" s="6"/>
      <c r="CV42" s="6">
        <f t="shared" ref="CV42:CV48" si="905">CT42+CU42</f>
        <v>0</v>
      </c>
      <c r="CW42" s="6">
        <v>0</v>
      </c>
      <c r="CX42" s="6"/>
      <c r="CY42" s="6">
        <f t="shared" ref="CY42:CY48" si="906">CW42+CX42</f>
        <v>0</v>
      </c>
      <c r="CZ42" s="6">
        <v>0</v>
      </c>
      <c r="DA42" s="6"/>
      <c r="DB42" s="6">
        <f t="shared" ref="DB42:DB48" si="907">CZ42+DA42</f>
        <v>0</v>
      </c>
      <c r="DC42" s="6">
        <v>0</v>
      </c>
      <c r="DD42" s="6"/>
      <c r="DE42" s="6">
        <f t="shared" ref="DE42:DE48" si="908">DC42+DD42</f>
        <v>0</v>
      </c>
      <c r="DF42" s="6">
        <v>0</v>
      </c>
      <c r="DG42" s="6"/>
      <c r="DH42" s="6">
        <f t="shared" ref="DH42:DH48" si="909">DF42+DG42</f>
        <v>0</v>
      </c>
      <c r="DI42" s="6">
        <v>0</v>
      </c>
      <c r="DJ42" s="6"/>
      <c r="DK42" s="6">
        <f t="shared" ref="DK42:DK48" si="910">DI42+DJ42</f>
        <v>0</v>
      </c>
      <c r="DL42" s="6">
        <v>0</v>
      </c>
      <c r="DM42" s="6"/>
      <c r="DN42" s="6">
        <f t="shared" ref="DN42:DN48" si="911">DL42+DM42</f>
        <v>0</v>
      </c>
      <c r="DO42" s="6">
        <v>0</v>
      </c>
      <c r="DP42" s="6"/>
      <c r="DQ42" s="6">
        <f t="shared" ref="DQ42:DQ48" si="912">DO42+DP42</f>
        <v>0</v>
      </c>
      <c r="DR42" s="105">
        <f t="shared" ref="DR42:DT48" si="913">B42+E42+H42+K42+N42+Q42+T42+W42+Z42+AC42+AF42+AI42+AL42+AO42+AR42+AU42+AX42+BA42+BD42+BG42+BJ42+BM42+BP42+BS42+BV42+BY42+CB42+CE42+CH42+CK42+CN42+CQ42+CT42+CW42+CZ42+DC42+DF42+DI42+DL42+DO42</f>
        <v>0</v>
      </c>
      <c r="DS42" s="105">
        <f t="shared" si="913"/>
        <v>2200000</v>
      </c>
      <c r="DT42" s="105">
        <f t="shared" si="913"/>
        <v>2200000</v>
      </c>
      <c r="DU42" s="6"/>
      <c r="DV42" s="6"/>
      <c r="DW42" s="6">
        <f t="shared" ref="DW42:DW48" si="914">DU42+DV42</f>
        <v>0</v>
      </c>
      <c r="DX42" s="6"/>
      <c r="DY42" s="6"/>
      <c r="DZ42" s="6">
        <f t="shared" ref="DZ42:DZ48" si="915">DX42+DY42</f>
        <v>0</v>
      </c>
      <c r="EA42" s="6"/>
      <c r="EB42" s="6"/>
      <c r="EC42" s="6">
        <f t="shared" ref="EC42:EC48" si="916">EA42+EB42</f>
        <v>0</v>
      </c>
      <c r="ED42" s="6">
        <v>0</v>
      </c>
      <c r="EE42" s="6"/>
      <c r="EF42" s="6">
        <f t="shared" ref="EF42:EF48" si="917">ED42+EE42</f>
        <v>0</v>
      </c>
      <c r="EG42" s="6"/>
      <c r="EH42" s="6"/>
      <c r="EI42" s="6">
        <f t="shared" ref="EI42:EI48" si="918">EG42+EH42</f>
        <v>0</v>
      </c>
      <c r="EJ42" s="6">
        <v>0</v>
      </c>
      <c r="EK42" s="6"/>
      <c r="EL42" s="6">
        <f t="shared" ref="EL42:EL48" si="919">EJ42+EK42</f>
        <v>0</v>
      </c>
      <c r="EM42" s="6"/>
      <c r="EN42" s="6"/>
      <c r="EO42" s="6">
        <f t="shared" ref="EO42:EO48" si="920">EM42+EN42</f>
        <v>0</v>
      </c>
      <c r="EP42" s="6">
        <v>0</v>
      </c>
      <c r="EQ42" s="6"/>
      <c r="ER42" s="6">
        <f t="shared" ref="ER42:ER48" si="921">EP42+EQ42</f>
        <v>0</v>
      </c>
      <c r="ES42" s="6">
        <v>0</v>
      </c>
      <c r="ET42" s="6"/>
      <c r="EU42" s="6">
        <f t="shared" ref="EU42:EU48" si="922">ES42+ET42</f>
        <v>0</v>
      </c>
      <c r="EV42" s="105">
        <f t="shared" ref="EV42:EX48" si="923">DU42+DX42+EA42+ED42+EG42+EJ42+EM42+EP42+ES42</f>
        <v>0</v>
      </c>
      <c r="EW42" s="105">
        <f t="shared" si="923"/>
        <v>0</v>
      </c>
      <c r="EX42" s="105">
        <f t="shared" si="923"/>
        <v>0</v>
      </c>
      <c r="EY42" s="6"/>
      <c r="EZ42" s="6"/>
      <c r="FA42" s="6">
        <f t="shared" ref="FA42:FA48" si="924">EY42+EZ42</f>
        <v>0</v>
      </c>
      <c r="FB42" s="6"/>
      <c r="FC42" s="6"/>
      <c r="FD42" s="6">
        <f t="shared" ref="FD42:FD48" si="925">FB42+FC42</f>
        <v>0</v>
      </c>
      <c r="FE42" s="6"/>
      <c r="FF42" s="6"/>
      <c r="FG42" s="6">
        <f t="shared" ref="FG42:FG48" si="926">FE42+FF42</f>
        <v>0</v>
      </c>
      <c r="FH42" s="6"/>
      <c r="FI42" s="6"/>
      <c r="FJ42" s="6">
        <f t="shared" ref="FJ42:FJ48" si="927">FH42+FI42</f>
        <v>0</v>
      </c>
      <c r="FK42" s="6"/>
      <c r="FL42" s="6"/>
      <c r="FM42" s="6">
        <f t="shared" ref="FM42:FM48" si="928">FK42+FL42</f>
        <v>0</v>
      </c>
      <c r="FN42" s="6"/>
      <c r="FO42" s="6"/>
      <c r="FP42" s="6">
        <f t="shared" ref="FP42:FP48" si="929">FN42+FO42</f>
        <v>0</v>
      </c>
      <c r="FQ42" s="6"/>
      <c r="FR42" s="6"/>
      <c r="FS42" s="6">
        <f t="shared" ref="FS42:FS48" si="930">FQ42+FR42</f>
        <v>0</v>
      </c>
      <c r="FT42" s="6"/>
      <c r="FU42" s="6"/>
      <c r="FV42" s="6">
        <f t="shared" ref="FV42:FV48" si="931">FT42+FU42</f>
        <v>0</v>
      </c>
      <c r="FW42" s="6"/>
      <c r="FX42" s="6"/>
      <c r="FY42" s="6">
        <f t="shared" ref="FY42:FY48" si="932">FW42+FX42</f>
        <v>0</v>
      </c>
      <c r="FZ42" s="6"/>
      <c r="GA42" s="6"/>
      <c r="GB42" s="6">
        <f t="shared" ref="GB42:GB48" si="933">FZ42+GA42</f>
        <v>0</v>
      </c>
      <c r="GC42" s="6"/>
      <c r="GD42" s="6"/>
      <c r="GE42" s="6">
        <f t="shared" ref="GE42:GE48" si="934">GC42+GD42</f>
        <v>0</v>
      </c>
      <c r="GF42" s="6"/>
      <c r="GG42" s="6"/>
      <c r="GH42" s="6">
        <f t="shared" ref="GH42:GH48" si="935">GF42+GG42</f>
        <v>0</v>
      </c>
      <c r="GI42" s="6"/>
      <c r="GJ42" s="6"/>
      <c r="GK42" s="6">
        <f t="shared" ref="GK42:GK48" si="936">GI42+GJ42</f>
        <v>0</v>
      </c>
      <c r="GL42" s="7">
        <f t="shared" ref="GL42:GM48" si="937">EY42+FB42+FE42+FH42+FK42+FN42+FQ42+FT42+FW42+FZ42+GC42+GF42+GI42</f>
        <v>0</v>
      </c>
      <c r="GM42" s="6">
        <f t="shared" si="937"/>
        <v>0</v>
      </c>
      <c r="GN42" s="6">
        <f t="shared" ref="GN42:GN48" si="938">FA42+FD42+FG42+FJ42+FM42+FP42+FS42+FV42+FY42+GB42+GE42+GH42+GK42</f>
        <v>0</v>
      </c>
      <c r="GO42" s="7"/>
      <c r="GP42" s="6"/>
      <c r="GQ42" s="6">
        <f t="shared" ref="GQ42:GQ48" si="939">GO42+GP42</f>
        <v>0</v>
      </c>
      <c r="GR42" s="7"/>
      <c r="GS42" s="6"/>
      <c r="GT42" s="6">
        <f t="shared" ref="GT42:GT48" si="940">GR42+GS42</f>
        <v>0</v>
      </c>
      <c r="GU42" s="7"/>
      <c r="GV42" s="6"/>
      <c r="GW42" s="6">
        <f t="shared" ref="GW42:GW48" si="941">GU42+GV42</f>
        <v>0</v>
      </c>
      <c r="GX42" s="10">
        <f t="shared" ref="GX42:GX48" si="942">GL42+GO42+GR42+GU42</f>
        <v>0</v>
      </c>
      <c r="GY42" s="10">
        <f t="shared" ref="GY42:GY48" si="943">GM42+GP42+GS42+GV42</f>
        <v>0</v>
      </c>
      <c r="GZ42" s="10">
        <f t="shared" ref="GZ42:GZ48" si="944">GN42+GQ42+GT42+GW42</f>
        <v>0</v>
      </c>
      <c r="HA42" s="10">
        <f t="shared" si="139"/>
        <v>0</v>
      </c>
      <c r="HB42" s="10">
        <f t="shared" si="458"/>
        <v>2200000</v>
      </c>
      <c r="HC42" s="116">
        <f t="shared" si="459"/>
        <v>2200000</v>
      </c>
    </row>
    <row r="43" spans="1:211" ht="25.5" x14ac:dyDescent="0.2">
      <c r="A43" s="123" t="s">
        <v>434</v>
      </c>
      <c r="B43" s="6">
        <v>0</v>
      </c>
      <c r="C43" s="6"/>
      <c r="D43" s="6">
        <f t="shared" si="873"/>
        <v>0</v>
      </c>
      <c r="E43" s="6"/>
      <c r="F43" s="6"/>
      <c r="G43" s="6">
        <f t="shared" si="874"/>
        <v>0</v>
      </c>
      <c r="H43" s="6"/>
      <c r="I43" s="6"/>
      <c r="J43" s="6">
        <f t="shared" si="875"/>
        <v>0</v>
      </c>
      <c r="K43" s="6"/>
      <c r="L43" s="6"/>
      <c r="M43" s="6">
        <f t="shared" si="876"/>
        <v>0</v>
      </c>
      <c r="N43" s="6"/>
      <c r="O43" s="6"/>
      <c r="P43" s="6">
        <f t="shared" si="877"/>
        <v>0</v>
      </c>
      <c r="Q43" s="6">
        <v>0</v>
      </c>
      <c r="R43" s="6"/>
      <c r="S43" s="6">
        <f t="shared" si="878"/>
        <v>0</v>
      </c>
      <c r="T43" s="6">
        <v>0</v>
      </c>
      <c r="U43" s="6"/>
      <c r="V43" s="6">
        <f t="shared" si="879"/>
        <v>0</v>
      </c>
      <c r="W43" s="6">
        <v>0</v>
      </c>
      <c r="X43" s="6"/>
      <c r="Y43" s="6">
        <f t="shared" si="880"/>
        <v>0</v>
      </c>
      <c r="Z43" s="6">
        <v>0</v>
      </c>
      <c r="AA43" s="6"/>
      <c r="AB43" s="6">
        <f t="shared" si="881"/>
        <v>0</v>
      </c>
      <c r="AC43" s="6">
        <v>0</v>
      </c>
      <c r="AD43" s="6"/>
      <c r="AE43" s="6">
        <f t="shared" si="882"/>
        <v>0</v>
      </c>
      <c r="AF43" s="6"/>
      <c r="AG43" s="6"/>
      <c r="AH43" s="6">
        <f t="shared" si="883"/>
        <v>0</v>
      </c>
      <c r="AI43" s="6"/>
      <c r="AJ43" s="6"/>
      <c r="AK43" s="6">
        <f t="shared" si="884"/>
        <v>0</v>
      </c>
      <c r="AL43" s="6"/>
      <c r="AM43" s="6"/>
      <c r="AN43" s="6">
        <f t="shared" si="885"/>
        <v>0</v>
      </c>
      <c r="AO43" s="6"/>
      <c r="AP43" s="6"/>
      <c r="AQ43" s="6">
        <f t="shared" si="886"/>
        <v>0</v>
      </c>
      <c r="AR43" s="6"/>
      <c r="AS43" s="6"/>
      <c r="AT43" s="6">
        <f t="shared" si="887"/>
        <v>0</v>
      </c>
      <c r="AU43" s="6"/>
      <c r="AV43" s="6"/>
      <c r="AW43" s="6">
        <f t="shared" si="888"/>
        <v>0</v>
      </c>
      <c r="AX43" s="6"/>
      <c r="AY43" s="6"/>
      <c r="AZ43" s="6">
        <f t="shared" si="889"/>
        <v>0</v>
      </c>
      <c r="BA43" s="6"/>
      <c r="BB43" s="6"/>
      <c r="BC43" s="6">
        <f t="shared" si="890"/>
        <v>0</v>
      </c>
      <c r="BD43" s="6"/>
      <c r="BE43" s="6"/>
      <c r="BF43" s="6">
        <f t="shared" si="891"/>
        <v>0</v>
      </c>
      <c r="BG43" s="6"/>
      <c r="BH43" s="6"/>
      <c r="BI43" s="6">
        <f t="shared" si="892"/>
        <v>0</v>
      </c>
      <c r="BJ43" s="6"/>
      <c r="BK43" s="6"/>
      <c r="BL43" s="6">
        <f t="shared" si="893"/>
        <v>0</v>
      </c>
      <c r="BM43" s="6"/>
      <c r="BN43" s="6"/>
      <c r="BO43" s="6">
        <f t="shared" si="894"/>
        <v>0</v>
      </c>
      <c r="BP43" s="6">
        <v>0</v>
      </c>
      <c r="BQ43" s="6"/>
      <c r="BR43" s="6">
        <f t="shared" si="895"/>
        <v>0</v>
      </c>
      <c r="BS43" s="6"/>
      <c r="BT43" s="6"/>
      <c r="BU43" s="6">
        <f t="shared" si="896"/>
        <v>0</v>
      </c>
      <c r="BV43" s="6"/>
      <c r="BW43" s="6"/>
      <c r="BX43" s="6">
        <f t="shared" si="897"/>
        <v>0</v>
      </c>
      <c r="BY43" s="6"/>
      <c r="BZ43" s="6"/>
      <c r="CA43" s="6">
        <f t="shared" si="898"/>
        <v>0</v>
      </c>
      <c r="CB43" s="6"/>
      <c r="CC43" s="6"/>
      <c r="CD43" s="6">
        <f t="shared" si="899"/>
        <v>0</v>
      </c>
      <c r="CE43" s="6"/>
      <c r="CF43" s="6"/>
      <c r="CG43" s="6">
        <f t="shared" si="900"/>
        <v>0</v>
      </c>
      <c r="CH43" s="6"/>
      <c r="CI43" s="6"/>
      <c r="CJ43" s="6">
        <f t="shared" si="901"/>
        <v>0</v>
      </c>
      <c r="CK43" s="6"/>
      <c r="CL43" s="6"/>
      <c r="CM43" s="6">
        <f t="shared" si="902"/>
        <v>0</v>
      </c>
      <c r="CN43" s="6"/>
      <c r="CO43" s="6"/>
      <c r="CP43" s="6">
        <f t="shared" si="903"/>
        <v>0</v>
      </c>
      <c r="CQ43" s="6"/>
      <c r="CR43" s="6"/>
      <c r="CS43" s="6">
        <f t="shared" si="904"/>
        <v>0</v>
      </c>
      <c r="CT43" s="6"/>
      <c r="CU43" s="6"/>
      <c r="CV43" s="6">
        <f t="shared" si="905"/>
        <v>0</v>
      </c>
      <c r="CW43" s="6"/>
      <c r="CX43" s="6"/>
      <c r="CY43" s="6">
        <f t="shared" si="906"/>
        <v>0</v>
      </c>
      <c r="CZ43" s="6"/>
      <c r="DA43" s="6"/>
      <c r="DB43" s="6">
        <f t="shared" si="907"/>
        <v>0</v>
      </c>
      <c r="DC43" s="6"/>
      <c r="DD43" s="6"/>
      <c r="DE43" s="6">
        <f t="shared" si="908"/>
        <v>0</v>
      </c>
      <c r="DF43" s="6"/>
      <c r="DG43" s="6"/>
      <c r="DH43" s="6">
        <f t="shared" si="909"/>
        <v>0</v>
      </c>
      <c r="DI43" s="6"/>
      <c r="DJ43" s="6"/>
      <c r="DK43" s="6">
        <f t="shared" si="910"/>
        <v>0</v>
      </c>
      <c r="DL43" s="6"/>
      <c r="DM43" s="6"/>
      <c r="DN43" s="6">
        <f t="shared" si="911"/>
        <v>0</v>
      </c>
      <c r="DO43" s="6"/>
      <c r="DP43" s="6"/>
      <c r="DQ43" s="6">
        <f t="shared" si="912"/>
        <v>0</v>
      </c>
      <c r="DR43" s="105">
        <f t="shared" si="913"/>
        <v>0</v>
      </c>
      <c r="DS43" s="105">
        <f t="shared" si="913"/>
        <v>0</v>
      </c>
      <c r="DT43" s="105">
        <f t="shared" si="913"/>
        <v>0</v>
      </c>
      <c r="DU43" s="6"/>
      <c r="DV43" s="6"/>
      <c r="DW43" s="6">
        <f t="shared" si="914"/>
        <v>0</v>
      </c>
      <c r="DX43" s="6"/>
      <c r="DY43" s="6"/>
      <c r="DZ43" s="6">
        <f t="shared" si="915"/>
        <v>0</v>
      </c>
      <c r="EA43" s="6"/>
      <c r="EB43" s="6"/>
      <c r="EC43" s="6">
        <f t="shared" si="916"/>
        <v>0</v>
      </c>
      <c r="ED43" s="6"/>
      <c r="EE43" s="6"/>
      <c r="EF43" s="6">
        <f t="shared" si="917"/>
        <v>0</v>
      </c>
      <c r="EG43" s="6"/>
      <c r="EH43" s="6"/>
      <c r="EI43" s="6">
        <f t="shared" si="918"/>
        <v>0</v>
      </c>
      <c r="EJ43" s="6"/>
      <c r="EK43" s="6"/>
      <c r="EL43" s="6">
        <f t="shared" si="919"/>
        <v>0</v>
      </c>
      <c r="EM43" s="6"/>
      <c r="EN43" s="6"/>
      <c r="EO43" s="6">
        <f t="shared" si="920"/>
        <v>0</v>
      </c>
      <c r="EP43" s="6"/>
      <c r="EQ43" s="6"/>
      <c r="ER43" s="6">
        <f t="shared" si="921"/>
        <v>0</v>
      </c>
      <c r="ES43" s="6"/>
      <c r="ET43" s="6"/>
      <c r="EU43" s="6">
        <f t="shared" si="922"/>
        <v>0</v>
      </c>
      <c r="EV43" s="105">
        <f t="shared" si="923"/>
        <v>0</v>
      </c>
      <c r="EW43" s="105">
        <f t="shared" si="923"/>
        <v>0</v>
      </c>
      <c r="EX43" s="105">
        <f t="shared" si="923"/>
        <v>0</v>
      </c>
      <c r="EY43" s="6"/>
      <c r="EZ43" s="6"/>
      <c r="FA43" s="6">
        <f t="shared" si="924"/>
        <v>0</v>
      </c>
      <c r="FB43" s="6"/>
      <c r="FC43" s="6"/>
      <c r="FD43" s="6">
        <f t="shared" si="925"/>
        <v>0</v>
      </c>
      <c r="FE43" s="6"/>
      <c r="FF43" s="6"/>
      <c r="FG43" s="6">
        <f t="shared" si="926"/>
        <v>0</v>
      </c>
      <c r="FH43" s="6"/>
      <c r="FI43" s="6"/>
      <c r="FJ43" s="6">
        <f t="shared" si="927"/>
        <v>0</v>
      </c>
      <c r="FK43" s="6"/>
      <c r="FL43" s="6"/>
      <c r="FM43" s="6">
        <f t="shared" si="928"/>
        <v>0</v>
      </c>
      <c r="FN43" s="6"/>
      <c r="FO43" s="6"/>
      <c r="FP43" s="6">
        <f t="shared" si="929"/>
        <v>0</v>
      </c>
      <c r="FQ43" s="6"/>
      <c r="FR43" s="6"/>
      <c r="FS43" s="6">
        <f t="shared" si="930"/>
        <v>0</v>
      </c>
      <c r="FT43" s="6"/>
      <c r="FU43" s="6"/>
      <c r="FV43" s="6">
        <f t="shared" si="931"/>
        <v>0</v>
      </c>
      <c r="FW43" s="6"/>
      <c r="FX43" s="6"/>
      <c r="FY43" s="6">
        <f t="shared" si="932"/>
        <v>0</v>
      </c>
      <c r="FZ43" s="6"/>
      <c r="GA43" s="6"/>
      <c r="GB43" s="6">
        <f t="shared" si="933"/>
        <v>0</v>
      </c>
      <c r="GC43" s="6"/>
      <c r="GD43" s="6"/>
      <c r="GE43" s="6">
        <f t="shared" si="934"/>
        <v>0</v>
      </c>
      <c r="GF43" s="6"/>
      <c r="GG43" s="6"/>
      <c r="GH43" s="6">
        <f t="shared" si="935"/>
        <v>0</v>
      </c>
      <c r="GI43" s="6"/>
      <c r="GJ43" s="6"/>
      <c r="GK43" s="6">
        <f t="shared" si="936"/>
        <v>0</v>
      </c>
      <c r="GL43" s="7">
        <f t="shared" si="937"/>
        <v>0</v>
      </c>
      <c r="GM43" s="6">
        <f t="shared" si="937"/>
        <v>0</v>
      </c>
      <c r="GN43" s="6">
        <f t="shared" si="938"/>
        <v>0</v>
      </c>
      <c r="GO43" s="7"/>
      <c r="GP43" s="6"/>
      <c r="GQ43" s="6">
        <f t="shared" si="939"/>
        <v>0</v>
      </c>
      <c r="GR43" s="7"/>
      <c r="GS43" s="6"/>
      <c r="GT43" s="6">
        <f t="shared" si="940"/>
        <v>0</v>
      </c>
      <c r="GU43" s="7"/>
      <c r="GV43" s="6"/>
      <c r="GW43" s="6">
        <f t="shared" si="941"/>
        <v>0</v>
      </c>
      <c r="GX43" s="10">
        <f t="shared" si="942"/>
        <v>0</v>
      </c>
      <c r="GY43" s="10">
        <f t="shared" si="943"/>
        <v>0</v>
      </c>
      <c r="GZ43" s="10">
        <f t="shared" si="944"/>
        <v>0</v>
      </c>
      <c r="HA43" s="10">
        <f t="shared" si="139"/>
        <v>0</v>
      </c>
      <c r="HB43" s="10">
        <f t="shared" si="458"/>
        <v>0</v>
      </c>
      <c r="HC43" s="116">
        <f t="shared" si="459"/>
        <v>0</v>
      </c>
    </row>
    <row r="44" spans="1:211" x14ac:dyDescent="0.2">
      <c r="A44" s="123" t="s">
        <v>435</v>
      </c>
      <c r="B44" s="6">
        <v>0</v>
      </c>
      <c r="C44" s="6"/>
      <c r="D44" s="6">
        <f t="shared" si="873"/>
        <v>0</v>
      </c>
      <c r="E44" s="6"/>
      <c r="F44" s="6"/>
      <c r="G44" s="6">
        <f t="shared" si="874"/>
        <v>0</v>
      </c>
      <c r="H44" s="6"/>
      <c r="I44" s="6"/>
      <c r="J44" s="6">
        <f t="shared" si="875"/>
        <v>0</v>
      </c>
      <c r="K44" s="6"/>
      <c r="L44" s="6"/>
      <c r="M44" s="6">
        <f t="shared" si="876"/>
        <v>0</v>
      </c>
      <c r="N44" s="6"/>
      <c r="O44" s="6"/>
      <c r="P44" s="6">
        <f t="shared" si="877"/>
        <v>0</v>
      </c>
      <c r="Q44" s="6">
        <v>0</v>
      </c>
      <c r="R44" s="6"/>
      <c r="S44" s="6">
        <f t="shared" si="878"/>
        <v>0</v>
      </c>
      <c r="T44" s="6">
        <v>0</v>
      </c>
      <c r="U44" s="6"/>
      <c r="V44" s="6">
        <f t="shared" si="879"/>
        <v>0</v>
      </c>
      <c r="W44" s="6">
        <v>0</v>
      </c>
      <c r="X44" s="6"/>
      <c r="Y44" s="6">
        <f t="shared" si="880"/>
        <v>0</v>
      </c>
      <c r="Z44" s="6">
        <v>0</v>
      </c>
      <c r="AA44" s="6"/>
      <c r="AB44" s="6">
        <f t="shared" si="881"/>
        <v>0</v>
      </c>
      <c r="AC44" s="6">
        <v>0</v>
      </c>
      <c r="AD44" s="6"/>
      <c r="AE44" s="6">
        <f t="shared" si="882"/>
        <v>0</v>
      </c>
      <c r="AF44" s="6"/>
      <c r="AG44" s="6"/>
      <c r="AH44" s="6">
        <f t="shared" si="883"/>
        <v>0</v>
      </c>
      <c r="AI44" s="6"/>
      <c r="AJ44" s="6"/>
      <c r="AK44" s="6">
        <f t="shared" si="884"/>
        <v>0</v>
      </c>
      <c r="AL44" s="6"/>
      <c r="AM44" s="6"/>
      <c r="AN44" s="6">
        <f t="shared" si="885"/>
        <v>0</v>
      </c>
      <c r="AO44" s="6"/>
      <c r="AP44" s="6"/>
      <c r="AQ44" s="6">
        <f t="shared" si="886"/>
        <v>0</v>
      </c>
      <c r="AR44" s="6"/>
      <c r="AS44" s="6"/>
      <c r="AT44" s="6">
        <f t="shared" si="887"/>
        <v>0</v>
      </c>
      <c r="AU44" s="6"/>
      <c r="AV44" s="6"/>
      <c r="AW44" s="6">
        <f t="shared" si="888"/>
        <v>0</v>
      </c>
      <c r="AX44" s="6"/>
      <c r="AY44" s="6"/>
      <c r="AZ44" s="6">
        <f t="shared" si="889"/>
        <v>0</v>
      </c>
      <c r="BA44" s="6"/>
      <c r="BB44" s="6"/>
      <c r="BC44" s="6">
        <f t="shared" si="890"/>
        <v>0</v>
      </c>
      <c r="BD44" s="6"/>
      <c r="BE44" s="6"/>
      <c r="BF44" s="6">
        <f t="shared" si="891"/>
        <v>0</v>
      </c>
      <c r="BG44" s="6"/>
      <c r="BH44" s="6"/>
      <c r="BI44" s="6">
        <f t="shared" si="892"/>
        <v>0</v>
      </c>
      <c r="BJ44" s="6"/>
      <c r="BK44" s="6"/>
      <c r="BL44" s="6">
        <f t="shared" si="893"/>
        <v>0</v>
      </c>
      <c r="BM44" s="6"/>
      <c r="BN44" s="6"/>
      <c r="BO44" s="6">
        <f t="shared" si="894"/>
        <v>0</v>
      </c>
      <c r="BP44" s="6">
        <v>0</v>
      </c>
      <c r="BQ44" s="6"/>
      <c r="BR44" s="6">
        <f t="shared" si="895"/>
        <v>0</v>
      </c>
      <c r="BS44" s="6"/>
      <c r="BT44" s="6"/>
      <c r="BU44" s="6">
        <f t="shared" si="896"/>
        <v>0</v>
      </c>
      <c r="BV44" s="6"/>
      <c r="BW44" s="6"/>
      <c r="BX44" s="6">
        <f t="shared" si="897"/>
        <v>0</v>
      </c>
      <c r="BY44" s="6"/>
      <c r="BZ44" s="6"/>
      <c r="CA44" s="6">
        <f t="shared" si="898"/>
        <v>0</v>
      </c>
      <c r="CB44" s="6"/>
      <c r="CC44" s="6"/>
      <c r="CD44" s="6">
        <f t="shared" si="899"/>
        <v>0</v>
      </c>
      <c r="CE44" s="6"/>
      <c r="CF44" s="6"/>
      <c r="CG44" s="6">
        <f t="shared" si="900"/>
        <v>0</v>
      </c>
      <c r="CH44" s="6"/>
      <c r="CI44" s="6"/>
      <c r="CJ44" s="6">
        <f t="shared" si="901"/>
        <v>0</v>
      </c>
      <c r="CK44" s="6"/>
      <c r="CL44" s="6"/>
      <c r="CM44" s="6">
        <f t="shared" si="902"/>
        <v>0</v>
      </c>
      <c r="CN44" s="6"/>
      <c r="CO44" s="6"/>
      <c r="CP44" s="6">
        <f t="shared" si="903"/>
        <v>0</v>
      </c>
      <c r="CQ44" s="6"/>
      <c r="CR44" s="6"/>
      <c r="CS44" s="6">
        <f t="shared" si="904"/>
        <v>0</v>
      </c>
      <c r="CT44" s="6"/>
      <c r="CU44" s="6"/>
      <c r="CV44" s="6">
        <f t="shared" si="905"/>
        <v>0</v>
      </c>
      <c r="CW44" s="6"/>
      <c r="CX44" s="6"/>
      <c r="CY44" s="6">
        <f t="shared" si="906"/>
        <v>0</v>
      </c>
      <c r="CZ44" s="6"/>
      <c r="DA44" s="6"/>
      <c r="DB44" s="6">
        <f t="shared" si="907"/>
        <v>0</v>
      </c>
      <c r="DC44" s="6"/>
      <c r="DD44" s="6"/>
      <c r="DE44" s="6">
        <f t="shared" si="908"/>
        <v>0</v>
      </c>
      <c r="DF44" s="6"/>
      <c r="DG44" s="6"/>
      <c r="DH44" s="6">
        <f t="shared" si="909"/>
        <v>0</v>
      </c>
      <c r="DI44" s="6"/>
      <c r="DJ44" s="6"/>
      <c r="DK44" s="6">
        <f t="shared" si="910"/>
        <v>0</v>
      </c>
      <c r="DL44" s="6"/>
      <c r="DM44" s="6"/>
      <c r="DN44" s="6">
        <f t="shared" si="911"/>
        <v>0</v>
      </c>
      <c r="DO44" s="6"/>
      <c r="DP44" s="6"/>
      <c r="DQ44" s="6">
        <f t="shared" si="912"/>
        <v>0</v>
      </c>
      <c r="DR44" s="105">
        <f t="shared" si="913"/>
        <v>0</v>
      </c>
      <c r="DS44" s="105">
        <f t="shared" si="913"/>
        <v>0</v>
      </c>
      <c r="DT44" s="105">
        <f t="shared" si="913"/>
        <v>0</v>
      </c>
      <c r="DU44" s="6"/>
      <c r="DV44" s="6"/>
      <c r="DW44" s="6">
        <f t="shared" si="914"/>
        <v>0</v>
      </c>
      <c r="DX44" s="6"/>
      <c r="DY44" s="6"/>
      <c r="DZ44" s="6">
        <f t="shared" si="915"/>
        <v>0</v>
      </c>
      <c r="EA44" s="6"/>
      <c r="EB44" s="6"/>
      <c r="EC44" s="6">
        <f t="shared" si="916"/>
        <v>0</v>
      </c>
      <c r="ED44" s="6"/>
      <c r="EE44" s="6"/>
      <c r="EF44" s="6">
        <f t="shared" si="917"/>
        <v>0</v>
      </c>
      <c r="EG44" s="6"/>
      <c r="EH44" s="6"/>
      <c r="EI44" s="6">
        <f t="shared" si="918"/>
        <v>0</v>
      </c>
      <c r="EJ44" s="6"/>
      <c r="EK44" s="6"/>
      <c r="EL44" s="6">
        <f t="shared" si="919"/>
        <v>0</v>
      </c>
      <c r="EM44" s="6"/>
      <c r="EN44" s="6"/>
      <c r="EO44" s="6">
        <f t="shared" si="920"/>
        <v>0</v>
      </c>
      <c r="EP44" s="6"/>
      <c r="EQ44" s="6"/>
      <c r="ER44" s="6">
        <f t="shared" si="921"/>
        <v>0</v>
      </c>
      <c r="ES44" s="6"/>
      <c r="ET44" s="6"/>
      <c r="EU44" s="6">
        <f t="shared" si="922"/>
        <v>0</v>
      </c>
      <c r="EV44" s="105">
        <f t="shared" si="923"/>
        <v>0</v>
      </c>
      <c r="EW44" s="105">
        <f t="shared" si="923"/>
        <v>0</v>
      </c>
      <c r="EX44" s="105">
        <f t="shared" si="923"/>
        <v>0</v>
      </c>
      <c r="EY44" s="6"/>
      <c r="EZ44" s="6"/>
      <c r="FA44" s="6">
        <f t="shared" si="924"/>
        <v>0</v>
      </c>
      <c r="FB44" s="6"/>
      <c r="FC44" s="6"/>
      <c r="FD44" s="6">
        <f t="shared" si="925"/>
        <v>0</v>
      </c>
      <c r="FE44" s="6"/>
      <c r="FF44" s="6"/>
      <c r="FG44" s="6">
        <f t="shared" si="926"/>
        <v>0</v>
      </c>
      <c r="FH44" s="6"/>
      <c r="FI44" s="6"/>
      <c r="FJ44" s="6">
        <f t="shared" si="927"/>
        <v>0</v>
      </c>
      <c r="FK44" s="6"/>
      <c r="FL44" s="6"/>
      <c r="FM44" s="6">
        <f t="shared" si="928"/>
        <v>0</v>
      </c>
      <c r="FN44" s="6"/>
      <c r="FO44" s="6"/>
      <c r="FP44" s="6">
        <f t="shared" si="929"/>
        <v>0</v>
      </c>
      <c r="FQ44" s="6"/>
      <c r="FR44" s="6"/>
      <c r="FS44" s="6">
        <f t="shared" si="930"/>
        <v>0</v>
      </c>
      <c r="FT44" s="6"/>
      <c r="FU44" s="6"/>
      <c r="FV44" s="6">
        <f t="shared" si="931"/>
        <v>0</v>
      </c>
      <c r="FW44" s="6"/>
      <c r="FX44" s="6"/>
      <c r="FY44" s="6">
        <f t="shared" si="932"/>
        <v>0</v>
      </c>
      <c r="FZ44" s="6"/>
      <c r="GA44" s="6"/>
      <c r="GB44" s="6">
        <f t="shared" si="933"/>
        <v>0</v>
      </c>
      <c r="GC44" s="6"/>
      <c r="GD44" s="6"/>
      <c r="GE44" s="6">
        <f t="shared" si="934"/>
        <v>0</v>
      </c>
      <c r="GF44" s="6"/>
      <c r="GG44" s="6"/>
      <c r="GH44" s="6">
        <f t="shared" si="935"/>
        <v>0</v>
      </c>
      <c r="GI44" s="6"/>
      <c r="GJ44" s="6"/>
      <c r="GK44" s="6">
        <f t="shared" si="936"/>
        <v>0</v>
      </c>
      <c r="GL44" s="7">
        <f t="shared" si="937"/>
        <v>0</v>
      </c>
      <c r="GM44" s="6">
        <f t="shared" si="937"/>
        <v>0</v>
      </c>
      <c r="GN44" s="6">
        <f t="shared" si="938"/>
        <v>0</v>
      </c>
      <c r="GO44" s="7"/>
      <c r="GP44" s="6"/>
      <c r="GQ44" s="6">
        <f t="shared" si="939"/>
        <v>0</v>
      </c>
      <c r="GR44" s="7"/>
      <c r="GS44" s="6"/>
      <c r="GT44" s="6">
        <f t="shared" si="940"/>
        <v>0</v>
      </c>
      <c r="GU44" s="7"/>
      <c r="GV44" s="6"/>
      <c r="GW44" s="6">
        <f t="shared" si="941"/>
        <v>0</v>
      </c>
      <c r="GX44" s="10">
        <f t="shared" si="942"/>
        <v>0</v>
      </c>
      <c r="GY44" s="10">
        <f t="shared" si="943"/>
        <v>0</v>
      </c>
      <c r="GZ44" s="10">
        <f t="shared" si="944"/>
        <v>0</v>
      </c>
      <c r="HA44" s="10">
        <f t="shared" si="139"/>
        <v>0</v>
      </c>
      <c r="HB44" s="10">
        <f t="shared" si="458"/>
        <v>0</v>
      </c>
      <c r="HC44" s="116">
        <f t="shared" si="459"/>
        <v>0</v>
      </c>
    </row>
    <row r="45" spans="1:211" x14ac:dyDescent="0.2">
      <c r="A45" s="123" t="s">
        <v>436</v>
      </c>
      <c r="B45" s="6">
        <v>0</v>
      </c>
      <c r="C45" s="6"/>
      <c r="D45" s="6">
        <f t="shared" si="873"/>
        <v>0</v>
      </c>
      <c r="E45" s="6">
        <v>0</v>
      </c>
      <c r="F45" s="6"/>
      <c r="G45" s="6">
        <f t="shared" si="874"/>
        <v>0</v>
      </c>
      <c r="H45" s="6">
        <v>0</v>
      </c>
      <c r="I45" s="6"/>
      <c r="J45" s="6">
        <f t="shared" si="875"/>
        <v>0</v>
      </c>
      <c r="K45" s="6">
        <v>0</v>
      </c>
      <c r="L45" s="6"/>
      <c r="M45" s="6">
        <f t="shared" si="876"/>
        <v>0</v>
      </c>
      <c r="N45" s="6">
        <v>0</v>
      </c>
      <c r="O45" s="6"/>
      <c r="P45" s="6">
        <f t="shared" si="877"/>
        <v>0</v>
      </c>
      <c r="Q45" s="6">
        <v>0</v>
      </c>
      <c r="R45" s="6"/>
      <c r="S45" s="6">
        <f t="shared" si="878"/>
        <v>0</v>
      </c>
      <c r="T45" s="6">
        <v>0</v>
      </c>
      <c r="U45" s="6"/>
      <c r="V45" s="6">
        <f t="shared" si="879"/>
        <v>0</v>
      </c>
      <c r="W45" s="6">
        <v>0</v>
      </c>
      <c r="X45" s="6"/>
      <c r="Y45" s="6">
        <f t="shared" si="880"/>
        <v>0</v>
      </c>
      <c r="Z45" s="6">
        <v>0</v>
      </c>
      <c r="AA45" s="6"/>
      <c r="AB45" s="6">
        <f t="shared" si="881"/>
        <v>0</v>
      </c>
      <c r="AC45" s="6">
        <v>0</v>
      </c>
      <c r="AD45" s="6"/>
      <c r="AE45" s="6">
        <f t="shared" si="882"/>
        <v>0</v>
      </c>
      <c r="AF45" s="6">
        <v>0</v>
      </c>
      <c r="AG45" s="6"/>
      <c r="AH45" s="6">
        <f t="shared" si="883"/>
        <v>0</v>
      </c>
      <c r="AI45" s="6">
        <v>0</v>
      </c>
      <c r="AJ45" s="6"/>
      <c r="AK45" s="6">
        <f t="shared" si="884"/>
        <v>0</v>
      </c>
      <c r="AL45" s="6">
        <v>0</v>
      </c>
      <c r="AM45" s="6"/>
      <c r="AN45" s="6">
        <f t="shared" si="885"/>
        <v>0</v>
      </c>
      <c r="AO45" s="6">
        <v>0</v>
      </c>
      <c r="AP45" s="6"/>
      <c r="AQ45" s="6">
        <f t="shared" si="886"/>
        <v>0</v>
      </c>
      <c r="AR45" s="6">
        <v>0</v>
      </c>
      <c r="AS45" s="6"/>
      <c r="AT45" s="6">
        <f t="shared" si="887"/>
        <v>0</v>
      </c>
      <c r="AU45" s="6">
        <v>0</v>
      </c>
      <c r="AV45" s="6"/>
      <c r="AW45" s="6">
        <f t="shared" si="888"/>
        <v>0</v>
      </c>
      <c r="AX45" s="6">
        <v>0</v>
      </c>
      <c r="AY45" s="6"/>
      <c r="AZ45" s="6">
        <f t="shared" si="889"/>
        <v>0</v>
      </c>
      <c r="BA45" s="6">
        <v>0</v>
      </c>
      <c r="BB45" s="6"/>
      <c r="BC45" s="6">
        <f t="shared" si="890"/>
        <v>0</v>
      </c>
      <c r="BD45" s="6"/>
      <c r="BE45" s="6"/>
      <c r="BF45" s="6">
        <f t="shared" si="891"/>
        <v>0</v>
      </c>
      <c r="BG45" s="6">
        <v>0</v>
      </c>
      <c r="BH45" s="6"/>
      <c r="BI45" s="6">
        <f t="shared" si="892"/>
        <v>0</v>
      </c>
      <c r="BJ45" s="6">
        <v>0</v>
      </c>
      <c r="BK45" s="6"/>
      <c r="BL45" s="6">
        <f t="shared" si="893"/>
        <v>0</v>
      </c>
      <c r="BM45" s="6"/>
      <c r="BN45" s="6"/>
      <c r="BO45" s="6">
        <f t="shared" si="894"/>
        <v>0</v>
      </c>
      <c r="BP45" s="6">
        <v>0</v>
      </c>
      <c r="BQ45" s="6"/>
      <c r="BR45" s="6">
        <f t="shared" si="895"/>
        <v>0</v>
      </c>
      <c r="BS45" s="6">
        <v>0</v>
      </c>
      <c r="BT45" s="6"/>
      <c r="BU45" s="6">
        <f t="shared" si="896"/>
        <v>0</v>
      </c>
      <c r="BV45" s="6"/>
      <c r="BW45" s="6"/>
      <c r="BX45" s="6">
        <f t="shared" si="897"/>
        <v>0</v>
      </c>
      <c r="BY45" s="6">
        <v>0</v>
      </c>
      <c r="BZ45" s="6"/>
      <c r="CA45" s="6">
        <f t="shared" si="898"/>
        <v>0</v>
      </c>
      <c r="CB45" s="6"/>
      <c r="CC45" s="6"/>
      <c r="CD45" s="6">
        <f t="shared" si="899"/>
        <v>0</v>
      </c>
      <c r="CE45" s="6">
        <f>'bevétel 11602'!H46</f>
        <v>0</v>
      </c>
      <c r="CF45" s="6">
        <f>'bevétel 11602'!I46</f>
        <v>0</v>
      </c>
      <c r="CG45" s="6">
        <f>'bevétel 11602'!J46</f>
        <v>0</v>
      </c>
      <c r="CH45" s="6"/>
      <c r="CI45" s="6"/>
      <c r="CJ45" s="6">
        <f t="shared" si="901"/>
        <v>0</v>
      </c>
      <c r="CK45" s="6">
        <f>'bevétel 11604 cím  '!H7</f>
        <v>36100</v>
      </c>
      <c r="CL45" s="6">
        <f>'bevétel 11604 cím  '!I7</f>
        <v>0</v>
      </c>
      <c r="CM45" s="6">
        <f>'bevétel 11604 cím  '!J7</f>
        <v>36100</v>
      </c>
      <c r="CN45" s="6">
        <f>'bevétel 11605 cím  '!H8</f>
        <v>378325</v>
      </c>
      <c r="CO45" s="6">
        <f>'bevétel 11605 cím  '!I8</f>
        <v>0</v>
      </c>
      <c r="CP45" s="6">
        <f>'bevétel 11605 cím  '!J8</f>
        <v>378325</v>
      </c>
      <c r="CQ45" s="6"/>
      <c r="CR45" s="6"/>
      <c r="CS45" s="6">
        <f t="shared" si="904"/>
        <v>0</v>
      </c>
      <c r="CT45" s="6">
        <v>0</v>
      </c>
      <c r="CU45" s="6"/>
      <c r="CV45" s="6">
        <f t="shared" si="905"/>
        <v>0</v>
      </c>
      <c r="CW45" s="6">
        <v>0</v>
      </c>
      <c r="CX45" s="6"/>
      <c r="CY45" s="6">
        <f t="shared" si="906"/>
        <v>0</v>
      </c>
      <c r="CZ45" s="6">
        <v>0</v>
      </c>
      <c r="DA45" s="6"/>
      <c r="DB45" s="6">
        <f t="shared" si="907"/>
        <v>0</v>
      </c>
      <c r="DC45" s="6">
        <v>0</v>
      </c>
      <c r="DD45" s="6"/>
      <c r="DE45" s="6">
        <f t="shared" si="908"/>
        <v>0</v>
      </c>
      <c r="DF45" s="6">
        <v>0</v>
      </c>
      <c r="DG45" s="6"/>
      <c r="DH45" s="6">
        <f t="shared" si="909"/>
        <v>0</v>
      </c>
      <c r="DI45" s="6">
        <v>0</v>
      </c>
      <c r="DJ45" s="6"/>
      <c r="DK45" s="6">
        <f t="shared" si="910"/>
        <v>0</v>
      </c>
      <c r="DL45" s="6">
        <v>0</v>
      </c>
      <c r="DM45" s="6"/>
      <c r="DN45" s="6">
        <f t="shared" si="911"/>
        <v>0</v>
      </c>
      <c r="DO45" s="6">
        <v>0</v>
      </c>
      <c r="DP45" s="6"/>
      <c r="DQ45" s="6">
        <f t="shared" si="912"/>
        <v>0</v>
      </c>
      <c r="DR45" s="105">
        <f t="shared" si="913"/>
        <v>414425</v>
      </c>
      <c r="DS45" s="105">
        <f t="shared" si="913"/>
        <v>0</v>
      </c>
      <c r="DT45" s="105">
        <f t="shared" si="913"/>
        <v>414425</v>
      </c>
      <c r="DU45" s="6"/>
      <c r="DV45" s="6"/>
      <c r="DW45" s="6">
        <f t="shared" si="914"/>
        <v>0</v>
      </c>
      <c r="DX45" s="6"/>
      <c r="DY45" s="6"/>
      <c r="DZ45" s="6">
        <f t="shared" si="915"/>
        <v>0</v>
      </c>
      <c r="EA45" s="6"/>
      <c r="EB45" s="6"/>
      <c r="EC45" s="6">
        <f t="shared" si="916"/>
        <v>0</v>
      </c>
      <c r="ED45" s="6">
        <v>0</v>
      </c>
      <c r="EE45" s="6"/>
      <c r="EF45" s="6">
        <f t="shared" si="917"/>
        <v>0</v>
      </c>
      <c r="EG45" s="6"/>
      <c r="EH45" s="6"/>
      <c r="EI45" s="6">
        <f t="shared" si="918"/>
        <v>0</v>
      </c>
      <c r="EJ45" s="6">
        <v>0</v>
      </c>
      <c r="EK45" s="6"/>
      <c r="EL45" s="6">
        <f t="shared" si="919"/>
        <v>0</v>
      </c>
      <c r="EM45" s="6"/>
      <c r="EN45" s="6"/>
      <c r="EO45" s="6">
        <f t="shared" si="920"/>
        <v>0</v>
      </c>
      <c r="EP45" s="6">
        <v>0</v>
      </c>
      <c r="EQ45" s="6"/>
      <c r="ER45" s="6">
        <f t="shared" si="921"/>
        <v>0</v>
      </c>
      <c r="ES45" s="6">
        <v>0</v>
      </c>
      <c r="ET45" s="6"/>
      <c r="EU45" s="6">
        <f t="shared" si="922"/>
        <v>0</v>
      </c>
      <c r="EV45" s="105">
        <f t="shared" si="923"/>
        <v>0</v>
      </c>
      <c r="EW45" s="105">
        <f t="shared" si="923"/>
        <v>0</v>
      </c>
      <c r="EX45" s="105">
        <f t="shared" si="923"/>
        <v>0</v>
      </c>
      <c r="EY45" s="6"/>
      <c r="EZ45" s="6"/>
      <c r="FA45" s="6">
        <f t="shared" si="924"/>
        <v>0</v>
      </c>
      <c r="FB45" s="6"/>
      <c r="FC45" s="6"/>
      <c r="FD45" s="6">
        <f t="shared" si="925"/>
        <v>0</v>
      </c>
      <c r="FE45" s="6"/>
      <c r="FF45" s="6"/>
      <c r="FG45" s="6">
        <f t="shared" si="926"/>
        <v>0</v>
      </c>
      <c r="FH45" s="6">
        <v>14686</v>
      </c>
      <c r="FI45" s="6"/>
      <c r="FJ45" s="6">
        <f t="shared" si="927"/>
        <v>14686</v>
      </c>
      <c r="FK45" s="6"/>
      <c r="FL45" s="6"/>
      <c r="FM45" s="6">
        <f t="shared" si="928"/>
        <v>0</v>
      </c>
      <c r="FN45" s="6"/>
      <c r="FO45" s="6"/>
      <c r="FP45" s="6">
        <f t="shared" si="929"/>
        <v>0</v>
      </c>
      <c r="FQ45" s="6"/>
      <c r="FR45" s="6"/>
      <c r="FS45" s="6">
        <f t="shared" si="930"/>
        <v>0</v>
      </c>
      <c r="FT45" s="6"/>
      <c r="FU45" s="6"/>
      <c r="FV45" s="6">
        <f t="shared" si="931"/>
        <v>0</v>
      </c>
      <c r="FW45" s="6"/>
      <c r="FX45" s="6"/>
      <c r="FY45" s="6">
        <f t="shared" si="932"/>
        <v>0</v>
      </c>
      <c r="FZ45" s="6"/>
      <c r="GA45" s="6"/>
      <c r="GB45" s="6">
        <f t="shared" si="933"/>
        <v>0</v>
      </c>
      <c r="GC45" s="6"/>
      <c r="GD45" s="6"/>
      <c r="GE45" s="6">
        <f t="shared" si="934"/>
        <v>0</v>
      </c>
      <c r="GF45" s="6"/>
      <c r="GG45" s="6"/>
      <c r="GH45" s="6">
        <f t="shared" si="935"/>
        <v>0</v>
      </c>
      <c r="GI45" s="6"/>
      <c r="GJ45" s="6"/>
      <c r="GK45" s="6">
        <f t="shared" si="936"/>
        <v>0</v>
      </c>
      <c r="GL45" s="7">
        <f t="shared" si="937"/>
        <v>14686</v>
      </c>
      <c r="GM45" s="6">
        <f t="shared" si="937"/>
        <v>0</v>
      </c>
      <c r="GN45" s="6">
        <f t="shared" si="938"/>
        <v>14686</v>
      </c>
      <c r="GO45" s="7">
        <v>2419</v>
      </c>
      <c r="GP45" s="6"/>
      <c r="GQ45" s="6">
        <f t="shared" si="939"/>
        <v>2419</v>
      </c>
      <c r="GR45" s="7"/>
      <c r="GS45" s="6"/>
      <c r="GT45" s="6">
        <f t="shared" si="940"/>
        <v>0</v>
      </c>
      <c r="GU45" s="7"/>
      <c r="GV45" s="6"/>
      <c r="GW45" s="6">
        <f t="shared" si="941"/>
        <v>0</v>
      </c>
      <c r="GX45" s="10">
        <f t="shared" si="942"/>
        <v>17105</v>
      </c>
      <c r="GY45" s="10">
        <f t="shared" si="943"/>
        <v>0</v>
      </c>
      <c r="GZ45" s="10">
        <f t="shared" si="944"/>
        <v>17105</v>
      </c>
      <c r="HA45" s="10">
        <f t="shared" si="139"/>
        <v>431530</v>
      </c>
      <c r="HB45" s="10">
        <f t="shared" si="458"/>
        <v>0</v>
      </c>
      <c r="HC45" s="116">
        <f t="shared" si="459"/>
        <v>431530</v>
      </c>
    </row>
    <row r="46" spans="1:211" x14ac:dyDescent="0.2">
      <c r="A46" s="123" t="s">
        <v>437</v>
      </c>
      <c r="B46" s="6">
        <v>0</v>
      </c>
      <c r="C46" s="6"/>
      <c r="D46" s="6">
        <f t="shared" si="873"/>
        <v>0</v>
      </c>
      <c r="E46" s="6">
        <v>0</v>
      </c>
      <c r="F46" s="6"/>
      <c r="G46" s="6">
        <f t="shared" si="874"/>
        <v>0</v>
      </c>
      <c r="H46" s="6">
        <v>0</v>
      </c>
      <c r="I46" s="6"/>
      <c r="J46" s="6">
        <f t="shared" si="875"/>
        <v>0</v>
      </c>
      <c r="K46" s="6">
        <v>0</v>
      </c>
      <c r="L46" s="6"/>
      <c r="M46" s="6">
        <f t="shared" si="876"/>
        <v>0</v>
      </c>
      <c r="N46" s="6">
        <v>0</v>
      </c>
      <c r="O46" s="6"/>
      <c r="P46" s="6">
        <f t="shared" si="877"/>
        <v>0</v>
      </c>
      <c r="Q46" s="6">
        <v>0</v>
      </c>
      <c r="R46" s="6"/>
      <c r="S46" s="6">
        <f t="shared" si="878"/>
        <v>0</v>
      </c>
      <c r="T46" s="6">
        <v>0</v>
      </c>
      <c r="U46" s="6"/>
      <c r="V46" s="6">
        <f t="shared" si="879"/>
        <v>0</v>
      </c>
      <c r="W46" s="6">
        <v>0</v>
      </c>
      <c r="X46" s="6"/>
      <c r="Y46" s="6">
        <f t="shared" si="880"/>
        <v>0</v>
      </c>
      <c r="Z46" s="6">
        <v>0</v>
      </c>
      <c r="AA46" s="6"/>
      <c r="AB46" s="6">
        <f t="shared" si="881"/>
        <v>0</v>
      </c>
      <c r="AC46" s="6">
        <v>0</v>
      </c>
      <c r="AD46" s="6"/>
      <c r="AE46" s="6">
        <f t="shared" si="882"/>
        <v>0</v>
      </c>
      <c r="AF46" s="6">
        <v>0</v>
      </c>
      <c r="AG46" s="6"/>
      <c r="AH46" s="6">
        <f t="shared" si="883"/>
        <v>0</v>
      </c>
      <c r="AI46" s="6">
        <v>0</v>
      </c>
      <c r="AJ46" s="6"/>
      <c r="AK46" s="6">
        <f t="shared" si="884"/>
        <v>0</v>
      </c>
      <c r="AL46" s="6">
        <v>0</v>
      </c>
      <c r="AM46" s="6"/>
      <c r="AN46" s="6">
        <f t="shared" si="885"/>
        <v>0</v>
      </c>
      <c r="AO46" s="6">
        <v>0</v>
      </c>
      <c r="AP46" s="6"/>
      <c r="AQ46" s="6">
        <f t="shared" si="886"/>
        <v>0</v>
      </c>
      <c r="AR46" s="6">
        <v>0</v>
      </c>
      <c r="AS46" s="6"/>
      <c r="AT46" s="6">
        <f t="shared" si="887"/>
        <v>0</v>
      </c>
      <c r="AU46" s="6">
        <v>0</v>
      </c>
      <c r="AV46" s="6"/>
      <c r="AW46" s="6">
        <f t="shared" si="888"/>
        <v>0</v>
      </c>
      <c r="AX46" s="6">
        <v>0</v>
      </c>
      <c r="AY46" s="6"/>
      <c r="AZ46" s="6">
        <f t="shared" si="889"/>
        <v>0</v>
      </c>
      <c r="BA46" s="6">
        <v>0</v>
      </c>
      <c r="BB46" s="6"/>
      <c r="BC46" s="6">
        <f t="shared" si="890"/>
        <v>0</v>
      </c>
      <c r="BD46" s="6"/>
      <c r="BE46" s="6"/>
      <c r="BF46" s="6">
        <f t="shared" si="891"/>
        <v>0</v>
      </c>
      <c r="BG46" s="6">
        <v>0</v>
      </c>
      <c r="BH46" s="6"/>
      <c r="BI46" s="6">
        <f t="shared" si="892"/>
        <v>0</v>
      </c>
      <c r="BJ46" s="6">
        <v>0</v>
      </c>
      <c r="BK46" s="6"/>
      <c r="BL46" s="6">
        <f t="shared" si="893"/>
        <v>0</v>
      </c>
      <c r="BM46" s="6"/>
      <c r="BN46" s="6"/>
      <c r="BO46" s="6">
        <f t="shared" si="894"/>
        <v>0</v>
      </c>
      <c r="BP46" s="6">
        <f>'bevétel 11601 cím '!K12</f>
        <v>10000</v>
      </c>
      <c r="BQ46" s="6">
        <f>'bevétel 11601 cím '!L12</f>
        <v>0</v>
      </c>
      <c r="BR46" s="6">
        <f>'bevétel 11601 cím '!M12</f>
        <v>10000</v>
      </c>
      <c r="BS46" s="6">
        <v>0</v>
      </c>
      <c r="BT46" s="6"/>
      <c r="BU46" s="6">
        <f t="shared" si="896"/>
        <v>0</v>
      </c>
      <c r="BV46" s="6"/>
      <c r="BW46" s="6"/>
      <c r="BX46" s="6">
        <f t="shared" si="897"/>
        <v>0</v>
      </c>
      <c r="BY46" s="6">
        <v>0</v>
      </c>
      <c r="BZ46" s="6"/>
      <c r="CA46" s="6">
        <f t="shared" si="898"/>
        <v>0</v>
      </c>
      <c r="CB46" s="6"/>
      <c r="CC46" s="6"/>
      <c r="CD46" s="6">
        <f t="shared" si="899"/>
        <v>0</v>
      </c>
      <c r="CE46" s="6">
        <f>'bevétel 11602'!K46</f>
        <v>2498870</v>
      </c>
      <c r="CF46" s="6">
        <f>'bevétel 11602'!L46</f>
        <v>193944</v>
      </c>
      <c r="CG46" s="6">
        <f>'bevétel 11602'!M46</f>
        <v>2692814</v>
      </c>
      <c r="CH46" s="6"/>
      <c r="CI46" s="6"/>
      <c r="CJ46" s="6">
        <f t="shared" si="901"/>
        <v>0</v>
      </c>
      <c r="CK46" s="6">
        <f>'bevétel 11604 cím  '!K7</f>
        <v>0</v>
      </c>
      <c r="CL46" s="6">
        <f>'bevétel 11604 cím  '!L7</f>
        <v>0</v>
      </c>
      <c r="CM46" s="6">
        <f>'bevétel 11604 cím  '!M7</f>
        <v>0</v>
      </c>
      <c r="CN46" s="6">
        <v>0</v>
      </c>
      <c r="CO46" s="6"/>
      <c r="CP46" s="6">
        <f t="shared" si="903"/>
        <v>0</v>
      </c>
      <c r="CQ46" s="6"/>
      <c r="CR46" s="6"/>
      <c r="CS46" s="6">
        <f t="shared" si="904"/>
        <v>0</v>
      </c>
      <c r="CT46" s="6">
        <v>0</v>
      </c>
      <c r="CU46" s="6"/>
      <c r="CV46" s="6">
        <f t="shared" si="905"/>
        <v>0</v>
      </c>
      <c r="CW46" s="6">
        <v>0</v>
      </c>
      <c r="CX46" s="6"/>
      <c r="CY46" s="6">
        <f t="shared" si="906"/>
        <v>0</v>
      </c>
      <c r="CZ46" s="6">
        <v>0</v>
      </c>
      <c r="DA46" s="6"/>
      <c r="DB46" s="6">
        <f t="shared" si="907"/>
        <v>0</v>
      </c>
      <c r="DC46" s="6">
        <v>0</v>
      </c>
      <c r="DD46" s="6"/>
      <c r="DE46" s="6">
        <f t="shared" si="908"/>
        <v>0</v>
      </c>
      <c r="DF46" s="6">
        <v>0</v>
      </c>
      <c r="DG46" s="6"/>
      <c r="DH46" s="6">
        <f t="shared" si="909"/>
        <v>0</v>
      </c>
      <c r="DI46" s="6">
        <v>0</v>
      </c>
      <c r="DJ46" s="6"/>
      <c r="DK46" s="6">
        <f t="shared" si="910"/>
        <v>0</v>
      </c>
      <c r="DL46" s="6">
        <v>0</v>
      </c>
      <c r="DM46" s="6"/>
      <c r="DN46" s="6">
        <f t="shared" si="911"/>
        <v>0</v>
      </c>
      <c r="DO46" s="6">
        <v>0</v>
      </c>
      <c r="DP46" s="6"/>
      <c r="DQ46" s="6">
        <f t="shared" si="912"/>
        <v>0</v>
      </c>
      <c r="DR46" s="105">
        <f t="shared" si="913"/>
        <v>2508870</v>
      </c>
      <c r="DS46" s="105">
        <f t="shared" si="913"/>
        <v>193944</v>
      </c>
      <c r="DT46" s="105">
        <f t="shared" si="913"/>
        <v>2702814</v>
      </c>
      <c r="DU46" s="6"/>
      <c r="DV46" s="6"/>
      <c r="DW46" s="6">
        <f t="shared" si="914"/>
        <v>0</v>
      </c>
      <c r="DX46" s="6"/>
      <c r="DY46" s="6"/>
      <c r="DZ46" s="6">
        <f t="shared" si="915"/>
        <v>0</v>
      </c>
      <c r="EA46" s="6"/>
      <c r="EB46" s="6"/>
      <c r="EC46" s="6">
        <f t="shared" si="916"/>
        <v>0</v>
      </c>
      <c r="ED46" s="6">
        <v>0</v>
      </c>
      <c r="EE46" s="6"/>
      <c r="EF46" s="6">
        <f t="shared" si="917"/>
        <v>0</v>
      </c>
      <c r="EG46" s="6"/>
      <c r="EH46" s="6"/>
      <c r="EI46" s="6">
        <f t="shared" si="918"/>
        <v>0</v>
      </c>
      <c r="EJ46" s="6">
        <v>0</v>
      </c>
      <c r="EK46" s="6"/>
      <c r="EL46" s="6">
        <f t="shared" si="919"/>
        <v>0</v>
      </c>
      <c r="EM46" s="6"/>
      <c r="EN46" s="6"/>
      <c r="EO46" s="6">
        <f t="shared" si="920"/>
        <v>0</v>
      </c>
      <c r="EP46" s="6">
        <v>0</v>
      </c>
      <c r="EQ46" s="6"/>
      <c r="ER46" s="6">
        <f t="shared" si="921"/>
        <v>0</v>
      </c>
      <c r="ES46" s="6">
        <v>0</v>
      </c>
      <c r="ET46" s="6"/>
      <c r="EU46" s="6">
        <f t="shared" si="922"/>
        <v>0</v>
      </c>
      <c r="EV46" s="105">
        <f t="shared" si="923"/>
        <v>0</v>
      </c>
      <c r="EW46" s="105">
        <f t="shared" si="923"/>
        <v>0</v>
      </c>
      <c r="EX46" s="105">
        <f t="shared" si="923"/>
        <v>0</v>
      </c>
      <c r="EY46" s="6"/>
      <c r="EZ46" s="6"/>
      <c r="FA46" s="6">
        <f t="shared" si="924"/>
        <v>0</v>
      </c>
      <c r="FB46" s="6"/>
      <c r="FC46" s="6"/>
      <c r="FD46" s="6">
        <f t="shared" si="925"/>
        <v>0</v>
      </c>
      <c r="FE46" s="6"/>
      <c r="FF46" s="6"/>
      <c r="FG46" s="6">
        <f t="shared" si="926"/>
        <v>0</v>
      </c>
      <c r="FH46" s="6"/>
      <c r="FI46" s="6"/>
      <c r="FJ46" s="6">
        <f t="shared" si="927"/>
        <v>0</v>
      </c>
      <c r="FK46" s="6"/>
      <c r="FL46" s="6"/>
      <c r="FM46" s="6">
        <f t="shared" si="928"/>
        <v>0</v>
      </c>
      <c r="FN46" s="6"/>
      <c r="FO46" s="6"/>
      <c r="FP46" s="6">
        <f t="shared" si="929"/>
        <v>0</v>
      </c>
      <c r="FQ46" s="6"/>
      <c r="FR46" s="6"/>
      <c r="FS46" s="6">
        <f t="shared" si="930"/>
        <v>0</v>
      </c>
      <c r="FT46" s="6"/>
      <c r="FU46" s="6"/>
      <c r="FV46" s="6">
        <f t="shared" si="931"/>
        <v>0</v>
      </c>
      <c r="FW46" s="6"/>
      <c r="FX46" s="6"/>
      <c r="FY46" s="6">
        <f t="shared" si="932"/>
        <v>0</v>
      </c>
      <c r="FZ46" s="6"/>
      <c r="GA46" s="6"/>
      <c r="GB46" s="6">
        <f t="shared" si="933"/>
        <v>0</v>
      </c>
      <c r="GC46" s="6"/>
      <c r="GD46" s="6"/>
      <c r="GE46" s="6">
        <f t="shared" si="934"/>
        <v>0</v>
      </c>
      <c r="GF46" s="6"/>
      <c r="GG46" s="6"/>
      <c r="GH46" s="6">
        <f t="shared" si="935"/>
        <v>0</v>
      </c>
      <c r="GI46" s="6"/>
      <c r="GJ46" s="6"/>
      <c r="GK46" s="6">
        <f t="shared" si="936"/>
        <v>0</v>
      </c>
      <c r="GL46" s="7">
        <f t="shared" si="937"/>
        <v>0</v>
      </c>
      <c r="GM46" s="6">
        <f t="shared" si="937"/>
        <v>0</v>
      </c>
      <c r="GN46" s="6">
        <f t="shared" si="938"/>
        <v>0</v>
      </c>
      <c r="GO46" s="7"/>
      <c r="GP46" s="6"/>
      <c r="GQ46" s="6">
        <f t="shared" si="939"/>
        <v>0</v>
      </c>
      <c r="GR46" s="7"/>
      <c r="GS46" s="6"/>
      <c r="GT46" s="6">
        <f t="shared" si="940"/>
        <v>0</v>
      </c>
      <c r="GU46" s="7"/>
      <c r="GV46" s="6"/>
      <c r="GW46" s="6">
        <f t="shared" si="941"/>
        <v>0</v>
      </c>
      <c r="GX46" s="10">
        <f t="shared" si="942"/>
        <v>0</v>
      </c>
      <c r="GY46" s="10">
        <f t="shared" si="943"/>
        <v>0</v>
      </c>
      <c r="GZ46" s="10">
        <f t="shared" si="944"/>
        <v>0</v>
      </c>
      <c r="HA46" s="10">
        <f t="shared" si="139"/>
        <v>2508870</v>
      </c>
      <c r="HB46" s="10">
        <f t="shared" si="458"/>
        <v>193944</v>
      </c>
      <c r="HC46" s="116">
        <f t="shared" si="459"/>
        <v>2702814</v>
      </c>
    </row>
    <row r="47" spans="1:211" x14ac:dyDescent="0.2">
      <c r="A47" s="123" t="s">
        <v>438</v>
      </c>
      <c r="B47" s="6">
        <v>0</v>
      </c>
      <c r="C47" s="6"/>
      <c r="D47" s="6">
        <f t="shared" si="873"/>
        <v>0</v>
      </c>
      <c r="E47" s="6">
        <v>0</v>
      </c>
      <c r="F47" s="6"/>
      <c r="G47" s="6">
        <f t="shared" si="874"/>
        <v>0</v>
      </c>
      <c r="H47" s="6">
        <v>0</v>
      </c>
      <c r="I47" s="6"/>
      <c r="J47" s="6">
        <f t="shared" si="875"/>
        <v>0</v>
      </c>
      <c r="K47" s="6">
        <v>0</v>
      </c>
      <c r="L47" s="6"/>
      <c r="M47" s="6">
        <f t="shared" si="876"/>
        <v>0</v>
      </c>
      <c r="N47" s="6">
        <v>0</v>
      </c>
      <c r="O47" s="6"/>
      <c r="P47" s="6">
        <f t="shared" si="877"/>
        <v>0</v>
      </c>
      <c r="Q47" s="6">
        <v>0</v>
      </c>
      <c r="R47" s="6"/>
      <c r="S47" s="6">
        <f t="shared" si="878"/>
        <v>0</v>
      </c>
      <c r="T47" s="6">
        <v>0</v>
      </c>
      <c r="U47" s="6"/>
      <c r="V47" s="6">
        <f t="shared" si="879"/>
        <v>0</v>
      </c>
      <c r="W47" s="6">
        <v>0</v>
      </c>
      <c r="X47" s="6"/>
      <c r="Y47" s="6">
        <f t="shared" si="880"/>
        <v>0</v>
      </c>
      <c r="Z47" s="6">
        <v>0</v>
      </c>
      <c r="AA47" s="6"/>
      <c r="AB47" s="6">
        <f t="shared" si="881"/>
        <v>0</v>
      </c>
      <c r="AC47" s="6">
        <v>0</v>
      </c>
      <c r="AD47" s="6"/>
      <c r="AE47" s="6">
        <f t="shared" si="882"/>
        <v>0</v>
      </c>
      <c r="AF47" s="6">
        <v>0</v>
      </c>
      <c r="AG47" s="6"/>
      <c r="AH47" s="6">
        <f t="shared" si="883"/>
        <v>0</v>
      </c>
      <c r="AI47" s="6">
        <v>0</v>
      </c>
      <c r="AJ47" s="6"/>
      <c r="AK47" s="6">
        <f t="shared" si="884"/>
        <v>0</v>
      </c>
      <c r="AL47" s="6">
        <v>0</v>
      </c>
      <c r="AM47" s="6"/>
      <c r="AN47" s="6">
        <f t="shared" si="885"/>
        <v>0</v>
      </c>
      <c r="AO47" s="6">
        <v>0</v>
      </c>
      <c r="AP47" s="6"/>
      <c r="AQ47" s="6">
        <f t="shared" si="886"/>
        <v>0</v>
      </c>
      <c r="AR47" s="6">
        <v>0</v>
      </c>
      <c r="AS47" s="6"/>
      <c r="AT47" s="6">
        <f t="shared" si="887"/>
        <v>0</v>
      </c>
      <c r="AU47" s="6">
        <v>0</v>
      </c>
      <c r="AV47" s="6"/>
      <c r="AW47" s="6">
        <f t="shared" si="888"/>
        <v>0</v>
      </c>
      <c r="AX47" s="6">
        <v>0</v>
      </c>
      <c r="AY47" s="6"/>
      <c r="AZ47" s="6">
        <f t="shared" si="889"/>
        <v>0</v>
      </c>
      <c r="BA47" s="6">
        <v>0</v>
      </c>
      <c r="BB47" s="6"/>
      <c r="BC47" s="6">
        <f t="shared" si="890"/>
        <v>0</v>
      </c>
      <c r="BD47" s="6"/>
      <c r="BE47" s="6"/>
      <c r="BF47" s="6">
        <f t="shared" si="891"/>
        <v>0</v>
      </c>
      <c r="BG47" s="6">
        <v>0</v>
      </c>
      <c r="BH47" s="6"/>
      <c r="BI47" s="6">
        <f t="shared" si="892"/>
        <v>0</v>
      </c>
      <c r="BJ47" s="6">
        <v>0</v>
      </c>
      <c r="BK47" s="6"/>
      <c r="BL47" s="6">
        <f t="shared" si="893"/>
        <v>0</v>
      </c>
      <c r="BM47" s="6"/>
      <c r="BN47" s="6"/>
      <c r="BO47" s="6">
        <f t="shared" si="894"/>
        <v>0</v>
      </c>
      <c r="BP47" s="6">
        <v>0</v>
      </c>
      <c r="BQ47" s="6"/>
      <c r="BR47" s="6">
        <f t="shared" si="895"/>
        <v>0</v>
      </c>
      <c r="BS47" s="6">
        <v>0</v>
      </c>
      <c r="BT47" s="6"/>
      <c r="BU47" s="6">
        <f t="shared" si="896"/>
        <v>0</v>
      </c>
      <c r="BV47" s="6"/>
      <c r="BW47" s="6"/>
      <c r="BX47" s="6">
        <f t="shared" si="897"/>
        <v>0</v>
      </c>
      <c r="BY47" s="6">
        <v>0</v>
      </c>
      <c r="BZ47" s="6"/>
      <c r="CA47" s="6">
        <f t="shared" si="898"/>
        <v>0</v>
      </c>
      <c r="CB47" s="6"/>
      <c r="CC47" s="6"/>
      <c r="CD47" s="6">
        <f t="shared" si="899"/>
        <v>0</v>
      </c>
      <c r="CE47" s="6"/>
      <c r="CF47" s="6"/>
      <c r="CG47" s="6">
        <f t="shared" si="900"/>
        <v>0</v>
      </c>
      <c r="CH47" s="6"/>
      <c r="CI47" s="6"/>
      <c r="CJ47" s="6">
        <f t="shared" si="901"/>
        <v>0</v>
      </c>
      <c r="CK47" s="6"/>
      <c r="CL47" s="6"/>
      <c r="CM47" s="6">
        <f t="shared" si="902"/>
        <v>0</v>
      </c>
      <c r="CN47" s="6">
        <v>0</v>
      </c>
      <c r="CO47" s="6"/>
      <c r="CP47" s="6">
        <f t="shared" si="903"/>
        <v>0</v>
      </c>
      <c r="CQ47" s="6"/>
      <c r="CR47" s="6"/>
      <c r="CS47" s="6">
        <f t="shared" si="904"/>
        <v>0</v>
      </c>
      <c r="CT47" s="6">
        <v>0</v>
      </c>
      <c r="CU47" s="6"/>
      <c r="CV47" s="6">
        <f t="shared" si="905"/>
        <v>0</v>
      </c>
      <c r="CW47" s="6">
        <v>0</v>
      </c>
      <c r="CX47" s="6"/>
      <c r="CY47" s="6">
        <f t="shared" si="906"/>
        <v>0</v>
      </c>
      <c r="CZ47" s="6">
        <v>0</v>
      </c>
      <c r="DA47" s="6"/>
      <c r="DB47" s="6">
        <f t="shared" si="907"/>
        <v>0</v>
      </c>
      <c r="DC47" s="6">
        <v>0</v>
      </c>
      <c r="DD47" s="6"/>
      <c r="DE47" s="6">
        <f t="shared" si="908"/>
        <v>0</v>
      </c>
      <c r="DF47" s="6">
        <v>0</v>
      </c>
      <c r="DG47" s="6"/>
      <c r="DH47" s="6">
        <f t="shared" si="909"/>
        <v>0</v>
      </c>
      <c r="DI47" s="6">
        <v>0</v>
      </c>
      <c r="DJ47" s="6"/>
      <c r="DK47" s="6">
        <f t="shared" si="910"/>
        <v>0</v>
      </c>
      <c r="DL47" s="6">
        <v>0</v>
      </c>
      <c r="DM47" s="6"/>
      <c r="DN47" s="6">
        <f t="shared" si="911"/>
        <v>0</v>
      </c>
      <c r="DO47" s="6">
        <v>0</v>
      </c>
      <c r="DP47" s="6"/>
      <c r="DQ47" s="6">
        <f t="shared" si="912"/>
        <v>0</v>
      </c>
      <c r="DR47" s="105">
        <f t="shared" si="913"/>
        <v>0</v>
      </c>
      <c r="DS47" s="105">
        <f t="shared" si="913"/>
        <v>0</v>
      </c>
      <c r="DT47" s="105">
        <f t="shared" si="913"/>
        <v>0</v>
      </c>
      <c r="DU47" s="6"/>
      <c r="DV47" s="6"/>
      <c r="DW47" s="6">
        <f t="shared" si="914"/>
        <v>0</v>
      </c>
      <c r="DX47" s="6"/>
      <c r="DY47" s="6"/>
      <c r="DZ47" s="6">
        <f t="shared" si="915"/>
        <v>0</v>
      </c>
      <c r="EA47" s="6"/>
      <c r="EB47" s="6"/>
      <c r="EC47" s="6">
        <f t="shared" si="916"/>
        <v>0</v>
      </c>
      <c r="ED47" s="6">
        <v>0</v>
      </c>
      <c r="EE47" s="6"/>
      <c r="EF47" s="6">
        <f t="shared" si="917"/>
        <v>0</v>
      </c>
      <c r="EG47" s="6"/>
      <c r="EH47" s="6"/>
      <c r="EI47" s="6">
        <f t="shared" si="918"/>
        <v>0</v>
      </c>
      <c r="EJ47" s="6">
        <v>0</v>
      </c>
      <c r="EK47" s="6"/>
      <c r="EL47" s="6">
        <f t="shared" si="919"/>
        <v>0</v>
      </c>
      <c r="EM47" s="6"/>
      <c r="EN47" s="6"/>
      <c r="EO47" s="6">
        <f t="shared" si="920"/>
        <v>0</v>
      </c>
      <c r="EP47" s="6">
        <v>0</v>
      </c>
      <c r="EQ47" s="6"/>
      <c r="ER47" s="6">
        <f t="shared" si="921"/>
        <v>0</v>
      </c>
      <c r="ES47" s="6">
        <v>0</v>
      </c>
      <c r="ET47" s="6"/>
      <c r="EU47" s="6">
        <f t="shared" si="922"/>
        <v>0</v>
      </c>
      <c r="EV47" s="105">
        <f t="shared" si="923"/>
        <v>0</v>
      </c>
      <c r="EW47" s="105">
        <f t="shared" si="923"/>
        <v>0</v>
      </c>
      <c r="EX47" s="105">
        <f t="shared" si="923"/>
        <v>0</v>
      </c>
      <c r="EY47" s="6"/>
      <c r="EZ47" s="6"/>
      <c r="FA47" s="6">
        <f t="shared" si="924"/>
        <v>0</v>
      </c>
      <c r="FB47" s="6"/>
      <c r="FC47" s="6"/>
      <c r="FD47" s="6">
        <f t="shared" si="925"/>
        <v>0</v>
      </c>
      <c r="FE47" s="6"/>
      <c r="FF47" s="6"/>
      <c r="FG47" s="6">
        <f t="shared" si="926"/>
        <v>0</v>
      </c>
      <c r="FH47" s="6"/>
      <c r="FI47" s="6"/>
      <c r="FJ47" s="6">
        <f t="shared" si="927"/>
        <v>0</v>
      </c>
      <c r="FK47" s="6"/>
      <c r="FL47" s="6"/>
      <c r="FM47" s="6">
        <f t="shared" si="928"/>
        <v>0</v>
      </c>
      <c r="FN47" s="6"/>
      <c r="FO47" s="6"/>
      <c r="FP47" s="6">
        <f t="shared" si="929"/>
        <v>0</v>
      </c>
      <c r="FQ47" s="6"/>
      <c r="FR47" s="6"/>
      <c r="FS47" s="6">
        <f t="shared" si="930"/>
        <v>0</v>
      </c>
      <c r="FT47" s="6"/>
      <c r="FU47" s="6"/>
      <c r="FV47" s="6">
        <f t="shared" si="931"/>
        <v>0</v>
      </c>
      <c r="FW47" s="6"/>
      <c r="FX47" s="6"/>
      <c r="FY47" s="6">
        <f t="shared" si="932"/>
        <v>0</v>
      </c>
      <c r="FZ47" s="6"/>
      <c r="GA47" s="6"/>
      <c r="GB47" s="6">
        <f t="shared" si="933"/>
        <v>0</v>
      </c>
      <c r="GC47" s="6"/>
      <c r="GD47" s="6"/>
      <c r="GE47" s="6">
        <f t="shared" si="934"/>
        <v>0</v>
      </c>
      <c r="GF47" s="6"/>
      <c r="GG47" s="6"/>
      <c r="GH47" s="6">
        <f t="shared" si="935"/>
        <v>0</v>
      </c>
      <c r="GI47" s="6"/>
      <c r="GJ47" s="6"/>
      <c r="GK47" s="6">
        <f t="shared" si="936"/>
        <v>0</v>
      </c>
      <c r="GL47" s="7">
        <f t="shared" si="937"/>
        <v>0</v>
      </c>
      <c r="GM47" s="6">
        <f t="shared" si="937"/>
        <v>0</v>
      </c>
      <c r="GN47" s="6">
        <f t="shared" si="938"/>
        <v>0</v>
      </c>
      <c r="GO47" s="7"/>
      <c r="GP47" s="6"/>
      <c r="GQ47" s="6">
        <f t="shared" si="939"/>
        <v>0</v>
      </c>
      <c r="GR47" s="7"/>
      <c r="GS47" s="6"/>
      <c r="GT47" s="6">
        <f t="shared" si="940"/>
        <v>0</v>
      </c>
      <c r="GU47" s="7"/>
      <c r="GV47" s="6"/>
      <c r="GW47" s="6">
        <f t="shared" si="941"/>
        <v>0</v>
      </c>
      <c r="GX47" s="10">
        <f t="shared" si="942"/>
        <v>0</v>
      </c>
      <c r="GY47" s="10">
        <f t="shared" si="943"/>
        <v>0</v>
      </c>
      <c r="GZ47" s="10">
        <f t="shared" si="944"/>
        <v>0</v>
      </c>
      <c r="HA47" s="10">
        <f t="shared" si="139"/>
        <v>0</v>
      </c>
      <c r="HB47" s="10">
        <f t="shared" si="458"/>
        <v>0</v>
      </c>
      <c r="HC47" s="116">
        <f t="shared" si="459"/>
        <v>0</v>
      </c>
    </row>
    <row r="48" spans="1:211" ht="25.5" x14ac:dyDescent="0.2">
      <c r="A48" s="123" t="s">
        <v>439</v>
      </c>
      <c r="B48" s="6">
        <v>0</v>
      </c>
      <c r="C48" s="6"/>
      <c r="D48" s="6">
        <f t="shared" si="873"/>
        <v>0</v>
      </c>
      <c r="E48" s="6">
        <v>0</v>
      </c>
      <c r="F48" s="6"/>
      <c r="G48" s="6">
        <f t="shared" si="874"/>
        <v>0</v>
      </c>
      <c r="H48" s="6">
        <v>0</v>
      </c>
      <c r="I48" s="6"/>
      <c r="J48" s="6">
        <f t="shared" si="875"/>
        <v>0</v>
      </c>
      <c r="K48" s="6">
        <v>0</v>
      </c>
      <c r="L48" s="6"/>
      <c r="M48" s="6">
        <f t="shared" si="876"/>
        <v>0</v>
      </c>
      <c r="N48" s="6">
        <v>0</v>
      </c>
      <c r="O48" s="6"/>
      <c r="P48" s="6">
        <f t="shared" si="877"/>
        <v>0</v>
      </c>
      <c r="Q48" s="6">
        <v>0</v>
      </c>
      <c r="R48" s="6"/>
      <c r="S48" s="6">
        <f t="shared" si="878"/>
        <v>0</v>
      </c>
      <c r="T48" s="6">
        <v>0</v>
      </c>
      <c r="U48" s="6"/>
      <c r="V48" s="6">
        <f t="shared" si="879"/>
        <v>0</v>
      </c>
      <c r="W48" s="6">
        <v>0</v>
      </c>
      <c r="X48" s="6"/>
      <c r="Y48" s="6">
        <f t="shared" si="880"/>
        <v>0</v>
      </c>
      <c r="Z48" s="6">
        <v>0</v>
      </c>
      <c r="AA48" s="6"/>
      <c r="AB48" s="6">
        <f t="shared" si="881"/>
        <v>0</v>
      </c>
      <c r="AC48" s="6">
        <v>0</v>
      </c>
      <c r="AD48" s="6"/>
      <c r="AE48" s="6">
        <f t="shared" si="882"/>
        <v>0</v>
      </c>
      <c r="AF48" s="6">
        <v>0</v>
      </c>
      <c r="AG48" s="6"/>
      <c r="AH48" s="6">
        <f t="shared" si="883"/>
        <v>0</v>
      </c>
      <c r="AI48" s="6">
        <v>0</v>
      </c>
      <c r="AJ48" s="6"/>
      <c r="AK48" s="6">
        <f t="shared" si="884"/>
        <v>0</v>
      </c>
      <c r="AL48" s="6">
        <v>0</v>
      </c>
      <c r="AM48" s="6"/>
      <c r="AN48" s="6">
        <f t="shared" si="885"/>
        <v>0</v>
      </c>
      <c r="AO48" s="6">
        <v>0</v>
      </c>
      <c r="AP48" s="6"/>
      <c r="AQ48" s="6">
        <f t="shared" si="886"/>
        <v>0</v>
      </c>
      <c r="AR48" s="6">
        <v>0</v>
      </c>
      <c r="AS48" s="6"/>
      <c r="AT48" s="6">
        <f t="shared" si="887"/>
        <v>0</v>
      </c>
      <c r="AU48" s="6">
        <v>0</v>
      </c>
      <c r="AV48" s="6"/>
      <c r="AW48" s="6">
        <f t="shared" si="888"/>
        <v>0</v>
      </c>
      <c r="AX48" s="6">
        <v>0</v>
      </c>
      <c r="AY48" s="6"/>
      <c r="AZ48" s="6">
        <f t="shared" si="889"/>
        <v>0</v>
      </c>
      <c r="BA48" s="6">
        <v>0</v>
      </c>
      <c r="BB48" s="6"/>
      <c r="BC48" s="6">
        <f t="shared" si="890"/>
        <v>0</v>
      </c>
      <c r="BD48" s="6"/>
      <c r="BE48" s="6"/>
      <c r="BF48" s="6">
        <f t="shared" si="891"/>
        <v>0</v>
      </c>
      <c r="BG48" s="6">
        <v>0</v>
      </c>
      <c r="BH48" s="6"/>
      <c r="BI48" s="6">
        <f t="shared" si="892"/>
        <v>0</v>
      </c>
      <c r="BJ48" s="6">
        <v>0</v>
      </c>
      <c r="BK48" s="6"/>
      <c r="BL48" s="6">
        <f t="shared" si="893"/>
        <v>0</v>
      </c>
      <c r="BM48" s="6"/>
      <c r="BN48" s="6"/>
      <c r="BO48" s="6">
        <f t="shared" si="894"/>
        <v>0</v>
      </c>
      <c r="BP48" s="6">
        <v>0</v>
      </c>
      <c r="BQ48" s="6"/>
      <c r="BR48" s="6">
        <f t="shared" si="895"/>
        <v>0</v>
      </c>
      <c r="BS48" s="6">
        <v>0</v>
      </c>
      <c r="BT48" s="6"/>
      <c r="BU48" s="6">
        <f t="shared" si="896"/>
        <v>0</v>
      </c>
      <c r="BV48" s="6"/>
      <c r="BW48" s="6"/>
      <c r="BX48" s="6">
        <f t="shared" si="897"/>
        <v>0</v>
      </c>
      <c r="BY48" s="6">
        <v>0</v>
      </c>
      <c r="BZ48" s="6"/>
      <c r="CA48" s="6">
        <f t="shared" si="898"/>
        <v>0</v>
      </c>
      <c r="CB48" s="6"/>
      <c r="CC48" s="6"/>
      <c r="CD48" s="6">
        <f t="shared" si="899"/>
        <v>0</v>
      </c>
      <c r="CE48" s="6"/>
      <c r="CF48" s="6"/>
      <c r="CG48" s="6">
        <f t="shared" si="900"/>
        <v>0</v>
      </c>
      <c r="CH48" s="6"/>
      <c r="CI48" s="6"/>
      <c r="CJ48" s="6">
        <f t="shared" si="901"/>
        <v>0</v>
      </c>
      <c r="CK48" s="6"/>
      <c r="CL48" s="6"/>
      <c r="CM48" s="6">
        <f t="shared" si="902"/>
        <v>0</v>
      </c>
      <c r="CN48" s="6">
        <v>0</v>
      </c>
      <c r="CO48" s="6"/>
      <c r="CP48" s="6">
        <f t="shared" si="903"/>
        <v>0</v>
      </c>
      <c r="CQ48" s="6"/>
      <c r="CR48" s="6"/>
      <c r="CS48" s="6">
        <f t="shared" si="904"/>
        <v>0</v>
      </c>
      <c r="CT48" s="6">
        <v>0</v>
      </c>
      <c r="CU48" s="6"/>
      <c r="CV48" s="6">
        <f t="shared" si="905"/>
        <v>0</v>
      </c>
      <c r="CW48" s="6">
        <v>0</v>
      </c>
      <c r="CX48" s="6"/>
      <c r="CY48" s="6">
        <f t="shared" si="906"/>
        <v>0</v>
      </c>
      <c r="CZ48" s="6">
        <v>0</v>
      </c>
      <c r="DA48" s="6"/>
      <c r="DB48" s="6">
        <f t="shared" si="907"/>
        <v>0</v>
      </c>
      <c r="DC48" s="6">
        <v>0</v>
      </c>
      <c r="DD48" s="6"/>
      <c r="DE48" s="6">
        <f t="shared" si="908"/>
        <v>0</v>
      </c>
      <c r="DF48" s="6">
        <v>0</v>
      </c>
      <c r="DG48" s="6"/>
      <c r="DH48" s="6">
        <f t="shared" si="909"/>
        <v>0</v>
      </c>
      <c r="DI48" s="6">
        <v>0</v>
      </c>
      <c r="DJ48" s="6"/>
      <c r="DK48" s="6">
        <f t="shared" si="910"/>
        <v>0</v>
      </c>
      <c r="DL48" s="6">
        <v>0</v>
      </c>
      <c r="DM48" s="6"/>
      <c r="DN48" s="6">
        <f t="shared" si="911"/>
        <v>0</v>
      </c>
      <c r="DO48" s="6">
        <v>0</v>
      </c>
      <c r="DP48" s="6"/>
      <c r="DQ48" s="6">
        <f t="shared" si="912"/>
        <v>0</v>
      </c>
      <c r="DR48" s="105">
        <f t="shared" si="913"/>
        <v>0</v>
      </c>
      <c r="DS48" s="105">
        <f t="shared" si="913"/>
        <v>0</v>
      </c>
      <c r="DT48" s="105">
        <f t="shared" si="913"/>
        <v>0</v>
      </c>
      <c r="DU48" s="6"/>
      <c r="DV48" s="6"/>
      <c r="DW48" s="6">
        <f t="shared" si="914"/>
        <v>0</v>
      </c>
      <c r="DX48" s="6"/>
      <c r="DY48" s="6"/>
      <c r="DZ48" s="6">
        <f t="shared" si="915"/>
        <v>0</v>
      </c>
      <c r="EA48" s="6"/>
      <c r="EB48" s="6"/>
      <c r="EC48" s="6">
        <f t="shared" si="916"/>
        <v>0</v>
      </c>
      <c r="ED48" s="6"/>
      <c r="EE48" s="6"/>
      <c r="EF48" s="6">
        <f t="shared" si="917"/>
        <v>0</v>
      </c>
      <c r="EG48" s="6"/>
      <c r="EH48" s="6"/>
      <c r="EI48" s="6">
        <f t="shared" si="918"/>
        <v>0</v>
      </c>
      <c r="EJ48" s="6"/>
      <c r="EK48" s="6"/>
      <c r="EL48" s="6">
        <f t="shared" si="919"/>
        <v>0</v>
      </c>
      <c r="EM48" s="6"/>
      <c r="EN48" s="6"/>
      <c r="EO48" s="6">
        <f t="shared" si="920"/>
        <v>0</v>
      </c>
      <c r="EP48" s="6"/>
      <c r="EQ48" s="6"/>
      <c r="ER48" s="6">
        <f t="shared" si="921"/>
        <v>0</v>
      </c>
      <c r="ES48" s="6"/>
      <c r="ET48" s="6"/>
      <c r="EU48" s="6">
        <f t="shared" si="922"/>
        <v>0</v>
      </c>
      <c r="EV48" s="105">
        <f t="shared" si="923"/>
        <v>0</v>
      </c>
      <c r="EW48" s="105">
        <f t="shared" si="923"/>
        <v>0</v>
      </c>
      <c r="EX48" s="105">
        <f t="shared" si="923"/>
        <v>0</v>
      </c>
      <c r="EY48" s="6"/>
      <c r="EZ48" s="6"/>
      <c r="FA48" s="6">
        <f t="shared" si="924"/>
        <v>0</v>
      </c>
      <c r="FB48" s="6"/>
      <c r="FC48" s="6"/>
      <c r="FD48" s="6">
        <f t="shared" si="925"/>
        <v>0</v>
      </c>
      <c r="FE48" s="6"/>
      <c r="FF48" s="6"/>
      <c r="FG48" s="6">
        <f t="shared" si="926"/>
        <v>0</v>
      </c>
      <c r="FH48" s="6"/>
      <c r="FI48" s="6"/>
      <c r="FJ48" s="6">
        <f t="shared" si="927"/>
        <v>0</v>
      </c>
      <c r="FK48" s="6"/>
      <c r="FL48" s="6"/>
      <c r="FM48" s="6">
        <f t="shared" si="928"/>
        <v>0</v>
      </c>
      <c r="FN48" s="6"/>
      <c r="FO48" s="6"/>
      <c r="FP48" s="6">
        <f t="shared" si="929"/>
        <v>0</v>
      </c>
      <c r="FQ48" s="6"/>
      <c r="FR48" s="6"/>
      <c r="FS48" s="6">
        <f t="shared" si="930"/>
        <v>0</v>
      </c>
      <c r="FT48" s="6"/>
      <c r="FU48" s="6"/>
      <c r="FV48" s="6">
        <f t="shared" si="931"/>
        <v>0</v>
      </c>
      <c r="FW48" s="6"/>
      <c r="FX48" s="6"/>
      <c r="FY48" s="6">
        <f t="shared" si="932"/>
        <v>0</v>
      </c>
      <c r="FZ48" s="6"/>
      <c r="GA48" s="6"/>
      <c r="GB48" s="6">
        <f t="shared" si="933"/>
        <v>0</v>
      </c>
      <c r="GC48" s="6"/>
      <c r="GD48" s="6"/>
      <c r="GE48" s="6">
        <f t="shared" si="934"/>
        <v>0</v>
      </c>
      <c r="GF48" s="6"/>
      <c r="GG48" s="6"/>
      <c r="GH48" s="6">
        <f t="shared" si="935"/>
        <v>0</v>
      </c>
      <c r="GI48" s="6"/>
      <c r="GJ48" s="6"/>
      <c r="GK48" s="6">
        <f t="shared" si="936"/>
        <v>0</v>
      </c>
      <c r="GL48" s="7">
        <f t="shared" si="937"/>
        <v>0</v>
      </c>
      <c r="GM48" s="6">
        <f t="shared" si="937"/>
        <v>0</v>
      </c>
      <c r="GN48" s="6">
        <f t="shared" si="938"/>
        <v>0</v>
      </c>
      <c r="GO48" s="7"/>
      <c r="GP48" s="6"/>
      <c r="GQ48" s="6">
        <f t="shared" si="939"/>
        <v>0</v>
      </c>
      <c r="GR48" s="7"/>
      <c r="GS48" s="6"/>
      <c r="GT48" s="6">
        <f t="shared" si="940"/>
        <v>0</v>
      </c>
      <c r="GU48" s="7"/>
      <c r="GV48" s="6"/>
      <c r="GW48" s="6">
        <f t="shared" si="941"/>
        <v>0</v>
      </c>
      <c r="GX48" s="10">
        <f t="shared" si="942"/>
        <v>0</v>
      </c>
      <c r="GY48" s="10">
        <f t="shared" si="943"/>
        <v>0</v>
      </c>
      <c r="GZ48" s="10">
        <f t="shared" si="944"/>
        <v>0</v>
      </c>
      <c r="HA48" s="10">
        <f t="shared" si="139"/>
        <v>0</v>
      </c>
      <c r="HB48" s="10">
        <f t="shared" si="458"/>
        <v>0</v>
      </c>
      <c r="HC48" s="116">
        <f t="shared" si="459"/>
        <v>0</v>
      </c>
    </row>
    <row r="49" spans="1:211" s="12" customFormat="1" x14ac:dyDescent="0.2">
      <c r="A49" s="124" t="s">
        <v>440</v>
      </c>
      <c r="B49" s="5">
        <f>B50+B51</f>
        <v>0</v>
      </c>
      <c r="C49" s="5">
        <f t="shared" ref="C49:BN49" si="945">C50+C51</f>
        <v>0</v>
      </c>
      <c r="D49" s="5">
        <f t="shared" si="945"/>
        <v>0</v>
      </c>
      <c r="E49" s="5">
        <f t="shared" si="945"/>
        <v>0</v>
      </c>
      <c r="F49" s="5">
        <f t="shared" si="945"/>
        <v>0</v>
      </c>
      <c r="G49" s="5">
        <f t="shared" si="945"/>
        <v>0</v>
      </c>
      <c r="H49" s="5">
        <f t="shared" si="945"/>
        <v>0</v>
      </c>
      <c r="I49" s="5">
        <f t="shared" si="945"/>
        <v>0</v>
      </c>
      <c r="J49" s="5">
        <f t="shared" si="945"/>
        <v>0</v>
      </c>
      <c r="K49" s="5">
        <f t="shared" si="945"/>
        <v>500</v>
      </c>
      <c r="L49" s="5">
        <f t="shared" si="945"/>
        <v>0</v>
      </c>
      <c r="M49" s="5">
        <f t="shared" si="945"/>
        <v>500</v>
      </c>
      <c r="N49" s="5">
        <f t="shared" si="945"/>
        <v>0</v>
      </c>
      <c r="O49" s="5">
        <f t="shared" si="945"/>
        <v>0</v>
      </c>
      <c r="P49" s="5">
        <f t="shared" si="945"/>
        <v>0</v>
      </c>
      <c r="Q49" s="5">
        <f t="shared" si="945"/>
        <v>0</v>
      </c>
      <c r="R49" s="5">
        <f t="shared" si="945"/>
        <v>0</v>
      </c>
      <c r="S49" s="5">
        <f t="shared" si="945"/>
        <v>0</v>
      </c>
      <c r="T49" s="5">
        <f t="shared" si="945"/>
        <v>0</v>
      </c>
      <c r="U49" s="5">
        <f t="shared" si="945"/>
        <v>0</v>
      </c>
      <c r="V49" s="5">
        <f t="shared" si="945"/>
        <v>0</v>
      </c>
      <c r="W49" s="5">
        <f t="shared" si="945"/>
        <v>0</v>
      </c>
      <c r="X49" s="5">
        <f t="shared" si="945"/>
        <v>0</v>
      </c>
      <c r="Y49" s="5">
        <f t="shared" si="945"/>
        <v>0</v>
      </c>
      <c r="Z49" s="5">
        <f t="shared" si="945"/>
        <v>0</v>
      </c>
      <c r="AA49" s="5">
        <f t="shared" si="945"/>
        <v>0</v>
      </c>
      <c r="AB49" s="5">
        <f t="shared" si="945"/>
        <v>0</v>
      </c>
      <c r="AC49" s="5">
        <f t="shared" si="945"/>
        <v>0</v>
      </c>
      <c r="AD49" s="5">
        <f t="shared" si="945"/>
        <v>0</v>
      </c>
      <c r="AE49" s="5">
        <f t="shared" si="945"/>
        <v>0</v>
      </c>
      <c r="AF49" s="5">
        <f t="shared" si="945"/>
        <v>0</v>
      </c>
      <c r="AG49" s="5">
        <f t="shared" si="945"/>
        <v>0</v>
      </c>
      <c r="AH49" s="5">
        <f t="shared" si="945"/>
        <v>0</v>
      </c>
      <c r="AI49" s="5">
        <f t="shared" si="945"/>
        <v>0</v>
      </c>
      <c r="AJ49" s="5">
        <f t="shared" si="945"/>
        <v>0</v>
      </c>
      <c r="AK49" s="5">
        <f t="shared" si="945"/>
        <v>0</v>
      </c>
      <c r="AL49" s="5">
        <f t="shared" si="945"/>
        <v>0</v>
      </c>
      <c r="AM49" s="5">
        <f t="shared" si="945"/>
        <v>0</v>
      </c>
      <c r="AN49" s="5">
        <f t="shared" si="945"/>
        <v>0</v>
      </c>
      <c r="AO49" s="5">
        <f t="shared" si="945"/>
        <v>0</v>
      </c>
      <c r="AP49" s="5">
        <f t="shared" si="945"/>
        <v>0</v>
      </c>
      <c r="AQ49" s="5">
        <f t="shared" si="945"/>
        <v>0</v>
      </c>
      <c r="AR49" s="5">
        <f t="shared" si="945"/>
        <v>0</v>
      </c>
      <c r="AS49" s="5">
        <f t="shared" si="945"/>
        <v>0</v>
      </c>
      <c r="AT49" s="5">
        <f t="shared" si="945"/>
        <v>0</v>
      </c>
      <c r="AU49" s="5">
        <f t="shared" si="945"/>
        <v>0</v>
      </c>
      <c r="AV49" s="5">
        <f t="shared" si="945"/>
        <v>0</v>
      </c>
      <c r="AW49" s="5">
        <f t="shared" si="945"/>
        <v>0</v>
      </c>
      <c r="AX49" s="5">
        <f t="shared" si="945"/>
        <v>0</v>
      </c>
      <c r="AY49" s="5">
        <f t="shared" si="945"/>
        <v>0</v>
      </c>
      <c r="AZ49" s="5">
        <f t="shared" si="945"/>
        <v>0</v>
      </c>
      <c r="BA49" s="5">
        <f t="shared" si="945"/>
        <v>0</v>
      </c>
      <c r="BB49" s="5">
        <f t="shared" si="945"/>
        <v>0</v>
      </c>
      <c r="BC49" s="5">
        <f t="shared" si="945"/>
        <v>0</v>
      </c>
      <c r="BD49" s="5">
        <f t="shared" si="945"/>
        <v>0</v>
      </c>
      <c r="BE49" s="5">
        <f t="shared" si="945"/>
        <v>0</v>
      </c>
      <c r="BF49" s="5">
        <f t="shared" si="945"/>
        <v>0</v>
      </c>
      <c r="BG49" s="5">
        <f t="shared" si="945"/>
        <v>0</v>
      </c>
      <c r="BH49" s="5">
        <f t="shared" si="945"/>
        <v>0</v>
      </c>
      <c r="BI49" s="5">
        <f t="shared" si="945"/>
        <v>0</v>
      </c>
      <c r="BJ49" s="5">
        <f t="shared" si="945"/>
        <v>0</v>
      </c>
      <c r="BK49" s="5">
        <f t="shared" si="945"/>
        <v>0</v>
      </c>
      <c r="BL49" s="5">
        <f t="shared" si="945"/>
        <v>0</v>
      </c>
      <c r="BM49" s="5">
        <f t="shared" si="945"/>
        <v>0</v>
      </c>
      <c r="BN49" s="5">
        <f t="shared" si="945"/>
        <v>0</v>
      </c>
      <c r="BO49" s="5">
        <f t="shared" ref="BO49:DQ49" si="946">BO50+BO51</f>
        <v>0</v>
      </c>
      <c r="BP49" s="5">
        <f t="shared" si="946"/>
        <v>0</v>
      </c>
      <c r="BQ49" s="5">
        <f t="shared" si="946"/>
        <v>0</v>
      </c>
      <c r="BR49" s="5">
        <f t="shared" si="946"/>
        <v>0</v>
      </c>
      <c r="BS49" s="5">
        <f t="shared" si="946"/>
        <v>0</v>
      </c>
      <c r="BT49" s="5">
        <f t="shared" si="946"/>
        <v>0</v>
      </c>
      <c r="BU49" s="5">
        <f t="shared" si="946"/>
        <v>0</v>
      </c>
      <c r="BV49" s="5">
        <f t="shared" si="946"/>
        <v>0</v>
      </c>
      <c r="BW49" s="5">
        <f t="shared" si="946"/>
        <v>0</v>
      </c>
      <c r="BX49" s="5">
        <f t="shared" si="946"/>
        <v>0</v>
      </c>
      <c r="BY49" s="5">
        <f t="shared" si="946"/>
        <v>0</v>
      </c>
      <c r="BZ49" s="5">
        <f t="shared" si="946"/>
        <v>0</v>
      </c>
      <c r="CA49" s="5">
        <f t="shared" si="946"/>
        <v>0</v>
      </c>
      <c r="CB49" s="5">
        <f t="shared" si="946"/>
        <v>0</v>
      </c>
      <c r="CC49" s="5">
        <f t="shared" si="946"/>
        <v>0</v>
      </c>
      <c r="CD49" s="5">
        <f t="shared" si="946"/>
        <v>0</v>
      </c>
      <c r="CE49" s="5">
        <f t="shared" si="946"/>
        <v>0</v>
      </c>
      <c r="CF49" s="5">
        <f t="shared" si="946"/>
        <v>0</v>
      </c>
      <c r="CG49" s="5">
        <f t="shared" si="946"/>
        <v>0</v>
      </c>
      <c r="CH49" s="5">
        <f t="shared" si="946"/>
        <v>0</v>
      </c>
      <c r="CI49" s="5">
        <f t="shared" si="946"/>
        <v>0</v>
      </c>
      <c r="CJ49" s="5">
        <f t="shared" si="946"/>
        <v>0</v>
      </c>
      <c r="CK49" s="5">
        <f t="shared" si="946"/>
        <v>0</v>
      </c>
      <c r="CL49" s="5">
        <f t="shared" si="946"/>
        <v>0</v>
      </c>
      <c r="CM49" s="5">
        <f t="shared" si="946"/>
        <v>0</v>
      </c>
      <c r="CN49" s="5">
        <f t="shared" si="946"/>
        <v>0</v>
      </c>
      <c r="CO49" s="5">
        <f t="shared" si="946"/>
        <v>0</v>
      </c>
      <c r="CP49" s="5">
        <f t="shared" si="946"/>
        <v>0</v>
      </c>
      <c r="CQ49" s="5">
        <f t="shared" si="946"/>
        <v>0</v>
      </c>
      <c r="CR49" s="5">
        <f t="shared" si="946"/>
        <v>0</v>
      </c>
      <c r="CS49" s="5">
        <f t="shared" si="946"/>
        <v>0</v>
      </c>
      <c r="CT49" s="5">
        <f t="shared" si="946"/>
        <v>0</v>
      </c>
      <c r="CU49" s="5">
        <f t="shared" si="946"/>
        <v>0</v>
      </c>
      <c r="CV49" s="5">
        <f t="shared" si="946"/>
        <v>0</v>
      </c>
      <c r="CW49" s="5">
        <f t="shared" si="946"/>
        <v>0</v>
      </c>
      <c r="CX49" s="5">
        <f t="shared" si="946"/>
        <v>0</v>
      </c>
      <c r="CY49" s="5">
        <f t="shared" si="946"/>
        <v>0</v>
      </c>
      <c r="CZ49" s="5">
        <f t="shared" si="946"/>
        <v>0</v>
      </c>
      <c r="DA49" s="5">
        <f t="shared" si="946"/>
        <v>0</v>
      </c>
      <c r="DB49" s="5">
        <f t="shared" si="946"/>
        <v>0</v>
      </c>
      <c r="DC49" s="5">
        <f t="shared" si="946"/>
        <v>140000</v>
      </c>
      <c r="DD49" s="5">
        <f t="shared" si="946"/>
        <v>0</v>
      </c>
      <c r="DE49" s="5">
        <f t="shared" si="946"/>
        <v>140000</v>
      </c>
      <c r="DF49" s="5">
        <f t="shared" si="946"/>
        <v>0</v>
      </c>
      <c r="DG49" s="5">
        <f t="shared" si="946"/>
        <v>0</v>
      </c>
      <c r="DH49" s="5">
        <f t="shared" si="946"/>
        <v>0</v>
      </c>
      <c r="DI49" s="5">
        <f t="shared" si="946"/>
        <v>0</v>
      </c>
      <c r="DJ49" s="5">
        <f t="shared" si="946"/>
        <v>0</v>
      </c>
      <c r="DK49" s="5">
        <f t="shared" si="946"/>
        <v>0</v>
      </c>
      <c r="DL49" s="5">
        <f t="shared" si="946"/>
        <v>0</v>
      </c>
      <c r="DM49" s="5">
        <f t="shared" si="946"/>
        <v>0</v>
      </c>
      <c r="DN49" s="5">
        <f t="shared" si="946"/>
        <v>0</v>
      </c>
      <c r="DO49" s="5">
        <f t="shared" si="946"/>
        <v>0</v>
      </c>
      <c r="DP49" s="5">
        <f t="shared" si="946"/>
        <v>0</v>
      </c>
      <c r="DQ49" s="5">
        <f t="shared" si="946"/>
        <v>0</v>
      </c>
      <c r="DR49" s="106">
        <f t="shared" ref="DR49:GR49" si="947">DR50+DR51</f>
        <v>140500</v>
      </c>
      <c r="DS49" s="106">
        <f t="shared" si="947"/>
        <v>0</v>
      </c>
      <c r="DT49" s="106">
        <f t="shared" si="947"/>
        <v>140500</v>
      </c>
      <c r="DU49" s="5">
        <f t="shared" si="947"/>
        <v>0</v>
      </c>
      <c r="DV49" s="5">
        <f t="shared" ref="DV49" si="948">DV50+DV51</f>
        <v>0</v>
      </c>
      <c r="DW49" s="5">
        <f t="shared" ref="DW49:EU49" si="949">DW50+DW51</f>
        <v>0</v>
      </c>
      <c r="DX49" s="5">
        <f t="shared" si="947"/>
        <v>0</v>
      </c>
      <c r="DY49" s="5">
        <f t="shared" si="947"/>
        <v>0</v>
      </c>
      <c r="DZ49" s="5">
        <f t="shared" si="949"/>
        <v>0</v>
      </c>
      <c r="EA49" s="5">
        <f t="shared" si="947"/>
        <v>0</v>
      </c>
      <c r="EB49" s="5">
        <f t="shared" si="947"/>
        <v>0</v>
      </c>
      <c r="EC49" s="5">
        <f t="shared" si="949"/>
        <v>0</v>
      </c>
      <c r="ED49" s="5">
        <f t="shared" si="947"/>
        <v>0</v>
      </c>
      <c r="EE49" s="5">
        <f t="shared" si="947"/>
        <v>0</v>
      </c>
      <c r="EF49" s="5">
        <f t="shared" si="949"/>
        <v>0</v>
      </c>
      <c r="EG49" s="5">
        <f t="shared" si="947"/>
        <v>0</v>
      </c>
      <c r="EH49" s="5">
        <f t="shared" si="947"/>
        <v>0</v>
      </c>
      <c r="EI49" s="5">
        <f t="shared" si="949"/>
        <v>0</v>
      </c>
      <c r="EJ49" s="5">
        <f t="shared" si="947"/>
        <v>0</v>
      </c>
      <c r="EK49" s="5">
        <f t="shared" si="947"/>
        <v>0</v>
      </c>
      <c r="EL49" s="5">
        <f t="shared" si="949"/>
        <v>0</v>
      </c>
      <c r="EM49" s="5">
        <f t="shared" si="947"/>
        <v>0</v>
      </c>
      <c r="EN49" s="5">
        <f t="shared" si="947"/>
        <v>0</v>
      </c>
      <c r="EO49" s="5">
        <f t="shared" si="949"/>
        <v>0</v>
      </c>
      <c r="EP49" s="5">
        <f t="shared" si="947"/>
        <v>0</v>
      </c>
      <c r="EQ49" s="5">
        <f t="shared" si="947"/>
        <v>0</v>
      </c>
      <c r="ER49" s="5">
        <f t="shared" si="949"/>
        <v>0</v>
      </c>
      <c r="ES49" s="5">
        <f t="shared" si="947"/>
        <v>0</v>
      </c>
      <c r="ET49" s="5">
        <f t="shared" si="947"/>
        <v>0</v>
      </c>
      <c r="EU49" s="5">
        <f t="shared" si="949"/>
        <v>0</v>
      </c>
      <c r="EV49" s="106">
        <f t="shared" si="947"/>
        <v>0</v>
      </c>
      <c r="EW49" s="106">
        <f t="shared" si="947"/>
        <v>0</v>
      </c>
      <c r="EX49" s="106">
        <f t="shared" si="947"/>
        <v>0</v>
      </c>
      <c r="EY49" s="5">
        <f t="shared" si="947"/>
        <v>0</v>
      </c>
      <c r="EZ49" s="5">
        <f t="shared" ref="EZ49" si="950">EZ50+EZ51</f>
        <v>0</v>
      </c>
      <c r="FA49" s="5">
        <f t="shared" ref="FA49" si="951">FA50+FA51</f>
        <v>0</v>
      </c>
      <c r="FB49" s="5">
        <f t="shared" si="947"/>
        <v>0</v>
      </c>
      <c r="FC49" s="5">
        <f t="shared" ref="FC49" si="952">FC50+FC51</f>
        <v>0</v>
      </c>
      <c r="FD49" s="5">
        <f t="shared" ref="FD49" si="953">FD50+FD51</f>
        <v>0</v>
      </c>
      <c r="FE49" s="5">
        <f t="shared" si="947"/>
        <v>0</v>
      </c>
      <c r="FF49" s="5">
        <f t="shared" ref="FF49" si="954">FF50+FF51</f>
        <v>0</v>
      </c>
      <c r="FG49" s="5">
        <f t="shared" ref="FG49" si="955">FG50+FG51</f>
        <v>0</v>
      </c>
      <c r="FH49" s="5">
        <f t="shared" si="947"/>
        <v>0</v>
      </c>
      <c r="FI49" s="5">
        <f t="shared" ref="FI49" si="956">FI50+FI51</f>
        <v>0</v>
      </c>
      <c r="FJ49" s="5">
        <f t="shared" ref="FJ49" si="957">FJ50+FJ51</f>
        <v>0</v>
      </c>
      <c r="FK49" s="5">
        <f t="shared" si="947"/>
        <v>0</v>
      </c>
      <c r="FL49" s="5">
        <f t="shared" ref="FL49" si="958">FL50+FL51</f>
        <v>0</v>
      </c>
      <c r="FM49" s="5">
        <f t="shared" ref="FM49" si="959">FM50+FM51</f>
        <v>0</v>
      </c>
      <c r="FN49" s="5">
        <f t="shared" si="947"/>
        <v>0</v>
      </c>
      <c r="FO49" s="5">
        <f t="shared" ref="FO49" si="960">FO50+FO51</f>
        <v>0</v>
      </c>
      <c r="FP49" s="5">
        <f t="shared" ref="FP49" si="961">FP50+FP51</f>
        <v>0</v>
      </c>
      <c r="FQ49" s="5">
        <f t="shared" si="947"/>
        <v>0</v>
      </c>
      <c r="FR49" s="5">
        <f t="shared" ref="FR49" si="962">FR50+FR51</f>
        <v>0</v>
      </c>
      <c r="FS49" s="5">
        <f t="shared" ref="FS49" si="963">FS50+FS51</f>
        <v>0</v>
      </c>
      <c r="FT49" s="5">
        <f t="shared" si="947"/>
        <v>0</v>
      </c>
      <c r="FU49" s="5">
        <f t="shared" ref="FU49" si="964">FU50+FU51</f>
        <v>0</v>
      </c>
      <c r="FV49" s="5">
        <f t="shared" ref="FV49" si="965">FV50+FV51</f>
        <v>0</v>
      </c>
      <c r="FW49" s="5">
        <f t="shared" si="947"/>
        <v>0</v>
      </c>
      <c r="FX49" s="5">
        <f t="shared" ref="FX49" si="966">FX50+FX51</f>
        <v>0</v>
      </c>
      <c r="FY49" s="5">
        <f t="shared" ref="FY49" si="967">FY50+FY51</f>
        <v>0</v>
      </c>
      <c r="FZ49" s="5">
        <f t="shared" si="947"/>
        <v>0</v>
      </c>
      <c r="GA49" s="5">
        <f t="shared" ref="GA49" si="968">GA50+GA51</f>
        <v>0</v>
      </c>
      <c r="GB49" s="5">
        <f t="shared" ref="GB49" si="969">GB50+GB51</f>
        <v>0</v>
      </c>
      <c r="GC49" s="5">
        <f t="shared" si="947"/>
        <v>0</v>
      </c>
      <c r="GD49" s="5">
        <f t="shared" ref="GD49" si="970">GD50+GD51</f>
        <v>0</v>
      </c>
      <c r="GE49" s="5">
        <f t="shared" ref="GE49" si="971">GE50+GE51</f>
        <v>0</v>
      </c>
      <c r="GF49" s="5">
        <f t="shared" si="947"/>
        <v>0</v>
      </c>
      <c r="GG49" s="5">
        <f t="shared" ref="GG49" si="972">GG50+GG51</f>
        <v>0</v>
      </c>
      <c r="GH49" s="5">
        <f t="shared" ref="GH49" si="973">GH50+GH51</f>
        <v>0</v>
      </c>
      <c r="GI49" s="5">
        <f>GI50+GI51</f>
        <v>0</v>
      </c>
      <c r="GJ49" s="5">
        <f t="shared" ref="GJ49" si="974">GJ50+GJ51</f>
        <v>0</v>
      </c>
      <c r="GK49" s="5">
        <f t="shared" ref="GK49" si="975">GK50+GK51</f>
        <v>0</v>
      </c>
      <c r="GL49" s="5">
        <f t="shared" si="947"/>
        <v>0</v>
      </c>
      <c r="GM49" s="5">
        <f t="shared" ref="GM49" si="976">GM50+GM51</f>
        <v>0</v>
      </c>
      <c r="GN49" s="5">
        <f t="shared" ref="GN49" si="977">GN50+GN51</f>
        <v>0</v>
      </c>
      <c r="GO49" s="5">
        <f t="shared" si="947"/>
        <v>0</v>
      </c>
      <c r="GP49" s="5">
        <f t="shared" ref="GP49" si="978">GP50+GP51</f>
        <v>0</v>
      </c>
      <c r="GQ49" s="5">
        <f t="shared" ref="GQ49" si="979">GQ50+GQ51</f>
        <v>0</v>
      </c>
      <c r="GR49" s="5">
        <f t="shared" si="947"/>
        <v>0</v>
      </c>
      <c r="GS49" s="5">
        <f t="shared" ref="GS49" si="980">GS50+GS51</f>
        <v>0</v>
      </c>
      <c r="GT49" s="5">
        <f t="shared" ref="GT49" si="981">GT50+GT51</f>
        <v>0</v>
      </c>
      <c r="GU49" s="5">
        <f>GU50+GU51</f>
        <v>0</v>
      </c>
      <c r="GV49" s="5">
        <f t="shared" ref="GV49" si="982">GV50+GV51</f>
        <v>0</v>
      </c>
      <c r="GW49" s="5">
        <f t="shared" ref="GW49" si="983">GW50+GW51</f>
        <v>0</v>
      </c>
      <c r="GX49" s="5">
        <f>GX50+GX51</f>
        <v>0</v>
      </c>
      <c r="GY49" s="5">
        <f t="shared" ref="GY49:GZ49" si="984">GY50+GY51</f>
        <v>0</v>
      </c>
      <c r="GZ49" s="5">
        <f t="shared" si="984"/>
        <v>0</v>
      </c>
      <c r="HA49" s="5">
        <f>HA50+HA51</f>
        <v>140500</v>
      </c>
      <c r="HB49" s="5">
        <f t="shared" ref="HB49:HC49" si="985">HB50+HB51</f>
        <v>0</v>
      </c>
      <c r="HC49" s="118">
        <f t="shared" si="985"/>
        <v>140500</v>
      </c>
    </row>
    <row r="50" spans="1:211" ht="25.5" x14ac:dyDescent="0.2">
      <c r="A50" s="123" t="s">
        <v>441</v>
      </c>
      <c r="B50" s="6">
        <v>0</v>
      </c>
      <c r="C50" s="6"/>
      <c r="D50" s="6">
        <f t="shared" ref="D50:D51" si="986">B50+C50</f>
        <v>0</v>
      </c>
      <c r="E50" s="6">
        <v>0</v>
      </c>
      <c r="F50" s="6"/>
      <c r="G50" s="6">
        <f t="shared" ref="G50:G51" si="987">E50+F50</f>
        <v>0</v>
      </c>
      <c r="H50" s="6">
        <v>0</v>
      </c>
      <c r="I50" s="6"/>
      <c r="J50" s="6">
        <f t="shared" ref="J50:J51" si="988">H50+I50</f>
        <v>0</v>
      </c>
      <c r="K50" s="6">
        <v>500</v>
      </c>
      <c r="L50" s="6"/>
      <c r="M50" s="6">
        <f t="shared" ref="M50:M51" si="989">K50+L50</f>
        <v>500</v>
      </c>
      <c r="N50" s="6">
        <v>0</v>
      </c>
      <c r="O50" s="6"/>
      <c r="P50" s="6">
        <f t="shared" ref="P50:P51" si="990">N50+O50</f>
        <v>0</v>
      </c>
      <c r="Q50" s="6">
        <v>0</v>
      </c>
      <c r="R50" s="6"/>
      <c r="S50" s="6">
        <f t="shared" ref="S50:S51" si="991">Q50+R50</f>
        <v>0</v>
      </c>
      <c r="T50" s="6">
        <v>0</v>
      </c>
      <c r="U50" s="6"/>
      <c r="V50" s="6">
        <f t="shared" ref="V50:V51" si="992">T50+U50</f>
        <v>0</v>
      </c>
      <c r="W50" s="6"/>
      <c r="X50" s="6"/>
      <c r="Y50" s="6">
        <f t="shared" ref="Y50:Y51" si="993">W50+X50</f>
        <v>0</v>
      </c>
      <c r="Z50" s="6"/>
      <c r="AA50" s="6"/>
      <c r="AB50" s="6">
        <f t="shared" ref="AB50:AB51" si="994">Z50+AA50</f>
        <v>0</v>
      </c>
      <c r="AC50" s="6">
        <v>0</v>
      </c>
      <c r="AD50" s="6"/>
      <c r="AE50" s="6">
        <f t="shared" ref="AE50:AE51" si="995">AC50+AD50</f>
        <v>0</v>
      </c>
      <c r="AF50" s="6">
        <v>0</v>
      </c>
      <c r="AG50" s="6"/>
      <c r="AH50" s="6">
        <f t="shared" ref="AH50:AH51" si="996">AF50+AG50</f>
        <v>0</v>
      </c>
      <c r="AI50" s="6">
        <v>0</v>
      </c>
      <c r="AJ50" s="6"/>
      <c r="AK50" s="6">
        <f t="shared" ref="AK50:AK51" si="997">AI50+AJ50</f>
        <v>0</v>
      </c>
      <c r="AL50" s="6">
        <v>0</v>
      </c>
      <c r="AM50" s="6"/>
      <c r="AN50" s="6">
        <f t="shared" ref="AN50:AN51" si="998">AL50+AM50</f>
        <v>0</v>
      </c>
      <c r="AO50" s="6">
        <v>0</v>
      </c>
      <c r="AP50" s="6"/>
      <c r="AQ50" s="6">
        <f t="shared" ref="AQ50:AQ51" si="999">AO50+AP50</f>
        <v>0</v>
      </c>
      <c r="AR50" s="6">
        <v>0</v>
      </c>
      <c r="AS50" s="6"/>
      <c r="AT50" s="6">
        <f t="shared" ref="AT50:AT51" si="1000">AR50+AS50</f>
        <v>0</v>
      </c>
      <c r="AU50" s="6">
        <v>0</v>
      </c>
      <c r="AV50" s="6"/>
      <c r="AW50" s="6">
        <f t="shared" ref="AW50:AW51" si="1001">AU50+AV50</f>
        <v>0</v>
      </c>
      <c r="AX50" s="6">
        <v>0</v>
      </c>
      <c r="AY50" s="6"/>
      <c r="AZ50" s="6">
        <f t="shared" ref="AZ50:AZ51" si="1002">AX50+AY50</f>
        <v>0</v>
      </c>
      <c r="BA50" s="6">
        <v>0</v>
      </c>
      <c r="BB50" s="6"/>
      <c r="BC50" s="6">
        <f t="shared" ref="BC50:BC51" si="1003">BA50+BB50</f>
        <v>0</v>
      </c>
      <c r="BD50" s="6"/>
      <c r="BE50" s="6"/>
      <c r="BF50" s="6">
        <f t="shared" ref="BF50:BF51" si="1004">BD50+BE50</f>
        <v>0</v>
      </c>
      <c r="BG50" s="6">
        <v>0</v>
      </c>
      <c r="BH50" s="6"/>
      <c r="BI50" s="6">
        <f t="shared" ref="BI50:BI51" si="1005">BG50+BH50</f>
        <v>0</v>
      </c>
      <c r="BJ50" s="6">
        <v>0</v>
      </c>
      <c r="BK50" s="6"/>
      <c r="BL50" s="6">
        <f t="shared" ref="BL50:BL51" si="1006">BJ50+BK50</f>
        <v>0</v>
      </c>
      <c r="BM50" s="6"/>
      <c r="BN50" s="6"/>
      <c r="BO50" s="6">
        <f t="shared" ref="BO50:BO51" si="1007">BM50+BN50</f>
        <v>0</v>
      </c>
      <c r="BP50" s="6">
        <v>0</v>
      </c>
      <c r="BQ50" s="6"/>
      <c r="BR50" s="6">
        <f t="shared" ref="BR50:BR51" si="1008">BP50+BQ50</f>
        <v>0</v>
      </c>
      <c r="BS50" s="6">
        <v>0</v>
      </c>
      <c r="BT50" s="6"/>
      <c r="BU50" s="6">
        <f t="shared" ref="BU50:BU51" si="1009">BS50+BT50</f>
        <v>0</v>
      </c>
      <c r="BV50" s="6"/>
      <c r="BW50" s="6"/>
      <c r="BX50" s="6">
        <f t="shared" ref="BX50:BX51" si="1010">BV50+BW50</f>
        <v>0</v>
      </c>
      <c r="BY50" s="6">
        <v>0</v>
      </c>
      <c r="BZ50" s="6"/>
      <c r="CA50" s="6">
        <f t="shared" ref="CA50:CA51" si="1011">BY50+BZ50</f>
        <v>0</v>
      </c>
      <c r="CB50" s="6"/>
      <c r="CC50" s="6"/>
      <c r="CD50" s="6">
        <f t="shared" ref="CD50:CD51" si="1012">CB50+CC50</f>
        <v>0</v>
      </c>
      <c r="CE50" s="6"/>
      <c r="CF50" s="6"/>
      <c r="CG50" s="6">
        <f t="shared" ref="CG50:CG51" si="1013">CE50+CF50</f>
        <v>0</v>
      </c>
      <c r="CH50" s="6"/>
      <c r="CI50" s="6"/>
      <c r="CJ50" s="6">
        <f t="shared" ref="CJ50:CJ51" si="1014">CH50+CI50</f>
        <v>0</v>
      </c>
      <c r="CK50" s="6"/>
      <c r="CL50" s="6"/>
      <c r="CM50" s="6">
        <f t="shared" ref="CM50:CM51" si="1015">CK50+CL50</f>
        <v>0</v>
      </c>
      <c r="CN50" s="6">
        <v>0</v>
      </c>
      <c r="CO50" s="6"/>
      <c r="CP50" s="6">
        <f t="shared" ref="CP50:CP51" si="1016">CN50+CO50</f>
        <v>0</v>
      </c>
      <c r="CQ50" s="6"/>
      <c r="CR50" s="6"/>
      <c r="CS50" s="6">
        <f t="shared" ref="CS50:CS51" si="1017">CQ50+CR50</f>
        <v>0</v>
      </c>
      <c r="CT50" s="6">
        <v>0</v>
      </c>
      <c r="CU50" s="6"/>
      <c r="CV50" s="6">
        <f t="shared" ref="CV50:CV51" si="1018">CT50+CU50</f>
        <v>0</v>
      </c>
      <c r="CW50" s="6">
        <v>0</v>
      </c>
      <c r="CX50" s="6"/>
      <c r="CY50" s="6">
        <f t="shared" ref="CY50:CY51" si="1019">CW50+CX50</f>
        <v>0</v>
      </c>
      <c r="CZ50" s="6">
        <v>0</v>
      </c>
      <c r="DA50" s="6"/>
      <c r="DB50" s="6">
        <f t="shared" ref="DB50:DB51" si="1020">CZ50+DA50</f>
        <v>0</v>
      </c>
      <c r="DC50" s="6">
        <v>140000</v>
      </c>
      <c r="DD50" s="6"/>
      <c r="DE50" s="6">
        <f t="shared" ref="DE50:DE51" si="1021">DC50+DD50</f>
        <v>140000</v>
      </c>
      <c r="DF50" s="6">
        <v>0</v>
      </c>
      <c r="DG50" s="6"/>
      <c r="DH50" s="6">
        <f t="shared" ref="DH50:DH51" si="1022">DF50+DG50</f>
        <v>0</v>
      </c>
      <c r="DI50" s="6">
        <v>0</v>
      </c>
      <c r="DJ50" s="6"/>
      <c r="DK50" s="6">
        <f t="shared" ref="DK50:DK51" si="1023">DI50+DJ50</f>
        <v>0</v>
      </c>
      <c r="DL50" s="6">
        <v>0</v>
      </c>
      <c r="DM50" s="6"/>
      <c r="DN50" s="6">
        <f t="shared" ref="DN50:DN51" si="1024">DL50+DM50</f>
        <v>0</v>
      </c>
      <c r="DO50" s="6">
        <v>0</v>
      </c>
      <c r="DP50" s="6"/>
      <c r="DQ50" s="6">
        <f t="shared" ref="DQ50:DQ51" si="1025">DO50+DP50</f>
        <v>0</v>
      </c>
      <c r="DR50" s="105">
        <f t="shared" ref="DR50:DT51" si="1026">B50+E50+H50+K50+N50+Q50+T50+W50+Z50+AC50+AF50+AI50+AL50+AO50+AR50+AU50+AX50+BA50+BD50+BG50+BJ50+BM50+BP50+BS50+BV50+BY50+CB50+CE50+CH50+CK50+CN50+CQ50+CT50+CW50+CZ50+DC50+DF50+DI50+DL50+DO50</f>
        <v>140500</v>
      </c>
      <c r="DS50" s="105">
        <f t="shared" si="1026"/>
        <v>0</v>
      </c>
      <c r="DT50" s="105">
        <f t="shared" si="1026"/>
        <v>140500</v>
      </c>
      <c r="DU50" s="6"/>
      <c r="DV50" s="6"/>
      <c r="DW50" s="6">
        <f t="shared" ref="DW50:DW51" si="1027">DU50+DV50</f>
        <v>0</v>
      </c>
      <c r="DX50" s="6"/>
      <c r="DY50" s="6"/>
      <c r="DZ50" s="6">
        <f t="shared" ref="DZ50:DZ51" si="1028">DX50+DY50</f>
        <v>0</v>
      </c>
      <c r="EA50" s="6"/>
      <c r="EB50" s="6"/>
      <c r="EC50" s="6">
        <f t="shared" ref="EC50:EC51" si="1029">EA50+EB50</f>
        <v>0</v>
      </c>
      <c r="ED50" s="6"/>
      <c r="EE50" s="6"/>
      <c r="EF50" s="6">
        <f t="shared" ref="EF50:EF51" si="1030">ED50+EE50</f>
        <v>0</v>
      </c>
      <c r="EG50" s="6"/>
      <c r="EH50" s="6"/>
      <c r="EI50" s="6">
        <f t="shared" ref="EI50:EI51" si="1031">EG50+EH50</f>
        <v>0</v>
      </c>
      <c r="EJ50" s="6"/>
      <c r="EK50" s="6"/>
      <c r="EL50" s="6">
        <f t="shared" ref="EL50:EL51" si="1032">EJ50+EK50</f>
        <v>0</v>
      </c>
      <c r="EM50" s="6"/>
      <c r="EN50" s="6"/>
      <c r="EO50" s="6">
        <f t="shared" ref="EO50:EO51" si="1033">EM50+EN50</f>
        <v>0</v>
      </c>
      <c r="EP50" s="6"/>
      <c r="EQ50" s="6"/>
      <c r="ER50" s="6">
        <f t="shared" ref="ER50:ER51" si="1034">EP50+EQ50</f>
        <v>0</v>
      </c>
      <c r="ES50" s="6"/>
      <c r="ET50" s="6"/>
      <c r="EU50" s="6">
        <f t="shared" ref="EU50:EU51" si="1035">ES50+ET50</f>
        <v>0</v>
      </c>
      <c r="EV50" s="105">
        <f t="shared" ref="EV50:EX51" si="1036">DU50+DX50+EA50+ED50+EG50+EJ50+EM50+EP50+ES50</f>
        <v>0</v>
      </c>
      <c r="EW50" s="105">
        <f t="shared" si="1036"/>
        <v>0</v>
      </c>
      <c r="EX50" s="105">
        <f t="shared" si="1036"/>
        <v>0</v>
      </c>
      <c r="EY50" s="6"/>
      <c r="EZ50" s="6"/>
      <c r="FA50" s="6">
        <f t="shared" ref="FA50:FA51" si="1037">EY50+EZ50</f>
        <v>0</v>
      </c>
      <c r="FB50" s="6"/>
      <c r="FC50" s="6"/>
      <c r="FD50" s="6">
        <f t="shared" ref="FD50:FD51" si="1038">FB50+FC50</f>
        <v>0</v>
      </c>
      <c r="FE50" s="6"/>
      <c r="FF50" s="6"/>
      <c r="FG50" s="6">
        <f t="shared" ref="FG50:FG51" si="1039">FE50+FF50</f>
        <v>0</v>
      </c>
      <c r="FH50" s="6"/>
      <c r="FI50" s="6"/>
      <c r="FJ50" s="6">
        <f t="shared" ref="FJ50:FJ51" si="1040">FH50+FI50</f>
        <v>0</v>
      </c>
      <c r="FK50" s="6"/>
      <c r="FL50" s="6"/>
      <c r="FM50" s="6">
        <f t="shared" ref="FM50:FM51" si="1041">FK50+FL50</f>
        <v>0</v>
      </c>
      <c r="FN50" s="6"/>
      <c r="FO50" s="6"/>
      <c r="FP50" s="6">
        <f t="shared" ref="FP50:FP51" si="1042">FN50+FO50</f>
        <v>0</v>
      </c>
      <c r="FQ50" s="6"/>
      <c r="FR50" s="6"/>
      <c r="FS50" s="6">
        <f t="shared" ref="FS50:FS51" si="1043">FQ50+FR50</f>
        <v>0</v>
      </c>
      <c r="FT50" s="6"/>
      <c r="FU50" s="6"/>
      <c r="FV50" s="6">
        <f t="shared" ref="FV50:FV51" si="1044">FT50+FU50</f>
        <v>0</v>
      </c>
      <c r="FW50" s="6"/>
      <c r="FX50" s="6"/>
      <c r="FY50" s="6">
        <f t="shared" ref="FY50:FY51" si="1045">FW50+FX50</f>
        <v>0</v>
      </c>
      <c r="FZ50" s="6"/>
      <c r="GA50" s="6"/>
      <c r="GB50" s="6">
        <f t="shared" ref="GB50:GB51" si="1046">FZ50+GA50</f>
        <v>0</v>
      </c>
      <c r="GC50" s="6"/>
      <c r="GD50" s="6"/>
      <c r="GE50" s="6">
        <f t="shared" ref="GE50:GE51" si="1047">GC50+GD50</f>
        <v>0</v>
      </c>
      <c r="GF50" s="6"/>
      <c r="GG50" s="6"/>
      <c r="GH50" s="6">
        <f t="shared" ref="GH50:GH51" si="1048">GF50+GG50</f>
        <v>0</v>
      </c>
      <c r="GI50" s="6"/>
      <c r="GJ50" s="6"/>
      <c r="GK50" s="6">
        <f t="shared" ref="GK50:GK51" si="1049">GI50+GJ50</f>
        <v>0</v>
      </c>
      <c r="GL50" s="7">
        <f t="shared" ref="GL50:GM51" si="1050">EY50+FB50+FE50+FH50+FK50+FN50+FQ50+FT50+FW50+FZ50+GC50+GF50+GI50</f>
        <v>0</v>
      </c>
      <c r="GM50" s="6">
        <f t="shared" si="1050"/>
        <v>0</v>
      </c>
      <c r="GN50" s="6">
        <f t="shared" ref="GN50:GN51" si="1051">FA50+FD50+FG50+FJ50+FM50+FP50+FS50+FV50+FY50+GB50+GE50+GH50+GK50</f>
        <v>0</v>
      </c>
      <c r="GO50" s="7"/>
      <c r="GP50" s="6"/>
      <c r="GQ50" s="6">
        <f t="shared" ref="GQ50:GQ51" si="1052">GO50+GP50</f>
        <v>0</v>
      </c>
      <c r="GR50" s="7"/>
      <c r="GS50" s="6"/>
      <c r="GT50" s="6">
        <f t="shared" ref="GT50:GT51" si="1053">GR50+GS50</f>
        <v>0</v>
      </c>
      <c r="GU50" s="7"/>
      <c r="GV50" s="6"/>
      <c r="GW50" s="6">
        <f t="shared" ref="GW50:GW51" si="1054">GU50+GV50</f>
        <v>0</v>
      </c>
      <c r="GX50" s="10">
        <f>GL50+GO50+GR50+GU50</f>
        <v>0</v>
      </c>
      <c r="GY50" s="10">
        <f t="shared" ref="GY50:GZ51" si="1055">GM50+GP50+GS50+GV50</f>
        <v>0</v>
      </c>
      <c r="GZ50" s="10">
        <f t="shared" si="1055"/>
        <v>0</v>
      </c>
      <c r="HA50" s="10">
        <f t="shared" si="139"/>
        <v>140500</v>
      </c>
      <c r="HB50" s="10">
        <f t="shared" si="458"/>
        <v>0</v>
      </c>
      <c r="HC50" s="116">
        <f t="shared" si="459"/>
        <v>140500</v>
      </c>
    </row>
    <row r="51" spans="1:211" x14ac:dyDescent="0.2">
      <c r="A51" s="123" t="s">
        <v>442</v>
      </c>
      <c r="B51" s="6">
        <v>0</v>
      </c>
      <c r="C51" s="6"/>
      <c r="D51" s="6">
        <f t="shared" si="986"/>
        <v>0</v>
      </c>
      <c r="E51" s="6"/>
      <c r="F51" s="6"/>
      <c r="G51" s="6">
        <f t="shared" si="987"/>
        <v>0</v>
      </c>
      <c r="H51" s="6"/>
      <c r="I51" s="6"/>
      <c r="J51" s="6">
        <f t="shared" si="988"/>
        <v>0</v>
      </c>
      <c r="K51" s="6"/>
      <c r="L51" s="6"/>
      <c r="M51" s="6">
        <f t="shared" si="989"/>
        <v>0</v>
      </c>
      <c r="N51" s="6"/>
      <c r="O51" s="6"/>
      <c r="P51" s="6">
        <f t="shared" si="990"/>
        <v>0</v>
      </c>
      <c r="Q51" s="6">
        <v>0</v>
      </c>
      <c r="R51" s="6"/>
      <c r="S51" s="6">
        <f t="shared" si="991"/>
        <v>0</v>
      </c>
      <c r="T51" s="6">
        <v>0</v>
      </c>
      <c r="U51" s="6"/>
      <c r="V51" s="6">
        <f t="shared" si="992"/>
        <v>0</v>
      </c>
      <c r="W51" s="6"/>
      <c r="X51" s="6"/>
      <c r="Y51" s="6">
        <f t="shared" si="993"/>
        <v>0</v>
      </c>
      <c r="Z51" s="6"/>
      <c r="AA51" s="6"/>
      <c r="AB51" s="6">
        <f t="shared" si="994"/>
        <v>0</v>
      </c>
      <c r="AC51" s="6"/>
      <c r="AD51" s="6"/>
      <c r="AE51" s="6">
        <f t="shared" si="995"/>
        <v>0</v>
      </c>
      <c r="AF51" s="6"/>
      <c r="AG51" s="6"/>
      <c r="AH51" s="6">
        <f t="shared" si="996"/>
        <v>0</v>
      </c>
      <c r="AI51" s="6"/>
      <c r="AJ51" s="6"/>
      <c r="AK51" s="6">
        <f t="shared" si="997"/>
        <v>0</v>
      </c>
      <c r="AL51" s="6"/>
      <c r="AM51" s="6"/>
      <c r="AN51" s="6">
        <f t="shared" si="998"/>
        <v>0</v>
      </c>
      <c r="AO51" s="6"/>
      <c r="AP51" s="6"/>
      <c r="AQ51" s="6">
        <f t="shared" si="999"/>
        <v>0</v>
      </c>
      <c r="AR51" s="6"/>
      <c r="AS51" s="6"/>
      <c r="AT51" s="6">
        <f t="shared" si="1000"/>
        <v>0</v>
      </c>
      <c r="AU51" s="6"/>
      <c r="AV51" s="6"/>
      <c r="AW51" s="6">
        <f t="shared" si="1001"/>
        <v>0</v>
      </c>
      <c r="AX51" s="6"/>
      <c r="AY51" s="6"/>
      <c r="AZ51" s="6">
        <f t="shared" si="1002"/>
        <v>0</v>
      </c>
      <c r="BA51" s="6"/>
      <c r="BB51" s="6"/>
      <c r="BC51" s="6">
        <f t="shared" si="1003"/>
        <v>0</v>
      </c>
      <c r="BD51" s="6"/>
      <c r="BE51" s="6"/>
      <c r="BF51" s="6">
        <f t="shared" si="1004"/>
        <v>0</v>
      </c>
      <c r="BG51" s="6"/>
      <c r="BH51" s="6"/>
      <c r="BI51" s="6">
        <f t="shared" si="1005"/>
        <v>0</v>
      </c>
      <c r="BJ51" s="6"/>
      <c r="BK51" s="6"/>
      <c r="BL51" s="6">
        <f t="shared" si="1006"/>
        <v>0</v>
      </c>
      <c r="BM51" s="6"/>
      <c r="BN51" s="6"/>
      <c r="BO51" s="6">
        <f t="shared" si="1007"/>
        <v>0</v>
      </c>
      <c r="BP51" s="6">
        <v>0</v>
      </c>
      <c r="BQ51" s="6"/>
      <c r="BR51" s="6">
        <f t="shared" si="1008"/>
        <v>0</v>
      </c>
      <c r="BS51" s="6"/>
      <c r="BT51" s="6"/>
      <c r="BU51" s="6">
        <f t="shared" si="1009"/>
        <v>0</v>
      </c>
      <c r="BV51" s="6"/>
      <c r="BW51" s="6"/>
      <c r="BX51" s="6">
        <f t="shared" si="1010"/>
        <v>0</v>
      </c>
      <c r="BY51" s="6"/>
      <c r="BZ51" s="6"/>
      <c r="CA51" s="6">
        <f t="shared" si="1011"/>
        <v>0</v>
      </c>
      <c r="CB51" s="6"/>
      <c r="CC51" s="6"/>
      <c r="CD51" s="6">
        <f t="shared" si="1012"/>
        <v>0</v>
      </c>
      <c r="CE51" s="6"/>
      <c r="CF51" s="6"/>
      <c r="CG51" s="6">
        <f t="shared" si="1013"/>
        <v>0</v>
      </c>
      <c r="CH51" s="6"/>
      <c r="CI51" s="6"/>
      <c r="CJ51" s="6">
        <f t="shared" si="1014"/>
        <v>0</v>
      </c>
      <c r="CK51" s="6"/>
      <c r="CL51" s="6"/>
      <c r="CM51" s="6">
        <f t="shared" si="1015"/>
        <v>0</v>
      </c>
      <c r="CN51" s="6"/>
      <c r="CO51" s="6"/>
      <c r="CP51" s="6">
        <f t="shared" si="1016"/>
        <v>0</v>
      </c>
      <c r="CQ51" s="6"/>
      <c r="CR51" s="6"/>
      <c r="CS51" s="6">
        <f t="shared" si="1017"/>
        <v>0</v>
      </c>
      <c r="CT51" s="6"/>
      <c r="CU51" s="6"/>
      <c r="CV51" s="6">
        <f t="shared" si="1018"/>
        <v>0</v>
      </c>
      <c r="CW51" s="6"/>
      <c r="CX51" s="6"/>
      <c r="CY51" s="6">
        <f t="shared" si="1019"/>
        <v>0</v>
      </c>
      <c r="CZ51" s="6"/>
      <c r="DA51" s="6"/>
      <c r="DB51" s="6">
        <f t="shared" si="1020"/>
        <v>0</v>
      </c>
      <c r="DC51" s="6"/>
      <c r="DD51" s="6"/>
      <c r="DE51" s="6">
        <f t="shared" si="1021"/>
        <v>0</v>
      </c>
      <c r="DF51" s="6"/>
      <c r="DG51" s="6"/>
      <c r="DH51" s="6">
        <f t="shared" si="1022"/>
        <v>0</v>
      </c>
      <c r="DI51" s="6"/>
      <c r="DJ51" s="6"/>
      <c r="DK51" s="6">
        <f t="shared" si="1023"/>
        <v>0</v>
      </c>
      <c r="DL51" s="6"/>
      <c r="DM51" s="6"/>
      <c r="DN51" s="6">
        <f t="shared" si="1024"/>
        <v>0</v>
      </c>
      <c r="DO51" s="6"/>
      <c r="DP51" s="6"/>
      <c r="DQ51" s="6">
        <f t="shared" si="1025"/>
        <v>0</v>
      </c>
      <c r="DR51" s="105">
        <f t="shared" si="1026"/>
        <v>0</v>
      </c>
      <c r="DS51" s="105">
        <f t="shared" si="1026"/>
        <v>0</v>
      </c>
      <c r="DT51" s="105">
        <f t="shared" si="1026"/>
        <v>0</v>
      </c>
      <c r="DU51" s="6"/>
      <c r="DV51" s="6"/>
      <c r="DW51" s="6">
        <f t="shared" si="1027"/>
        <v>0</v>
      </c>
      <c r="DX51" s="6"/>
      <c r="DY51" s="6"/>
      <c r="DZ51" s="6">
        <f t="shared" si="1028"/>
        <v>0</v>
      </c>
      <c r="EA51" s="6"/>
      <c r="EB51" s="6"/>
      <c r="EC51" s="6">
        <f t="shared" si="1029"/>
        <v>0</v>
      </c>
      <c r="ED51" s="6">
        <v>0</v>
      </c>
      <c r="EE51" s="6"/>
      <c r="EF51" s="6">
        <f t="shared" si="1030"/>
        <v>0</v>
      </c>
      <c r="EG51" s="6"/>
      <c r="EH51" s="6"/>
      <c r="EI51" s="6">
        <f t="shared" si="1031"/>
        <v>0</v>
      </c>
      <c r="EJ51" s="6">
        <v>0</v>
      </c>
      <c r="EK51" s="6"/>
      <c r="EL51" s="6">
        <f t="shared" si="1032"/>
        <v>0</v>
      </c>
      <c r="EM51" s="6"/>
      <c r="EN51" s="6"/>
      <c r="EO51" s="6">
        <f t="shared" si="1033"/>
        <v>0</v>
      </c>
      <c r="EP51" s="6">
        <v>0</v>
      </c>
      <c r="EQ51" s="6"/>
      <c r="ER51" s="6">
        <f t="shared" si="1034"/>
        <v>0</v>
      </c>
      <c r="ES51" s="6">
        <v>0</v>
      </c>
      <c r="ET51" s="6"/>
      <c r="EU51" s="6">
        <f t="shared" si="1035"/>
        <v>0</v>
      </c>
      <c r="EV51" s="105">
        <f t="shared" si="1036"/>
        <v>0</v>
      </c>
      <c r="EW51" s="105">
        <f t="shared" si="1036"/>
        <v>0</v>
      </c>
      <c r="EX51" s="105">
        <f t="shared" si="1036"/>
        <v>0</v>
      </c>
      <c r="EY51" s="6"/>
      <c r="EZ51" s="6"/>
      <c r="FA51" s="6">
        <f t="shared" si="1037"/>
        <v>0</v>
      </c>
      <c r="FB51" s="6"/>
      <c r="FC51" s="6"/>
      <c r="FD51" s="6">
        <f t="shared" si="1038"/>
        <v>0</v>
      </c>
      <c r="FE51" s="6"/>
      <c r="FF51" s="6"/>
      <c r="FG51" s="6">
        <f t="shared" si="1039"/>
        <v>0</v>
      </c>
      <c r="FH51" s="6"/>
      <c r="FI51" s="6"/>
      <c r="FJ51" s="6">
        <f t="shared" si="1040"/>
        <v>0</v>
      </c>
      <c r="FK51" s="6"/>
      <c r="FL51" s="6"/>
      <c r="FM51" s="6">
        <f t="shared" si="1041"/>
        <v>0</v>
      </c>
      <c r="FN51" s="6"/>
      <c r="FO51" s="6"/>
      <c r="FP51" s="6">
        <f t="shared" si="1042"/>
        <v>0</v>
      </c>
      <c r="FQ51" s="6"/>
      <c r="FR51" s="6"/>
      <c r="FS51" s="6">
        <f t="shared" si="1043"/>
        <v>0</v>
      </c>
      <c r="FT51" s="6"/>
      <c r="FU51" s="6"/>
      <c r="FV51" s="6">
        <f t="shared" si="1044"/>
        <v>0</v>
      </c>
      <c r="FW51" s="6"/>
      <c r="FX51" s="6"/>
      <c r="FY51" s="6">
        <f t="shared" si="1045"/>
        <v>0</v>
      </c>
      <c r="FZ51" s="6"/>
      <c r="GA51" s="6"/>
      <c r="GB51" s="6">
        <f t="shared" si="1046"/>
        <v>0</v>
      </c>
      <c r="GC51" s="6"/>
      <c r="GD51" s="6"/>
      <c r="GE51" s="6">
        <f t="shared" si="1047"/>
        <v>0</v>
      </c>
      <c r="GF51" s="6"/>
      <c r="GG51" s="6"/>
      <c r="GH51" s="6">
        <f t="shared" si="1048"/>
        <v>0</v>
      </c>
      <c r="GI51" s="6"/>
      <c r="GJ51" s="6"/>
      <c r="GK51" s="6">
        <f t="shared" si="1049"/>
        <v>0</v>
      </c>
      <c r="GL51" s="7">
        <f t="shared" si="1050"/>
        <v>0</v>
      </c>
      <c r="GM51" s="6">
        <f t="shared" si="1050"/>
        <v>0</v>
      </c>
      <c r="GN51" s="6">
        <f t="shared" si="1051"/>
        <v>0</v>
      </c>
      <c r="GO51" s="7"/>
      <c r="GP51" s="6"/>
      <c r="GQ51" s="6">
        <f t="shared" si="1052"/>
        <v>0</v>
      </c>
      <c r="GR51" s="7"/>
      <c r="GS51" s="6"/>
      <c r="GT51" s="6">
        <f t="shared" si="1053"/>
        <v>0</v>
      </c>
      <c r="GU51" s="7"/>
      <c r="GV51" s="6"/>
      <c r="GW51" s="6">
        <f t="shared" si="1054"/>
        <v>0</v>
      </c>
      <c r="GX51" s="10">
        <f>GL51+GO51+GR51+GU51</f>
        <v>0</v>
      </c>
      <c r="GY51" s="10">
        <f t="shared" si="1055"/>
        <v>0</v>
      </c>
      <c r="GZ51" s="10">
        <f t="shared" si="1055"/>
        <v>0</v>
      </c>
      <c r="HA51" s="10">
        <f t="shared" si="139"/>
        <v>0</v>
      </c>
      <c r="HB51" s="10">
        <f t="shared" si="458"/>
        <v>0</v>
      </c>
      <c r="HC51" s="116">
        <f t="shared" si="459"/>
        <v>0</v>
      </c>
    </row>
    <row r="52" spans="1:211" s="12" customFormat="1" x14ac:dyDescent="0.2">
      <c r="A52" s="124" t="s">
        <v>443</v>
      </c>
      <c r="B52" s="5">
        <f>B28+B40</f>
        <v>0</v>
      </c>
      <c r="C52" s="5">
        <f t="shared" ref="C52:E52" si="1056">C28+C40</f>
        <v>0</v>
      </c>
      <c r="D52" s="5">
        <f t="shared" si="1056"/>
        <v>0</v>
      </c>
      <c r="E52" s="5">
        <f t="shared" si="1056"/>
        <v>0</v>
      </c>
      <c r="F52" s="5">
        <f t="shared" ref="F52:BQ52" si="1057">F28+F40</f>
        <v>0</v>
      </c>
      <c r="G52" s="5">
        <f t="shared" si="1057"/>
        <v>0</v>
      </c>
      <c r="H52" s="5">
        <f t="shared" si="1057"/>
        <v>0</v>
      </c>
      <c r="I52" s="5">
        <f t="shared" si="1057"/>
        <v>0</v>
      </c>
      <c r="J52" s="5">
        <f t="shared" si="1057"/>
        <v>0</v>
      </c>
      <c r="K52" s="5">
        <f t="shared" si="1057"/>
        <v>500</v>
      </c>
      <c r="L52" s="5">
        <f t="shared" si="1057"/>
        <v>0</v>
      </c>
      <c r="M52" s="5">
        <f t="shared" si="1057"/>
        <v>500</v>
      </c>
      <c r="N52" s="5">
        <f t="shared" si="1057"/>
        <v>0</v>
      </c>
      <c r="O52" s="5">
        <f t="shared" si="1057"/>
        <v>0</v>
      </c>
      <c r="P52" s="5">
        <f t="shared" si="1057"/>
        <v>0</v>
      </c>
      <c r="Q52" s="5">
        <f t="shared" si="1057"/>
        <v>0</v>
      </c>
      <c r="R52" s="5">
        <f t="shared" si="1057"/>
        <v>0</v>
      </c>
      <c r="S52" s="5">
        <f t="shared" si="1057"/>
        <v>0</v>
      </c>
      <c r="T52" s="5">
        <f t="shared" si="1057"/>
        <v>0</v>
      </c>
      <c r="U52" s="5">
        <f t="shared" si="1057"/>
        <v>0</v>
      </c>
      <c r="V52" s="5">
        <f t="shared" si="1057"/>
        <v>0</v>
      </c>
      <c r="W52" s="5">
        <f t="shared" si="1057"/>
        <v>0</v>
      </c>
      <c r="X52" s="5">
        <f t="shared" si="1057"/>
        <v>0</v>
      </c>
      <c r="Y52" s="5">
        <f t="shared" si="1057"/>
        <v>0</v>
      </c>
      <c r="Z52" s="5">
        <f t="shared" si="1057"/>
        <v>8048</v>
      </c>
      <c r="AA52" s="5">
        <f t="shared" si="1057"/>
        <v>2200000</v>
      </c>
      <c r="AB52" s="5">
        <f t="shared" si="1057"/>
        <v>2208048</v>
      </c>
      <c r="AC52" s="5">
        <f t="shared" si="1057"/>
        <v>0</v>
      </c>
      <c r="AD52" s="5">
        <f t="shared" si="1057"/>
        <v>202718</v>
      </c>
      <c r="AE52" s="5">
        <f t="shared" si="1057"/>
        <v>202718</v>
      </c>
      <c r="AF52" s="5">
        <f t="shared" si="1057"/>
        <v>0</v>
      </c>
      <c r="AG52" s="5">
        <f t="shared" si="1057"/>
        <v>0</v>
      </c>
      <c r="AH52" s="5">
        <f t="shared" si="1057"/>
        <v>0</v>
      </c>
      <c r="AI52" s="5">
        <f t="shared" si="1057"/>
        <v>0</v>
      </c>
      <c r="AJ52" s="5">
        <f t="shared" si="1057"/>
        <v>0</v>
      </c>
      <c r="AK52" s="5">
        <f t="shared" si="1057"/>
        <v>0</v>
      </c>
      <c r="AL52" s="5">
        <f t="shared" si="1057"/>
        <v>0</v>
      </c>
      <c r="AM52" s="5">
        <f t="shared" si="1057"/>
        <v>0</v>
      </c>
      <c r="AN52" s="5">
        <f t="shared" si="1057"/>
        <v>0</v>
      </c>
      <c r="AO52" s="5">
        <f t="shared" si="1057"/>
        <v>0</v>
      </c>
      <c r="AP52" s="5">
        <f t="shared" si="1057"/>
        <v>0</v>
      </c>
      <c r="AQ52" s="5">
        <f t="shared" si="1057"/>
        <v>0</v>
      </c>
      <c r="AR52" s="5">
        <f t="shared" si="1057"/>
        <v>0</v>
      </c>
      <c r="AS52" s="5">
        <f t="shared" si="1057"/>
        <v>0</v>
      </c>
      <c r="AT52" s="5">
        <f t="shared" si="1057"/>
        <v>0</v>
      </c>
      <c r="AU52" s="5">
        <f t="shared" si="1057"/>
        <v>0</v>
      </c>
      <c r="AV52" s="5">
        <f t="shared" si="1057"/>
        <v>0</v>
      </c>
      <c r="AW52" s="5">
        <f t="shared" si="1057"/>
        <v>0</v>
      </c>
      <c r="AX52" s="5">
        <f t="shared" si="1057"/>
        <v>0</v>
      </c>
      <c r="AY52" s="5">
        <f t="shared" si="1057"/>
        <v>0</v>
      </c>
      <c r="AZ52" s="5">
        <f t="shared" si="1057"/>
        <v>0</v>
      </c>
      <c r="BA52" s="5">
        <f t="shared" si="1057"/>
        <v>0</v>
      </c>
      <c r="BB52" s="5">
        <f t="shared" si="1057"/>
        <v>0</v>
      </c>
      <c r="BC52" s="5">
        <f t="shared" si="1057"/>
        <v>0</v>
      </c>
      <c r="BD52" s="5">
        <f t="shared" si="1057"/>
        <v>0</v>
      </c>
      <c r="BE52" s="5">
        <f t="shared" si="1057"/>
        <v>0</v>
      </c>
      <c r="BF52" s="5">
        <f t="shared" si="1057"/>
        <v>0</v>
      </c>
      <c r="BG52" s="5">
        <f t="shared" si="1057"/>
        <v>0</v>
      </c>
      <c r="BH52" s="5">
        <f t="shared" si="1057"/>
        <v>0</v>
      </c>
      <c r="BI52" s="5">
        <f t="shared" si="1057"/>
        <v>0</v>
      </c>
      <c r="BJ52" s="5">
        <f t="shared" si="1057"/>
        <v>0</v>
      </c>
      <c r="BK52" s="5">
        <f t="shared" si="1057"/>
        <v>0</v>
      </c>
      <c r="BL52" s="5">
        <f t="shared" si="1057"/>
        <v>0</v>
      </c>
      <c r="BM52" s="5">
        <f t="shared" si="1057"/>
        <v>0</v>
      </c>
      <c r="BN52" s="5">
        <f t="shared" si="1057"/>
        <v>0</v>
      </c>
      <c r="BO52" s="5">
        <f t="shared" si="1057"/>
        <v>0</v>
      </c>
      <c r="BP52" s="5">
        <f t="shared" si="1057"/>
        <v>81680</v>
      </c>
      <c r="BQ52" s="5">
        <f t="shared" si="1057"/>
        <v>20390</v>
      </c>
      <c r="BR52" s="5">
        <f t="shared" ref="BR52:DQ52" si="1058">BR28+BR40</f>
        <v>102070</v>
      </c>
      <c r="BS52" s="5">
        <f t="shared" si="1058"/>
        <v>0</v>
      </c>
      <c r="BT52" s="5">
        <f t="shared" si="1058"/>
        <v>0</v>
      </c>
      <c r="BU52" s="5">
        <f t="shared" si="1058"/>
        <v>0</v>
      </c>
      <c r="BV52" s="5">
        <f t="shared" si="1058"/>
        <v>0</v>
      </c>
      <c r="BW52" s="5">
        <f t="shared" si="1058"/>
        <v>0</v>
      </c>
      <c r="BX52" s="5">
        <f t="shared" si="1058"/>
        <v>0</v>
      </c>
      <c r="BY52" s="5">
        <f t="shared" si="1058"/>
        <v>0</v>
      </c>
      <c r="BZ52" s="5">
        <f t="shared" si="1058"/>
        <v>0</v>
      </c>
      <c r="CA52" s="5">
        <f t="shared" si="1058"/>
        <v>0</v>
      </c>
      <c r="CB52" s="5">
        <f t="shared" si="1058"/>
        <v>0</v>
      </c>
      <c r="CC52" s="5">
        <f t="shared" si="1058"/>
        <v>0</v>
      </c>
      <c r="CD52" s="5">
        <f t="shared" si="1058"/>
        <v>0</v>
      </c>
      <c r="CE52" s="5">
        <f t="shared" si="1058"/>
        <v>2825670</v>
      </c>
      <c r="CF52" s="5">
        <f t="shared" si="1058"/>
        <v>219445</v>
      </c>
      <c r="CG52" s="5">
        <f t="shared" si="1058"/>
        <v>3045115</v>
      </c>
      <c r="CH52" s="5">
        <f t="shared" si="1058"/>
        <v>0</v>
      </c>
      <c r="CI52" s="5">
        <f t="shared" si="1058"/>
        <v>0</v>
      </c>
      <c r="CJ52" s="5">
        <f t="shared" si="1058"/>
        <v>0</v>
      </c>
      <c r="CK52" s="5">
        <f t="shared" si="1058"/>
        <v>168194</v>
      </c>
      <c r="CL52" s="5">
        <f t="shared" si="1058"/>
        <v>-45006</v>
      </c>
      <c r="CM52" s="5">
        <f t="shared" si="1058"/>
        <v>123188</v>
      </c>
      <c r="CN52" s="5">
        <f t="shared" si="1058"/>
        <v>390000</v>
      </c>
      <c r="CO52" s="5">
        <f t="shared" si="1058"/>
        <v>0</v>
      </c>
      <c r="CP52" s="5">
        <f t="shared" si="1058"/>
        <v>390000</v>
      </c>
      <c r="CQ52" s="5">
        <f t="shared" si="1058"/>
        <v>0</v>
      </c>
      <c r="CR52" s="5">
        <f t="shared" si="1058"/>
        <v>0</v>
      </c>
      <c r="CS52" s="5">
        <f t="shared" si="1058"/>
        <v>0</v>
      </c>
      <c r="CT52" s="5">
        <f t="shared" si="1058"/>
        <v>0</v>
      </c>
      <c r="CU52" s="5">
        <f t="shared" si="1058"/>
        <v>0</v>
      </c>
      <c r="CV52" s="5">
        <f t="shared" si="1058"/>
        <v>0</v>
      </c>
      <c r="CW52" s="5">
        <f t="shared" si="1058"/>
        <v>0</v>
      </c>
      <c r="CX52" s="5">
        <f t="shared" si="1058"/>
        <v>0</v>
      </c>
      <c r="CY52" s="5">
        <f t="shared" si="1058"/>
        <v>0</v>
      </c>
      <c r="CZ52" s="5">
        <f t="shared" si="1058"/>
        <v>0</v>
      </c>
      <c r="DA52" s="5">
        <f t="shared" si="1058"/>
        <v>0</v>
      </c>
      <c r="DB52" s="5">
        <f t="shared" si="1058"/>
        <v>0</v>
      </c>
      <c r="DC52" s="5">
        <f t="shared" si="1058"/>
        <v>140000</v>
      </c>
      <c r="DD52" s="5">
        <f t="shared" si="1058"/>
        <v>0</v>
      </c>
      <c r="DE52" s="5">
        <f t="shared" si="1058"/>
        <v>140000</v>
      </c>
      <c r="DF52" s="5">
        <f t="shared" si="1058"/>
        <v>120507</v>
      </c>
      <c r="DG52" s="5">
        <f t="shared" si="1058"/>
        <v>0</v>
      </c>
      <c r="DH52" s="5">
        <f t="shared" si="1058"/>
        <v>120507</v>
      </c>
      <c r="DI52" s="5">
        <f t="shared" si="1058"/>
        <v>0</v>
      </c>
      <c r="DJ52" s="5">
        <f t="shared" si="1058"/>
        <v>0</v>
      </c>
      <c r="DK52" s="5">
        <f t="shared" si="1058"/>
        <v>0</v>
      </c>
      <c r="DL52" s="5">
        <f t="shared" si="1058"/>
        <v>0</v>
      </c>
      <c r="DM52" s="5">
        <f t="shared" si="1058"/>
        <v>0</v>
      </c>
      <c r="DN52" s="5">
        <f t="shared" si="1058"/>
        <v>0</v>
      </c>
      <c r="DO52" s="5">
        <f t="shared" si="1058"/>
        <v>75000</v>
      </c>
      <c r="DP52" s="5">
        <f t="shared" si="1058"/>
        <v>0</v>
      </c>
      <c r="DQ52" s="5">
        <f t="shared" si="1058"/>
        <v>75000</v>
      </c>
      <c r="DR52" s="106">
        <f t="shared" ref="DR52:GO52" si="1059">DR28+DR40</f>
        <v>3809599</v>
      </c>
      <c r="DS52" s="106">
        <f t="shared" ref="DS52:DT52" si="1060">DS28+DS40</f>
        <v>2597547</v>
      </c>
      <c r="DT52" s="106">
        <f t="shared" si="1060"/>
        <v>6407146</v>
      </c>
      <c r="DU52" s="5">
        <f t="shared" si="1059"/>
        <v>0</v>
      </c>
      <c r="DV52" s="5">
        <f t="shared" si="1059"/>
        <v>0</v>
      </c>
      <c r="DW52" s="5">
        <f t="shared" si="1059"/>
        <v>0</v>
      </c>
      <c r="DX52" s="5">
        <f t="shared" ref="DX52:EU52" si="1061">DX28+DX40</f>
        <v>0</v>
      </c>
      <c r="DY52" s="5">
        <f t="shared" si="1061"/>
        <v>0</v>
      </c>
      <c r="DZ52" s="5">
        <f t="shared" si="1061"/>
        <v>0</v>
      </c>
      <c r="EA52" s="5">
        <f t="shared" si="1061"/>
        <v>0</v>
      </c>
      <c r="EB52" s="5">
        <f t="shared" si="1061"/>
        <v>0</v>
      </c>
      <c r="EC52" s="5">
        <f t="shared" si="1061"/>
        <v>0</v>
      </c>
      <c r="ED52" s="5">
        <f t="shared" si="1061"/>
        <v>0</v>
      </c>
      <c r="EE52" s="5">
        <f t="shared" si="1061"/>
        <v>2703</v>
      </c>
      <c r="EF52" s="5">
        <f t="shared" si="1061"/>
        <v>2703</v>
      </c>
      <c r="EG52" s="5">
        <f t="shared" si="1061"/>
        <v>0</v>
      </c>
      <c r="EH52" s="5">
        <f t="shared" si="1061"/>
        <v>0</v>
      </c>
      <c r="EI52" s="5">
        <f t="shared" si="1061"/>
        <v>0</v>
      </c>
      <c r="EJ52" s="5">
        <f t="shared" si="1061"/>
        <v>0</v>
      </c>
      <c r="EK52" s="5">
        <f t="shared" si="1061"/>
        <v>42912</v>
      </c>
      <c r="EL52" s="5">
        <f t="shared" si="1061"/>
        <v>42912</v>
      </c>
      <c r="EM52" s="5">
        <f t="shared" si="1061"/>
        <v>0</v>
      </c>
      <c r="EN52" s="5">
        <f t="shared" si="1061"/>
        <v>0</v>
      </c>
      <c r="EO52" s="5">
        <f t="shared" si="1061"/>
        <v>0</v>
      </c>
      <c r="EP52" s="5">
        <f t="shared" si="1061"/>
        <v>0</v>
      </c>
      <c r="EQ52" s="5">
        <f t="shared" si="1061"/>
        <v>66940</v>
      </c>
      <c r="ER52" s="5">
        <f t="shared" si="1061"/>
        <v>66940</v>
      </c>
      <c r="ES52" s="5">
        <f t="shared" si="1061"/>
        <v>0</v>
      </c>
      <c r="ET52" s="5">
        <f t="shared" si="1061"/>
        <v>7907</v>
      </c>
      <c r="EU52" s="5">
        <f t="shared" si="1061"/>
        <v>7907</v>
      </c>
      <c r="EV52" s="106">
        <f t="shared" si="1059"/>
        <v>0</v>
      </c>
      <c r="EW52" s="106">
        <f t="shared" ref="EW52:EX52" si="1062">EW28+EW40</f>
        <v>120462</v>
      </c>
      <c r="EX52" s="106">
        <f t="shared" si="1062"/>
        <v>120462</v>
      </c>
      <c r="EY52" s="5">
        <f t="shared" si="1059"/>
        <v>3000</v>
      </c>
      <c r="EZ52" s="5">
        <f t="shared" si="1059"/>
        <v>14831</v>
      </c>
      <c r="FA52" s="5">
        <f t="shared" si="1059"/>
        <v>17831</v>
      </c>
      <c r="FB52" s="5">
        <f t="shared" si="1059"/>
        <v>0</v>
      </c>
      <c r="FC52" s="5">
        <f t="shared" si="1059"/>
        <v>0</v>
      </c>
      <c r="FD52" s="5">
        <f t="shared" si="1059"/>
        <v>0</v>
      </c>
      <c r="FE52" s="5">
        <f t="shared" si="1059"/>
        <v>0</v>
      </c>
      <c r="FF52" s="5">
        <f t="shared" si="1059"/>
        <v>0</v>
      </c>
      <c r="FG52" s="5">
        <f t="shared" si="1059"/>
        <v>0</v>
      </c>
      <c r="FH52" s="5">
        <f t="shared" si="1059"/>
        <v>59796</v>
      </c>
      <c r="FI52" s="5">
        <f t="shared" si="1059"/>
        <v>0</v>
      </c>
      <c r="FJ52" s="5">
        <f t="shared" si="1059"/>
        <v>59796</v>
      </c>
      <c r="FK52" s="5">
        <f t="shared" si="1059"/>
        <v>0</v>
      </c>
      <c r="FL52" s="5">
        <f t="shared" si="1059"/>
        <v>0</v>
      </c>
      <c r="FM52" s="5">
        <f t="shared" si="1059"/>
        <v>0</v>
      </c>
      <c r="FN52" s="5">
        <f t="shared" si="1059"/>
        <v>12401</v>
      </c>
      <c r="FO52" s="5">
        <f t="shared" si="1059"/>
        <v>0</v>
      </c>
      <c r="FP52" s="5">
        <f t="shared" si="1059"/>
        <v>12401</v>
      </c>
      <c r="FQ52" s="5">
        <f t="shared" si="1059"/>
        <v>928</v>
      </c>
      <c r="FR52" s="5">
        <f t="shared" si="1059"/>
        <v>0</v>
      </c>
      <c r="FS52" s="5">
        <f t="shared" si="1059"/>
        <v>928</v>
      </c>
      <c r="FT52" s="5">
        <f t="shared" si="1059"/>
        <v>713</v>
      </c>
      <c r="FU52" s="5">
        <f t="shared" si="1059"/>
        <v>0</v>
      </c>
      <c r="FV52" s="5">
        <f t="shared" si="1059"/>
        <v>713</v>
      </c>
      <c r="FW52" s="5">
        <f t="shared" si="1059"/>
        <v>0</v>
      </c>
      <c r="FX52" s="5">
        <f t="shared" si="1059"/>
        <v>0</v>
      </c>
      <c r="FY52" s="5">
        <f t="shared" si="1059"/>
        <v>0</v>
      </c>
      <c r="FZ52" s="5">
        <f t="shared" si="1059"/>
        <v>0</v>
      </c>
      <c r="GA52" s="5">
        <f t="shared" si="1059"/>
        <v>0</v>
      </c>
      <c r="GB52" s="5">
        <f t="shared" si="1059"/>
        <v>0</v>
      </c>
      <c r="GC52" s="5">
        <f t="shared" si="1059"/>
        <v>0</v>
      </c>
      <c r="GD52" s="5">
        <f t="shared" si="1059"/>
        <v>0</v>
      </c>
      <c r="GE52" s="5">
        <f t="shared" si="1059"/>
        <v>0</v>
      </c>
      <c r="GF52" s="5">
        <f t="shared" si="1059"/>
        <v>0</v>
      </c>
      <c r="GG52" s="5">
        <f t="shared" si="1059"/>
        <v>843</v>
      </c>
      <c r="GH52" s="5">
        <f t="shared" si="1059"/>
        <v>843</v>
      </c>
      <c r="GI52" s="5">
        <f t="shared" si="1059"/>
        <v>0</v>
      </c>
      <c r="GJ52" s="5">
        <f t="shared" si="1059"/>
        <v>0</v>
      </c>
      <c r="GK52" s="5">
        <f t="shared" si="1059"/>
        <v>0</v>
      </c>
      <c r="GL52" s="5">
        <f t="shared" si="1059"/>
        <v>76838</v>
      </c>
      <c r="GM52" s="5">
        <f t="shared" ref="GM52:GN52" si="1063">GM28+GM40</f>
        <v>15674</v>
      </c>
      <c r="GN52" s="5">
        <f t="shared" si="1063"/>
        <v>92512</v>
      </c>
      <c r="GO52" s="5">
        <f t="shared" si="1059"/>
        <v>26517</v>
      </c>
      <c r="GP52" s="5">
        <f t="shared" ref="GP52:GQ52" si="1064">GP28+GP40</f>
        <v>11407</v>
      </c>
      <c r="GQ52" s="5">
        <f t="shared" si="1064"/>
        <v>37924</v>
      </c>
      <c r="GR52" s="5">
        <f>GR28+GR40</f>
        <v>0</v>
      </c>
      <c r="GS52" s="5">
        <f t="shared" ref="GS52:GT52" si="1065">GS28+GS40</f>
        <v>0</v>
      </c>
      <c r="GT52" s="5">
        <f t="shared" si="1065"/>
        <v>0</v>
      </c>
      <c r="GU52" s="5">
        <f>GU28+GU40</f>
        <v>0</v>
      </c>
      <c r="GV52" s="5">
        <f t="shared" ref="GV52:GW52" si="1066">GV28+GV40</f>
        <v>16713</v>
      </c>
      <c r="GW52" s="5">
        <f t="shared" si="1066"/>
        <v>16713</v>
      </c>
      <c r="GX52" s="5">
        <f>GX28+GX40</f>
        <v>103355</v>
      </c>
      <c r="GY52" s="5">
        <f t="shared" ref="GY52:GZ52" si="1067">GY28+GY40</f>
        <v>43794</v>
      </c>
      <c r="GZ52" s="5">
        <f t="shared" si="1067"/>
        <v>147149</v>
      </c>
      <c r="HA52" s="5">
        <f>HA28+HA40</f>
        <v>3912954</v>
      </c>
      <c r="HB52" s="5">
        <f t="shared" ref="HB52:HC52" si="1068">HB28+HB40</f>
        <v>2761803</v>
      </c>
      <c r="HC52" s="118">
        <f t="shared" si="1068"/>
        <v>6674757</v>
      </c>
    </row>
    <row r="53" spans="1:211" s="12" customFormat="1" x14ac:dyDescent="0.2">
      <c r="A53" s="124" t="s">
        <v>444</v>
      </c>
      <c r="B53" s="5">
        <f>B54+B58</f>
        <v>0</v>
      </c>
      <c r="C53" s="5">
        <f t="shared" ref="C53:E53" si="1069">C54+C58</f>
        <v>0</v>
      </c>
      <c r="D53" s="5">
        <f t="shared" si="1069"/>
        <v>0</v>
      </c>
      <c r="E53" s="5">
        <f t="shared" si="1069"/>
        <v>0</v>
      </c>
      <c r="F53" s="5">
        <f t="shared" ref="F53:BQ53" si="1070">F54+F58</f>
        <v>0</v>
      </c>
      <c r="G53" s="5">
        <f t="shared" si="1070"/>
        <v>0</v>
      </c>
      <c r="H53" s="5">
        <f t="shared" si="1070"/>
        <v>0</v>
      </c>
      <c r="I53" s="5">
        <f t="shared" si="1070"/>
        <v>0</v>
      </c>
      <c r="J53" s="5">
        <f t="shared" si="1070"/>
        <v>0</v>
      </c>
      <c r="K53" s="5">
        <f t="shared" si="1070"/>
        <v>0</v>
      </c>
      <c r="L53" s="5">
        <f t="shared" si="1070"/>
        <v>0</v>
      </c>
      <c r="M53" s="5">
        <f t="shared" si="1070"/>
        <v>0</v>
      </c>
      <c r="N53" s="5">
        <f t="shared" si="1070"/>
        <v>0</v>
      </c>
      <c r="O53" s="5">
        <f t="shared" si="1070"/>
        <v>0</v>
      </c>
      <c r="P53" s="5">
        <f t="shared" si="1070"/>
        <v>0</v>
      </c>
      <c r="Q53" s="5">
        <f t="shared" si="1070"/>
        <v>0</v>
      </c>
      <c r="R53" s="5">
        <f t="shared" si="1070"/>
        <v>0</v>
      </c>
      <c r="S53" s="5">
        <f t="shared" si="1070"/>
        <v>0</v>
      </c>
      <c r="T53" s="5">
        <f t="shared" si="1070"/>
        <v>0</v>
      </c>
      <c r="U53" s="5">
        <f t="shared" si="1070"/>
        <v>0</v>
      </c>
      <c r="V53" s="5">
        <f t="shared" si="1070"/>
        <v>0</v>
      </c>
      <c r="W53" s="5">
        <f t="shared" si="1070"/>
        <v>0</v>
      </c>
      <c r="X53" s="5">
        <f t="shared" si="1070"/>
        <v>2200000</v>
      </c>
      <c r="Y53" s="5">
        <f t="shared" si="1070"/>
        <v>2200000</v>
      </c>
      <c r="Z53" s="5">
        <f t="shared" si="1070"/>
        <v>477426</v>
      </c>
      <c r="AA53" s="5">
        <f t="shared" si="1070"/>
        <v>59390</v>
      </c>
      <c r="AB53" s="5">
        <f t="shared" si="1070"/>
        <v>536816</v>
      </c>
      <c r="AC53" s="5">
        <f t="shared" si="1070"/>
        <v>0</v>
      </c>
      <c r="AD53" s="5">
        <f t="shared" si="1070"/>
        <v>0</v>
      </c>
      <c r="AE53" s="5">
        <f t="shared" si="1070"/>
        <v>0</v>
      </c>
      <c r="AF53" s="5">
        <f t="shared" si="1070"/>
        <v>0</v>
      </c>
      <c r="AG53" s="5">
        <f t="shared" si="1070"/>
        <v>0</v>
      </c>
      <c r="AH53" s="5">
        <f t="shared" si="1070"/>
        <v>0</v>
      </c>
      <c r="AI53" s="5">
        <f t="shared" si="1070"/>
        <v>0</v>
      </c>
      <c r="AJ53" s="5">
        <f t="shared" si="1070"/>
        <v>0</v>
      </c>
      <c r="AK53" s="5">
        <f t="shared" si="1070"/>
        <v>0</v>
      </c>
      <c r="AL53" s="5">
        <f t="shared" si="1070"/>
        <v>0</v>
      </c>
      <c r="AM53" s="5">
        <f t="shared" si="1070"/>
        <v>0</v>
      </c>
      <c r="AN53" s="5">
        <f t="shared" si="1070"/>
        <v>0</v>
      </c>
      <c r="AO53" s="5">
        <f t="shared" si="1070"/>
        <v>0</v>
      </c>
      <c r="AP53" s="5">
        <f t="shared" si="1070"/>
        <v>0</v>
      </c>
      <c r="AQ53" s="5">
        <f t="shared" si="1070"/>
        <v>0</v>
      </c>
      <c r="AR53" s="5">
        <f t="shared" si="1070"/>
        <v>0</v>
      </c>
      <c r="AS53" s="5">
        <f t="shared" si="1070"/>
        <v>0</v>
      </c>
      <c r="AT53" s="5">
        <f t="shared" si="1070"/>
        <v>0</v>
      </c>
      <c r="AU53" s="5">
        <f t="shared" si="1070"/>
        <v>0</v>
      </c>
      <c r="AV53" s="5">
        <f t="shared" si="1070"/>
        <v>0</v>
      </c>
      <c r="AW53" s="5">
        <f t="shared" si="1070"/>
        <v>0</v>
      </c>
      <c r="AX53" s="5">
        <f t="shared" si="1070"/>
        <v>0</v>
      </c>
      <c r="AY53" s="5">
        <f t="shared" si="1070"/>
        <v>0</v>
      </c>
      <c r="AZ53" s="5">
        <f t="shared" si="1070"/>
        <v>0</v>
      </c>
      <c r="BA53" s="5">
        <f t="shared" si="1070"/>
        <v>0</v>
      </c>
      <c r="BB53" s="5">
        <f t="shared" si="1070"/>
        <v>0</v>
      </c>
      <c r="BC53" s="5">
        <f t="shared" si="1070"/>
        <v>0</v>
      </c>
      <c r="BD53" s="5">
        <f t="shared" si="1070"/>
        <v>0</v>
      </c>
      <c r="BE53" s="5">
        <f t="shared" si="1070"/>
        <v>0</v>
      </c>
      <c r="BF53" s="5">
        <f t="shared" si="1070"/>
        <v>0</v>
      </c>
      <c r="BG53" s="5">
        <f t="shared" si="1070"/>
        <v>0</v>
      </c>
      <c r="BH53" s="5">
        <f t="shared" si="1070"/>
        <v>0</v>
      </c>
      <c r="BI53" s="5">
        <f t="shared" si="1070"/>
        <v>0</v>
      </c>
      <c r="BJ53" s="5">
        <f t="shared" si="1070"/>
        <v>0</v>
      </c>
      <c r="BK53" s="5">
        <f t="shared" si="1070"/>
        <v>0</v>
      </c>
      <c r="BL53" s="5">
        <f t="shared" si="1070"/>
        <v>0</v>
      </c>
      <c r="BM53" s="5">
        <f t="shared" si="1070"/>
        <v>0</v>
      </c>
      <c r="BN53" s="5">
        <f t="shared" si="1070"/>
        <v>0</v>
      </c>
      <c r="BO53" s="5">
        <f t="shared" si="1070"/>
        <v>0</v>
      </c>
      <c r="BP53" s="5">
        <f t="shared" si="1070"/>
        <v>0</v>
      </c>
      <c r="BQ53" s="5">
        <f t="shared" si="1070"/>
        <v>0</v>
      </c>
      <c r="BR53" s="5">
        <f t="shared" ref="BR53:DQ53" si="1071">BR54+BR58</f>
        <v>0</v>
      </c>
      <c r="BS53" s="5">
        <f t="shared" si="1071"/>
        <v>0</v>
      </c>
      <c r="BT53" s="5">
        <f t="shared" si="1071"/>
        <v>0</v>
      </c>
      <c r="BU53" s="5">
        <f t="shared" si="1071"/>
        <v>0</v>
      </c>
      <c r="BV53" s="5">
        <f t="shared" si="1071"/>
        <v>0</v>
      </c>
      <c r="BW53" s="5">
        <f t="shared" si="1071"/>
        <v>0</v>
      </c>
      <c r="BX53" s="5">
        <f t="shared" si="1071"/>
        <v>0</v>
      </c>
      <c r="BY53" s="5">
        <f t="shared" si="1071"/>
        <v>0</v>
      </c>
      <c r="BZ53" s="5">
        <f t="shared" si="1071"/>
        <v>0</v>
      </c>
      <c r="CA53" s="5">
        <f t="shared" si="1071"/>
        <v>0</v>
      </c>
      <c r="CB53" s="5">
        <f t="shared" si="1071"/>
        <v>0</v>
      </c>
      <c r="CC53" s="5">
        <f t="shared" si="1071"/>
        <v>0</v>
      </c>
      <c r="CD53" s="5">
        <f t="shared" si="1071"/>
        <v>0</v>
      </c>
      <c r="CE53" s="5">
        <f t="shared" si="1071"/>
        <v>0</v>
      </c>
      <c r="CF53" s="5">
        <f t="shared" si="1071"/>
        <v>0</v>
      </c>
      <c r="CG53" s="5">
        <f t="shared" si="1071"/>
        <v>0</v>
      </c>
      <c r="CH53" s="5">
        <f t="shared" si="1071"/>
        <v>0</v>
      </c>
      <c r="CI53" s="5">
        <f t="shared" si="1071"/>
        <v>0</v>
      </c>
      <c r="CJ53" s="5">
        <f t="shared" si="1071"/>
        <v>0</v>
      </c>
      <c r="CK53" s="5">
        <f t="shared" si="1071"/>
        <v>0</v>
      </c>
      <c r="CL53" s="5">
        <f t="shared" si="1071"/>
        <v>0</v>
      </c>
      <c r="CM53" s="5">
        <f t="shared" si="1071"/>
        <v>0</v>
      </c>
      <c r="CN53" s="5">
        <f t="shared" si="1071"/>
        <v>0</v>
      </c>
      <c r="CO53" s="5">
        <f t="shared" si="1071"/>
        <v>0</v>
      </c>
      <c r="CP53" s="5">
        <f t="shared" si="1071"/>
        <v>0</v>
      </c>
      <c r="CQ53" s="5">
        <f t="shared" si="1071"/>
        <v>0</v>
      </c>
      <c r="CR53" s="5">
        <f t="shared" si="1071"/>
        <v>0</v>
      </c>
      <c r="CS53" s="5">
        <f t="shared" si="1071"/>
        <v>0</v>
      </c>
      <c r="CT53" s="5">
        <f t="shared" si="1071"/>
        <v>0</v>
      </c>
      <c r="CU53" s="5">
        <f t="shared" si="1071"/>
        <v>0</v>
      </c>
      <c r="CV53" s="5">
        <f t="shared" si="1071"/>
        <v>0</v>
      </c>
      <c r="CW53" s="5">
        <f t="shared" si="1071"/>
        <v>0</v>
      </c>
      <c r="CX53" s="5">
        <f t="shared" si="1071"/>
        <v>0</v>
      </c>
      <c r="CY53" s="5">
        <f t="shared" si="1071"/>
        <v>0</v>
      </c>
      <c r="CZ53" s="5">
        <f t="shared" si="1071"/>
        <v>0</v>
      </c>
      <c r="DA53" s="5">
        <f t="shared" si="1071"/>
        <v>0</v>
      </c>
      <c r="DB53" s="5">
        <f t="shared" si="1071"/>
        <v>0</v>
      </c>
      <c r="DC53" s="5">
        <f t="shared" si="1071"/>
        <v>0</v>
      </c>
      <c r="DD53" s="5">
        <f t="shared" si="1071"/>
        <v>0</v>
      </c>
      <c r="DE53" s="5">
        <f t="shared" si="1071"/>
        <v>0</v>
      </c>
      <c r="DF53" s="5">
        <f t="shared" si="1071"/>
        <v>0</v>
      </c>
      <c r="DG53" s="5">
        <f t="shared" si="1071"/>
        <v>0</v>
      </c>
      <c r="DH53" s="5">
        <f t="shared" si="1071"/>
        <v>0</v>
      </c>
      <c r="DI53" s="5">
        <f t="shared" si="1071"/>
        <v>0</v>
      </c>
      <c r="DJ53" s="5">
        <f t="shared" si="1071"/>
        <v>0</v>
      </c>
      <c r="DK53" s="5">
        <f t="shared" si="1071"/>
        <v>0</v>
      </c>
      <c r="DL53" s="5">
        <f t="shared" si="1071"/>
        <v>0</v>
      </c>
      <c r="DM53" s="5">
        <f t="shared" si="1071"/>
        <v>0</v>
      </c>
      <c r="DN53" s="5">
        <f t="shared" si="1071"/>
        <v>0</v>
      </c>
      <c r="DO53" s="5">
        <f t="shared" si="1071"/>
        <v>0</v>
      </c>
      <c r="DP53" s="5">
        <f t="shared" si="1071"/>
        <v>0</v>
      </c>
      <c r="DQ53" s="5">
        <f t="shared" si="1071"/>
        <v>0</v>
      </c>
      <c r="DR53" s="106">
        <f t="shared" ref="DR53:GR53" si="1072">DR54+DR58</f>
        <v>477426</v>
      </c>
      <c r="DS53" s="106">
        <f t="shared" ref="DS53:DT53" si="1073">DS54+DS58</f>
        <v>2259390</v>
      </c>
      <c r="DT53" s="106">
        <f t="shared" si="1073"/>
        <v>2736816</v>
      </c>
      <c r="DU53" s="5">
        <f t="shared" si="1072"/>
        <v>0</v>
      </c>
      <c r="DV53" s="5">
        <f t="shared" ref="DV53" si="1074">DV54+DV58</f>
        <v>0</v>
      </c>
      <c r="DW53" s="5">
        <f t="shared" ref="DW53:ET53" si="1075">DW54+DW58</f>
        <v>0</v>
      </c>
      <c r="DX53" s="5">
        <f t="shared" si="1075"/>
        <v>0</v>
      </c>
      <c r="DY53" s="5">
        <f t="shared" si="1075"/>
        <v>0</v>
      </c>
      <c r="DZ53" s="5">
        <f t="shared" ref="DZ53:EA53" si="1076">DZ54+DZ58</f>
        <v>0</v>
      </c>
      <c r="EA53" s="5">
        <f t="shared" si="1076"/>
        <v>0</v>
      </c>
      <c r="EB53" s="5">
        <f t="shared" si="1075"/>
        <v>0</v>
      </c>
      <c r="EC53" s="5">
        <f t="shared" ref="EC53:ED53" si="1077">EC54+EC58</f>
        <v>0</v>
      </c>
      <c r="ED53" s="5">
        <f t="shared" si="1077"/>
        <v>0</v>
      </c>
      <c r="EE53" s="5">
        <f t="shared" si="1075"/>
        <v>0</v>
      </c>
      <c r="EF53" s="5">
        <f t="shared" ref="EF53:EG53" si="1078">EF54+EF58</f>
        <v>0</v>
      </c>
      <c r="EG53" s="5">
        <f t="shared" si="1078"/>
        <v>0</v>
      </c>
      <c r="EH53" s="5">
        <f t="shared" si="1075"/>
        <v>0</v>
      </c>
      <c r="EI53" s="5">
        <f t="shared" ref="EI53:EJ53" si="1079">EI54+EI58</f>
        <v>0</v>
      </c>
      <c r="EJ53" s="5">
        <f t="shared" si="1079"/>
        <v>0</v>
      </c>
      <c r="EK53" s="5">
        <f t="shared" si="1075"/>
        <v>0</v>
      </c>
      <c r="EL53" s="5">
        <f t="shared" ref="EL53:EM53" si="1080">EL54+EL58</f>
        <v>0</v>
      </c>
      <c r="EM53" s="5">
        <f t="shared" si="1080"/>
        <v>0</v>
      </c>
      <c r="EN53" s="5">
        <f t="shared" si="1075"/>
        <v>0</v>
      </c>
      <c r="EO53" s="5">
        <f t="shared" ref="EO53:EP53" si="1081">EO54+EO58</f>
        <v>0</v>
      </c>
      <c r="EP53" s="5">
        <f t="shared" si="1081"/>
        <v>0</v>
      </c>
      <c r="EQ53" s="5">
        <f t="shared" si="1075"/>
        <v>0</v>
      </c>
      <c r="ER53" s="5">
        <f t="shared" ref="ER53:ES53" si="1082">ER54+ER58</f>
        <v>0</v>
      </c>
      <c r="ES53" s="5">
        <f t="shared" si="1082"/>
        <v>0</v>
      </c>
      <c r="ET53" s="5">
        <f t="shared" si="1075"/>
        <v>0</v>
      </c>
      <c r="EU53" s="5">
        <f t="shared" ref="EU53" si="1083">EU54+EU58</f>
        <v>0</v>
      </c>
      <c r="EV53" s="106">
        <f t="shared" si="1072"/>
        <v>0</v>
      </c>
      <c r="EW53" s="106">
        <f t="shared" ref="EW53:EX53" si="1084">EW54+EW58</f>
        <v>0</v>
      </c>
      <c r="EX53" s="106">
        <f t="shared" si="1084"/>
        <v>0</v>
      </c>
      <c r="EY53" s="5">
        <f t="shared" si="1072"/>
        <v>0</v>
      </c>
      <c r="EZ53" s="5">
        <f t="shared" ref="EZ53" si="1085">EZ54+EZ58</f>
        <v>0</v>
      </c>
      <c r="FA53" s="5">
        <f t="shared" ref="FA53" si="1086">FA54+FA58</f>
        <v>0</v>
      </c>
      <c r="FB53" s="5">
        <f t="shared" si="1072"/>
        <v>0</v>
      </c>
      <c r="FC53" s="5">
        <f t="shared" ref="FC53" si="1087">FC54+FC58</f>
        <v>0</v>
      </c>
      <c r="FD53" s="5">
        <f t="shared" ref="FD53" si="1088">FD54+FD58</f>
        <v>0</v>
      </c>
      <c r="FE53" s="5">
        <f t="shared" si="1072"/>
        <v>0</v>
      </c>
      <c r="FF53" s="5">
        <f t="shared" ref="FF53" si="1089">FF54+FF58</f>
        <v>0</v>
      </c>
      <c r="FG53" s="5">
        <f t="shared" ref="FG53" si="1090">FG54+FG58</f>
        <v>0</v>
      </c>
      <c r="FH53" s="5">
        <f t="shared" si="1072"/>
        <v>0</v>
      </c>
      <c r="FI53" s="5">
        <f t="shared" ref="FI53" si="1091">FI54+FI58</f>
        <v>0</v>
      </c>
      <c r="FJ53" s="5">
        <f t="shared" ref="FJ53" si="1092">FJ54+FJ58</f>
        <v>0</v>
      </c>
      <c r="FK53" s="5">
        <f t="shared" si="1072"/>
        <v>0</v>
      </c>
      <c r="FL53" s="5">
        <f t="shared" ref="FL53" si="1093">FL54+FL58</f>
        <v>0</v>
      </c>
      <c r="FM53" s="5">
        <f t="shared" ref="FM53" si="1094">FM54+FM58</f>
        <v>0</v>
      </c>
      <c r="FN53" s="5">
        <f t="shared" si="1072"/>
        <v>0</v>
      </c>
      <c r="FO53" s="5">
        <f t="shared" ref="FO53" si="1095">FO54+FO58</f>
        <v>0</v>
      </c>
      <c r="FP53" s="5">
        <f t="shared" ref="FP53" si="1096">FP54+FP58</f>
        <v>0</v>
      </c>
      <c r="FQ53" s="5">
        <f t="shared" si="1072"/>
        <v>0</v>
      </c>
      <c r="FR53" s="5">
        <f t="shared" ref="FR53" si="1097">FR54+FR58</f>
        <v>0</v>
      </c>
      <c r="FS53" s="5">
        <f t="shared" ref="FS53" si="1098">FS54+FS58</f>
        <v>0</v>
      </c>
      <c r="FT53" s="5">
        <f t="shared" si="1072"/>
        <v>0</v>
      </c>
      <c r="FU53" s="5">
        <f t="shared" ref="FU53" si="1099">FU54+FU58</f>
        <v>0</v>
      </c>
      <c r="FV53" s="5">
        <f t="shared" ref="FV53" si="1100">FV54+FV58</f>
        <v>0</v>
      </c>
      <c r="FW53" s="5">
        <f t="shared" si="1072"/>
        <v>0</v>
      </c>
      <c r="FX53" s="5">
        <f t="shared" ref="FX53" si="1101">FX54+FX58</f>
        <v>0</v>
      </c>
      <c r="FY53" s="5">
        <f t="shared" ref="FY53" si="1102">FY54+FY58</f>
        <v>0</v>
      </c>
      <c r="FZ53" s="5">
        <f t="shared" si="1072"/>
        <v>0</v>
      </c>
      <c r="GA53" s="5">
        <f t="shared" ref="GA53" si="1103">GA54+GA58</f>
        <v>0</v>
      </c>
      <c r="GB53" s="5">
        <f t="shared" ref="GB53" si="1104">GB54+GB58</f>
        <v>0</v>
      </c>
      <c r="GC53" s="5">
        <f t="shared" si="1072"/>
        <v>0</v>
      </c>
      <c r="GD53" s="5">
        <f t="shared" ref="GD53" si="1105">GD54+GD58</f>
        <v>0</v>
      </c>
      <c r="GE53" s="5">
        <f t="shared" ref="GE53" si="1106">GE54+GE58</f>
        <v>0</v>
      </c>
      <c r="GF53" s="5">
        <f t="shared" si="1072"/>
        <v>0</v>
      </c>
      <c r="GG53" s="5">
        <f t="shared" ref="GG53" si="1107">GG54+GG58</f>
        <v>0</v>
      </c>
      <c r="GH53" s="5">
        <f t="shared" ref="GH53" si="1108">GH54+GH58</f>
        <v>0</v>
      </c>
      <c r="GI53" s="5">
        <f>GI54+GI58</f>
        <v>0</v>
      </c>
      <c r="GJ53" s="5">
        <f t="shared" ref="GJ53" si="1109">GJ54+GJ58</f>
        <v>0</v>
      </c>
      <c r="GK53" s="5">
        <f t="shared" ref="GK53" si="1110">GK54+GK58</f>
        <v>0</v>
      </c>
      <c r="GL53" s="5">
        <f t="shared" si="1072"/>
        <v>0</v>
      </c>
      <c r="GM53" s="5">
        <f t="shared" ref="GM53" si="1111">GM54+GM58</f>
        <v>0</v>
      </c>
      <c r="GN53" s="5">
        <f t="shared" ref="GN53" si="1112">GN54+GN58</f>
        <v>0</v>
      </c>
      <c r="GO53" s="5">
        <f t="shared" si="1072"/>
        <v>0</v>
      </c>
      <c r="GP53" s="5">
        <f t="shared" ref="GP53" si="1113">GP54+GP58</f>
        <v>0</v>
      </c>
      <c r="GQ53" s="5">
        <f t="shared" ref="GQ53" si="1114">GQ54+GQ58</f>
        <v>0</v>
      </c>
      <c r="GR53" s="5">
        <f t="shared" si="1072"/>
        <v>0</v>
      </c>
      <c r="GS53" s="5">
        <f t="shared" ref="GS53" si="1115">GS54+GS58</f>
        <v>0</v>
      </c>
      <c r="GT53" s="5">
        <f t="shared" ref="GT53" si="1116">GT54+GT58</f>
        <v>0</v>
      </c>
      <c r="GU53" s="5">
        <f>GU54+GU58</f>
        <v>0</v>
      </c>
      <c r="GV53" s="5">
        <f t="shared" ref="GV53" si="1117">GV54+GV58</f>
        <v>0</v>
      </c>
      <c r="GW53" s="5">
        <f t="shared" ref="GW53" si="1118">GW54+GW58</f>
        <v>0</v>
      </c>
      <c r="GX53" s="5">
        <f>GX54+GX58</f>
        <v>0</v>
      </c>
      <c r="GY53" s="5">
        <f t="shared" ref="GY53:GZ53" si="1119">GY54+GY58</f>
        <v>0</v>
      </c>
      <c r="GZ53" s="5">
        <f t="shared" si="1119"/>
        <v>0</v>
      </c>
      <c r="HA53" s="5">
        <f>HA54+HA58</f>
        <v>477426</v>
      </c>
      <c r="HB53" s="5">
        <f t="shared" ref="HB53:HC53" si="1120">HB54+HB58</f>
        <v>2259390</v>
      </c>
      <c r="HC53" s="118">
        <f t="shared" si="1120"/>
        <v>2736816</v>
      </c>
    </row>
    <row r="54" spans="1:211" s="12" customFormat="1" x14ac:dyDescent="0.2">
      <c r="A54" s="124" t="s">
        <v>445</v>
      </c>
      <c r="B54" s="5">
        <f>B55+B56+B57</f>
        <v>0</v>
      </c>
      <c r="C54" s="5">
        <f t="shared" ref="C54:E54" si="1121">C55+C56+C57</f>
        <v>0</v>
      </c>
      <c r="D54" s="5">
        <f t="shared" si="1121"/>
        <v>0</v>
      </c>
      <c r="E54" s="5">
        <f t="shared" si="1121"/>
        <v>0</v>
      </c>
      <c r="F54" s="5">
        <f t="shared" ref="F54:BQ54" si="1122">F55+F56+F57</f>
        <v>0</v>
      </c>
      <c r="G54" s="5">
        <f t="shared" si="1122"/>
        <v>0</v>
      </c>
      <c r="H54" s="5">
        <f t="shared" si="1122"/>
        <v>0</v>
      </c>
      <c r="I54" s="5">
        <f t="shared" si="1122"/>
        <v>0</v>
      </c>
      <c r="J54" s="5">
        <f t="shared" si="1122"/>
        <v>0</v>
      </c>
      <c r="K54" s="5">
        <f t="shared" si="1122"/>
        <v>0</v>
      </c>
      <c r="L54" s="5">
        <f t="shared" si="1122"/>
        <v>0</v>
      </c>
      <c r="M54" s="5">
        <f t="shared" si="1122"/>
        <v>0</v>
      </c>
      <c r="N54" s="5">
        <f t="shared" si="1122"/>
        <v>0</v>
      </c>
      <c r="O54" s="5">
        <f t="shared" si="1122"/>
        <v>0</v>
      </c>
      <c r="P54" s="5">
        <f t="shared" si="1122"/>
        <v>0</v>
      </c>
      <c r="Q54" s="5">
        <f t="shared" si="1122"/>
        <v>0</v>
      </c>
      <c r="R54" s="5">
        <f t="shared" si="1122"/>
        <v>0</v>
      </c>
      <c r="S54" s="5">
        <f t="shared" si="1122"/>
        <v>0</v>
      </c>
      <c r="T54" s="5">
        <f t="shared" si="1122"/>
        <v>0</v>
      </c>
      <c r="U54" s="5">
        <f t="shared" si="1122"/>
        <v>0</v>
      </c>
      <c r="V54" s="5">
        <f t="shared" si="1122"/>
        <v>0</v>
      </c>
      <c r="W54" s="5">
        <f t="shared" si="1122"/>
        <v>0</v>
      </c>
      <c r="X54" s="5">
        <f t="shared" si="1122"/>
        <v>2200000</v>
      </c>
      <c r="Y54" s="5">
        <f t="shared" si="1122"/>
        <v>2200000</v>
      </c>
      <c r="Z54" s="5">
        <f t="shared" si="1122"/>
        <v>446272</v>
      </c>
      <c r="AA54" s="5">
        <f t="shared" si="1122"/>
        <v>33433</v>
      </c>
      <c r="AB54" s="5">
        <f t="shared" si="1122"/>
        <v>479705</v>
      </c>
      <c r="AC54" s="5">
        <f t="shared" si="1122"/>
        <v>0</v>
      </c>
      <c r="AD54" s="5">
        <f t="shared" si="1122"/>
        <v>0</v>
      </c>
      <c r="AE54" s="5">
        <f t="shared" si="1122"/>
        <v>0</v>
      </c>
      <c r="AF54" s="5">
        <f t="shared" si="1122"/>
        <v>0</v>
      </c>
      <c r="AG54" s="5">
        <f t="shared" si="1122"/>
        <v>0</v>
      </c>
      <c r="AH54" s="5">
        <f t="shared" si="1122"/>
        <v>0</v>
      </c>
      <c r="AI54" s="5">
        <f t="shared" si="1122"/>
        <v>0</v>
      </c>
      <c r="AJ54" s="5">
        <f t="shared" si="1122"/>
        <v>0</v>
      </c>
      <c r="AK54" s="5">
        <f t="shared" si="1122"/>
        <v>0</v>
      </c>
      <c r="AL54" s="5">
        <f t="shared" si="1122"/>
        <v>0</v>
      </c>
      <c r="AM54" s="5">
        <f t="shared" si="1122"/>
        <v>0</v>
      </c>
      <c r="AN54" s="5">
        <f t="shared" si="1122"/>
        <v>0</v>
      </c>
      <c r="AO54" s="5">
        <f t="shared" si="1122"/>
        <v>0</v>
      </c>
      <c r="AP54" s="5">
        <f t="shared" si="1122"/>
        <v>0</v>
      </c>
      <c r="AQ54" s="5">
        <f t="shared" si="1122"/>
        <v>0</v>
      </c>
      <c r="AR54" s="5">
        <f t="shared" si="1122"/>
        <v>0</v>
      </c>
      <c r="AS54" s="5">
        <f t="shared" si="1122"/>
        <v>0</v>
      </c>
      <c r="AT54" s="5">
        <f t="shared" si="1122"/>
        <v>0</v>
      </c>
      <c r="AU54" s="5">
        <f t="shared" si="1122"/>
        <v>0</v>
      </c>
      <c r="AV54" s="5">
        <f t="shared" si="1122"/>
        <v>0</v>
      </c>
      <c r="AW54" s="5">
        <f t="shared" si="1122"/>
        <v>0</v>
      </c>
      <c r="AX54" s="5">
        <f t="shared" si="1122"/>
        <v>0</v>
      </c>
      <c r="AY54" s="5">
        <f t="shared" si="1122"/>
        <v>0</v>
      </c>
      <c r="AZ54" s="5">
        <f t="shared" si="1122"/>
        <v>0</v>
      </c>
      <c r="BA54" s="5">
        <f t="shared" si="1122"/>
        <v>0</v>
      </c>
      <c r="BB54" s="5">
        <f t="shared" si="1122"/>
        <v>0</v>
      </c>
      <c r="BC54" s="5">
        <f t="shared" si="1122"/>
        <v>0</v>
      </c>
      <c r="BD54" s="5">
        <f t="shared" si="1122"/>
        <v>0</v>
      </c>
      <c r="BE54" s="5">
        <f t="shared" si="1122"/>
        <v>0</v>
      </c>
      <c r="BF54" s="5">
        <f t="shared" si="1122"/>
        <v>0</v>
      </c>
      <c r="BG54" s="5">
        <f t="shared" si="1122"/>
        <v>0</v>
      </c>
      <c r="BH54" s="5">
        <f t="shared" si="1122"/>
        <v>0</v>
      </c>
      <c r="BI54" s="5">
        <f t="shared" si="1122"/>
        <v>0</v>
      </c>
      <c r="BJ54" s="5">
        <f t="shared" si="1122"/>
        <v>0</v>
      </c>
      <c r="BK54" s="5">
        <f t="shared" si="1122"/>
        <v>0</v>
      </c>
      <c r="BL54" s="5">
        <f t="shared" si="1122"/>
        <v>0</v>
      </c>
      <c r="BM54" s="5">
        <f t="shared" si="1122"/>
        <v>0</v>
      </c>
      <c r="BN54" s="5">
        <f t="shared" si="1122"/>
        <v>0</v>
      </c>
      <c r="BO54" s="5">
        <f t="shared" si="1122"/>
        <v>0</v>
      </c>
      <c r="BP54" s="5">
        <f t="shared" si="1122"/>
        <v>0</v>
      </c>
      <c r="BQ54" s="5">
        <f t="shared" si="1122"/>
        <v>0</v>
      </c>
      <c r="BR54" s="5">
        <f t="shared" ref="BR54:DQ54" si="1123">BR55+BR56+BR57</f>
        <v>0</v>
      </c>
      <c r="BS54" s="5">
        <f t="shared" si="1123"/>
        <v>0</v>
      </c>
      <c r="BT54" s="5">
        <f t="shared" si="1123"/>
        <v>0</v>
      </c>
      <c r="BU54" s="5">
        <f t="shared" si="1123"/>
        <v>0</v>
      </c>
      <c r="BV54" s="5">
        <f t="shared" si="1123"/>
        <v>0</v>
      </c>
      <c r="BW54" s="5">
        <f t="shared" si="1123"/>
        <v>0</v>
      </c>
      <c r="BX54" s="5">
        <f t="shared" si="1123"/>
        <v>0</v>
      </c>
      <c r="BY54" s="5">
        <f t="shared" si="1123"/>
        <v>0</v>
      </c>
      <c r="BZ54" s="5">
        <f t="shared" si="1123"/>
        <v>0</v>
      </c>
      <c r="CA54" s="5">
        <f t="shared" si="1123"/>
        <v>0</v>
      </c>
      <c r="CB54" s="5">
        <f t="shared" si="1123"/>
        <v>0</v>
      </c>
      <c r="CC54" s="5">
        <f t="shared" si="1123"/>
        <v>0</v>
      </c>
      <c r="CD54" s="5">
        <f t="shared" si="1123"/>
        <v>0</v>
      </c>
      <c r="CE54" s="5">
        <f t="shared" si="1123"/>
        <v>0</v>
      </c>
      <c r="CF54" s="5">
        <f t="shared" si="1123"/>
        <v>0</v>
      </c>
      <c r="CG54" s="5">
        <f t="shared" si="1123"/>
        <v>0</v>
      </c>
      <c r="CH54" s="5">
        <f t="shared" si="1123"/>
        <v>0</v>
      </c>
      <c r="CI54" s="5">
        <f t="shared" si="1123"/>
        <v>0</v>
      </c>
      <c r="CJ54" s="5">
        <f t="shared" si="1123"/>
        <v>0</v>
      </c>
      <c r="CK54" s="5">
        <f t="shared" si="1123"/>
        <v>0</v>
      </c>
      <c r="CL54" s="5">
        <f t="shared" si="1123"/>
        <v>0</v>
      </c>
      <c r="CM54" s="5">
        <f t="shared" si="1123"/>
        <v>0</v>
      </c>
      <c r="CN54" s="5">
        <f t="shared" si="1123"/>
        <v>0</v>
      </c>
      <c r="CO54" s="5">
        <f t="shared" si="1123"/>
        <v>0</v>
      </c>
      <c r="CP54" s="5">
        <f t="shared" si="1123"/>
        <v>0</v>
      </c>
      <c r="CQ54" s="5">
        <f t="shared" si="1123"/>
        <v>0</v>
      </c>
      <c r="CR54" s="5">
        <f t="shared" si="1123"/>
        <v>0</v>
      </c>
      <c r="CS54" s="5">
        <f t="shared" si="1123"/>
        <v>0</v>
      </c>
      <c r="CT54" s="5">
        <f t="shared" si="1123"/>
        <v>0</v>
      </c>
      <c r="CU54" s="5">
        <f t="shared" si="1123"/>
        <v>0</v>
      </c>
      <c r="CV54" s="5">
        <f t="shared" si="1123"/>
        <v>0</v>
      </c>
      <c r="CW54" s="5">
        <f t="shared" si="1123"/>
        <v>0</v>
      </c>
      <c r="CX54" s="5">
        <f t="shared" si="1123"/>
        <v>0</v>
      </c>
      <c r="CY54" s="5">
        <f t="shared" si="1123"/>
        <v>0</v>
      </c>
      <c r="CZ54" s="5">
        <f t="shared" si="1123"/>
        <v>0</v>
      </c>
      <c r="DA54" s="5">
        <f t="shared" si="1123"/>
        <v>0</v>
      </c>
      <c r="DB54" s="5">
        <f t="shared" si="1123"/>
        <v>0</v>
      </c>
      <c r="DC54" s="5">
        <f t="shared" si="1123"/>
        <v>0</v>
      </c>
      <c r="DD54" s="5">
        <f t="shared" si="1123"/>
        <v>0</v>
      </c>
      <c r="DE54" s="5">
        <f t="shared" si="1123"/>
        <v>0</v>
      </c>
      <c r="DF54" s="5">
        <f t="shared" si="1123"/>
        <v>0</v>
      </c>
      <c r="DG54" s="5">
        <f t="shared" si="1123"/>
        <v>0</v>
      </c>
      <c r="DH54" s="5">
        <f t="shared" si="1123"/>
        <v>0</v>
      </c>
      <c r="DI54" s="5">
        <f t="shared" si="1123"/>
        <v>0</v>
      </c>
      <c r="DJ54" s="5">
        <f t="shared" si="1123"/>
        <v>0</v>
      </c>
      <c r="DK54" s="5">
        <f t="shared" si="1123"/>
        <v>0</v>
      </c>
      <c r="DL54" s="5">
        <f t="shared" si="1123"/>
        <v>0</v>
      </c>
      <c r="DM54" s="5">
        <f t="shared" si="1123"/>
        <v>0</v>
      </c>
      <c r="DN54" s="5">
        <f t="shared" si="1123"/>
        <v>0</v>
      </c>
      <c r="DO54" s="5">
        <f t="shared" si="1123"/>
        <v>0</v>
      </c>
      <c r="DP54" s="5">
        <f t="shared" si="1123"/>
        <v>0</v>
      </c>
      <c r="DQ54" s="5">
        <f t="shared" si="1123"/>
        <v>0</v>
      </c>
      <c r="DR54" s="106">
        <f t="shared" ref="DR54:GR54" si="1124">DR55+DR56+DR57</f>
        <v>446272</v>
      </c>
      <c r="DS54" s="106">
        <f t="shared" ref="DS54:DT54" si="1125">DS55+DS56+DS57</f>
        <v>2233433</v>
      </c>
      <c r="DT54" s="106">
        <f t="shared" si="1125"/>
        <v>2679705</v>
      </c>
      <c r="DU54" s="5">
        <f t="shared" si="1124"/>
        <v>0</v>
      </c>
      <c r="DV54" s="5">
        <f t="shared" ref="DV54" si="1126">DV55+DV56+DV57</f>
        <v>0</v>
      </c>
      <c r="DW54" s="5">
        <f t="shared" ref="DW54:ET54" si="1127">DW55+DW56+DW57</f>
        <v>0</v>
      </c>
      <c r="DX54" s="5">
        <f t="shared" si="1127"/>
        <v>0</v>
      </c>
      <c r="DY54" s="5">
        <f t="shared" si="1127"/>
        <v>0</v>
      </c>
      <c r="DZ54" s="5">
        <f t="shared" ref="DZ54:EA54" si="1128">DZ55+DZ56+DZ57</f>
        <v>0</v>
      </c>
      <c r="EA54" s="5">
        <f t="shared" si="1128"/>
        <v>0</v>
      </c>
      <c r="EB54" s="5">
        <f t="shared" si="1127"/>
        <v>0</v>
      </c>
      <c r="EC54" s="5">
        <f t="shared" ref="EC54:ED54" si="1129">EC55+EC56+EC57</f>
        <v>0</v>
      </c>
      <c r="ED54" s="5">
        <f t="shared" si="1129"/>
        <v>0</v>
      </c>
      <c r="EE54" s="5">
        <f t="shared" si="1127"/>
        <v>0</v>
      </c>
      <c r="EF54" s="5">
        <f t="shared" ref="EF54:EG54" si="1130">EF55+EF56+EF57</f>
        <v>0</v>
      </c>
      <c r="EG54" s="5">
        <f t="shared" si="1130"/>
        <v>0</v>
      </c>
      <c r="EH54" s="5">
        <f t="shared" si="1127"/>
        <v>0</v>
      </c>
      <c r="EI54" s="5">
        <f t="shared" ref="EI54:EJ54" si="1131">EI55+EI56+EI57</f>
        <v>0</v>
      </c>
      <c r="EJ54" s="5">
        <f t="shared" si="1131"/>
        <v>0</v>
      </c>
      <c r="EK54" s="5">
        <f t="shared" si="1127"/>
        <v>0</v>
      </c>
      <c r="EL54" s="5">
        <f t="shared" ref="EL54:EM54" si="1132">EL55+EL56+EL57</f>
        <v>0</v>
      </c>
      <c r="EM54" s="5">
        <f t="shared" si="1132"/>
        <v>0</v>
      </c>
      <c r="EN54" s="5">
        <f t="shared" si="1127"/>
        <v>0</v>
      </c>
      <c r="EO54" s="5">
        <f t="shared" ref="EO54:EP54" si="1133">EO55+EO56+EO57</f>
        <v>0</v>
      </c>
      <c r="EP54" s="5">
        <f t="shared" si="1133"/>
        <v>0</v>
      </c>
      <c r="EQ54" s="5">
        <f t="shared" si="1127"/>
        <v>0</v>
      </c>
      <c r="ER54" s="5">
        <f t="shared" ref="ER54:ES54" si="1134">ER55+ER56+ER57</f>
        <v>0</v>
      </c>
      <c r="ES54" s="5">
        <f t="shared" si="1134"/>
        <v>0</v>
      </c>
      <c r="ET54" s="5">
        <f t="shared" si="1127"/>
        <v>0</v>
      </c>
      <c r="EU54" s="5">
        <f t="shared" ref="EU54" si="1135">EU55+EU56+EU57</f>
        <v>0</v>
      </c>
      <c r="EV54" s="106">
        <f t="shared" si="1124"/>
        <v>0</v>
      </c>
      <c r="EW54" s="106">
        <f t="shared" ref="EW54:EX54" si="1136">EW55+EW56+EW57</f>
        <v>0</v>
      </c>
      <c r="EX54" s="106">
        <f t="shared" si="1136"/>
        <v>0</v>
      </c>
      <c r="EY54" s="5">
        <f t="shared" si="1124"/>
        <v>0</v>
      </c>
      <c r="EZ54" s="5">
        <f t="shared" ref="EZ54" si="1137">EZ55+EZ56+EZ57</f>
        <v>0</v>
      </c>
      <c r="FA54" s="5">
        <f t="shared" ref="FA54" si="1138">FA55+FA56+FA57</f>
        <v>0</v>
      </c>
      <c r="FB54" s="5">
        <f t="shared" si="1124"/>
        <v>0</v>
      </c>
      <c r="FC54" s="5">
        <f t="shared" ref="FC54" si="1139">FC55+FC56+FC57</f>
        <v>0</v>
      </c>
      <c r="FD54" s="5">
        <f t="shared" ref="FD54" si="1140">FD55+FD56+FD57</f>
        <v>0</v>
      </c>
      <c r="FE54" s="5">
        <f t="shared" si="1124"/>
        <v>0</v>
      </c>
      <c r="FF54" s="5">
        <f t="shared" ref="FF54" si="1141">FF55+FF56+FF57</f>
        <v>0</v>
      </c>
      <c r="FG54" s="5">
        <f t="shared" ref="FG54" si="1142">FG55+FG56+FG57</f>
        <v>0</v>
      </c>
      <c r="FH54" s="5">
        <f t="shared" si="1124"/>
        <v>0</v>
      </c>
      <c r="FI54" s="5">
        <f t="shared" ref="FI54" si="1143">FI55+FI56+FI57</f>
        <v>0</v>
      </c>
      <c r="FJ54" s="5">
        <f t="shared" ref="FJ54" si="1144">FJ55+FJ56+FJ57</f>
        <v>0</v>
      </c>
      <c r="FK54" s="5">
        <f t="shared" si="1124"/>
        <v>0</v>
      </c>
      <c r="FL54" s="5">
        <f t="shared" ref="FL54" si="1145">FL55+FL56+FL57</f>
        <v>0</v>
      </c>
      <c r="FM54" s="5">
        <f t="shared" ref="FM54" si="1146">FM55+FM56+FM57</f>
        <v>0</v>
      </c>
      <c r="FN54" s="5">
        <f t="shared" si="1124"/>
        <v>0</v>
      </c>
      <c r="FO54" s="5">
        <f t="shared" ref="FO54" si="1147">FO55+FO56+FO57</f>
        <v>0</v>
      </c>
      <c r="FP54" s="5">
        <f t="shared" ref="FP54" si="1148">FP55+FP56+FP57</f>
        <v>0</v>
      </c>
      <c r="FQ54" s="5">
        <f t="shared" si="1124"/>
        <v>0</v>
      </c>
      <c r="FR54" s="5">
        <f t="shared" ref="FR54" si="1149">FR55+FR56+FR57</f>
        <v>0</v>
      </c>
      <c r="FS54" s="5">
        <f t="shared" ref="FS54" si="1150">FS55+FS56+FS57</f>
        <v>0</v>
      </c>
      <c r="FT54" s="5">
        <f t="shared" si="1124"/>
        <v>0</v>
      </c>
      <c r="FU54" s="5">
        <f t="shared" ref="FU54" si="1151">FU55+FU56+FU57</f>
        <v>0</v>
      </c>
      <c r="FV54" s="5">
        <f t="shared" ref="FV54" si="1152">FV55+FV56+FV57</f>
        <v>0</v>
      </c>
      <c r="FW54" s="5">
        <f t="shared" si="1124"/>
        <v>0</v>
      </c>
      <c r="FX54" s="5">
        <f t="shared" ref="FX54" si="1153">FX55+FX56+FX57</f>
        <v>0</v>
      </c>
      <c r="FY54" s="5">
        <f t="shared" ref="FY54" si="1154">FY55+FY56+FY57</f>
        <v>0</v>
      </c>
      <c r="FZ54" s="5">
        <f t="shared" si="1124"/>
        <v>0</v>
      </c>
      <c r="GA54" s="5">
        <f t="shared" ref="GA54" si="1155">GA55+GA56+GA57</f>
        <v>0</v>
      </c>
      <c r="GB54" s="5">
        <f t="shared" ref="GB54" si="1156">GB55+GB56+GB57</f>
        <v>0</v>
      </c>
      <c r="GC54" s="5">
        <f t="shared" si="1124"/>
        <v>0</v>
      </c>
      <c r="GD54" s="5">
        <f t="shared" ref="GD54" si="1157">GD55+GD56+GD57</f>
        <v>0</v>
      </c>
      <c r="GE54" s="5">
        <f t="shared" ref="GE54" si="1158">GE55+GE56+GE57</f>
        <v>0</v>
      </c>
      <c r="GF54" s="5">
        <f t="shared" si="1124"/>
        <v>0</v>
      </c>
      <c r="GG54" s="5">
        <f t="shared" ref="GG54" si="1159">GG55+GG56+GG57</f>
        <v>0</v>
      </c>
      <c r="GH54" s="5">
        <f t="shared" ref="GH54" si="1160">GH55+GH56+GH57</f>
        <v>0</v>
      </c>
      <c r="GI54" s="5">
        <f>GI55+GI56+GI57</f>
        <v>0</v>
      </c>
      <c r="GJ54" s="5">
        <f t="shared" ref="GJ54" si="1161">GJ55+GJ56+GJ57</f>
        <v>0</v>
      </c>
      <c r="GK54" s="5">
        <f t="shared" ref="GK54" si="1162">GK55+GK56+GK57</f>
        <v>0</v>
      </c>
      <c r="GL54" s="5">
        <f t="shared" si="1124"/>
        <v>0</v>
      </c>
      <c r="GM54" s="5">
        <f t="shared" ref="GM54" si="1163">GM55+GM56+GM57</f>
        <v>0</v>
      </c>
      <c r="GN54" s="5">
        <f t="shared" ref="GN54" si="1164">GN55+GN56+GN57</f>
        <v>0</v>
      </c>
      <c r="GO54" s="5">
        <f t="shared" si="1124"/>
        <v>0</v>
      </c>
      <c r="GP54" s="5">
        <f t="shared" ref="GP54" si="1165">GP55+GP56+GP57</f>
        <v>0</v>
      </c>
      <c r="GQ54" s="5">
        <f t="shared" ref="GQ54" si="1166">GQ55+GQ56+GQ57</f>
        <v>0</v>
      </c>
      <c r="GR54" s="5">
        <f t="shared" si="1124"/>
        <v>0</v>
      </c>
      <c r="GS54" s="5">
        <f t="shared" ref="GS54" si="1167">GS55+GS56+GS57</f>
        <v>0</v>
      </c>
      <c r="GT54" s="5">
        <f t="shared" ref="GT54" si="1168">GT55+GT56+GT57</f>
        <v>0</v>
      </c>
      <c r="GU54" s="5">
        <f>GU55+GU56+GU57</f>
        <v>0</v>
      </c>
      <c r="GV54" s="5">
        <f t="shared" ref="GV54" si="1169">GV55+GV56+GV57</f>
        <v>0</v>
      </c>
      <c r="GW54" s="5">
        <f t="shared" ref="GW54" si="1170">GW55+GW56+GW57</f>
        <v>0</v>
      </c>
      <c r="GX54" s="5">
        <f>GX55+GX56+GX57</f>
        <v>0</v>
      </c>
      <c r="GY54" s="5">
        <f t="shared" ref="GY54:GZ54" si="1171">GY55+GY56+GY57</f>
        <v>0</v>
      </c>
      <c r="GZ54" s="5">
        <f t="shared" si="1171"/>
        <v>0</v>
      </c>
      <c r="HA54" s="5">
        <f>HA55+HA56+HA57</f>
        <v>446272</v>
      </c>
      <c r="HB54" s="5">
        <f t="shared" ref="HB54:HC54" si="1172">HB55+HB56+HB57</f>
        <v>2233433</v>
      </c>
      <c r="HC54" s="118">
        <f t="shared" si="1172"/>
        <v>2679705</v>
      </c>
    </row>
    <row r="55" spans="1:211" s="12" customFormat="1" x14ac:dyDescent="0.2">
      <c r="A55" s="123" t="s">
        <v>446</v>
      </c>
      <c r="B55" s="6">
        <v>0</v>
      </c>
      <c r="C55" s="6"/>
      <c r="D55" s="6">
        <f t="shared" ref="D55:D57" si="1173">B55+C55</f>
        <v>0</v>
      </c>
      <c r="E55" s="6">
        <v>0</v>
      </c>
      <c r="F55" s="6"/>
      <c r="G55" s="6">
        <f t="shared" ref="G55:G57" si="1174">E55+F55</f>
        <v>0</v>
      </c>
      <c r="H55" s="6">
        <v>0</v>
      </c>
      <c r="I55" s="6"/>
      <c r="J55" s="6">
        <f t="shared" ref="J55:J57" si="1175">H55+I55</f>
        <v>0</v>
      </c>
      <c r="K55" s="6">
        <v>0</v>
      </c>
      <c r="L55" s="6"/>
      <c r="M55" s="6">
        <f t="shared" ref="M55:M57" si="1176">K55+L55</f>
        <v>0</v>
      </c>
      <c r="N55" s="6">
        <v>0</v>
      </c>
      <c r="O55" s="6"/>
      <c r="P55" s="6">
        <f t="shared" ref="P55:P57" si="1177">N55+O55</f>
        <v>0</v>
      </c>
      <c r="Q55" s="6">
        <v>0</v>
      </c>
      <c r="R55" s="6"/>
      <c r="S55" s="6">
        <f t="shared" ref="S55:S57" si="1178">Q55+R55</f>
        <v>0</v>
      </c>
      <c r="T55" s="6">
        <v>0</v>
      </c>
      <c r="U55" s="6"/>
      <c r="V55" s="6">
        <f t="shared" ref="V55:V57" si="1179">T55+U55</f>
        <v>0</v>
      </c>
      <c r="W55" s="6"/>
      <c r="X55" s="6"/>
      <c r="Y55" s="6">
        <f t="shared" ref="Y55:Y57" si="1180">W55+X55</f>
        <v>0</v>
      </c>
      <c r="Z55" s="6">
        <v>0</v>
      </c>
      <c r="AA55" s="6"/>
      <c r="AB55" s="6">
        <f t="shared" ref="AB55:AB57" si="1181">Z55+AA55</f>
        <v>0</v>
      </c>
      <c r="AC55" s="6">
        <v>0</v>
      </c>
      <c r="AD55" s="6"/>
      <c r="AE55" s="6">
        <f t="shared" ref="AE55:AE57" si="1182">AC55+AD55</f>
        <v>0</v>
      </c>
      <c r="AF55" s="6">
        <v>0</v>
      </c>
      <c r="AG55" s="6"/>
      <c r="AH55" s="6">
        <f t="shared" ref="AH55:AH57" si="1183">AF55+AG55</f>
        <v>0</v>
      </c>
      <c r="AI55" s="6">
        <v>0</v>
      </c>
      <c r="AJ55" s="6"/>
      <c r="AK55" s="6">
        <f t="shared" ref="AK55:AK57" si="1184">AI55+AJ55</f>
        <v>0</v>
      </c>
      <c r="AL55" s="6">
        <v>0</v>
      </c>
      <c r="AM55" s="6"/>
      <c r="AN55" s="6">
        <f t="shared" ref="AN55:AN57" si="1185">AL55+AM55</f>
        <v>0</v>
      </c>
      <c r="AO55" s="6">
        <v>0</v>
      </c>
      <c r="AP55" s="6"/>
      <c r="AQ55" s="6">
        <f t="shared" ref="AQ55:AQ57" si="1186">AO55+AP55</f>
        <v>0</v>
      </c>
      <c r="AR55" s="6">
        <v>0</v>
      </c>
      <c r="AS55" s="6"/>
      <c r="AT55" s="6">
        <f t="shared" ref="AT55:AT57" si="1187">AR55+AS55</f>
        <v>0</v>
      </c>
      <c r="AU55" s="6">
        <v>0</v>
      </c>
      <c r="AV55" s="6"/>
      <c r="AW55" s="6">
        <f t="shared" ref="AW55:AW57" si="1188">AU55+AV55</f>
        <v>0</v>
      </c>
      <c r="AX55" s="6">
        <v>0</v>
      </c>
      <c r="AY55" s="6"/>
      <c r="AZ55" s="6">
        <f t="shared" ref="AZ55:AZ57" si="1189">AX55+AY55</f>
        <v>0</v>
      </c>
      <c r="BA55" s="6">
        <v>0</v>
      </c>
      <c r="BB55" s="6"/>
      <c r="BC55" s="6">
        <f t="shared" ref="BC55:BC57" si="1190">BA55+BB55</f>
        <v>0</v>
      </c>
      <c r="BD55" s="6"/>
      <c r="BE55" s="6"/>
      <c r="BF55" s="6">
        <f t="shared" ref="BF55:BF57" si="1191">BD55+BE55</f>
        <v>0</v>
      </c>
      <c r="BG55" s="6">
        <v>0</v>
      </c>
      <c r="BH55" s="6"/>
      <c r="BI55" s="6">
        <f t="shared" ref="BI55:BI57" si="1192">BG55+BH55</f>
        <v>0</v>
      </c>
      <c r="BJ55" s="6">
        <v>0</v>
      </c>
      <c r="BK55" s="6"/>
      <c r="BL55" s="6">
        <f t="shared" ref="BL55:BL57" si="1193">BJ55+BK55</f>
        <v>0</v>
      </c>
      <c r="BM55" s="6"/>
      <c r="BN55" s="6"/>
      <c r="BO55" s="6">
        <f t="shared" ref="BO55:BO57" si="1194">BM55+BN55</f>
        <v>0</v>
      </c>
      <c r="BP55" s="6">
        <v>0</v>
      </c>
      <c r="BQ55" s="6"/>
      <c r="BR55" s="6">
        <f t="shared" ref="BR55:BR57" si="1195">BP55+BQ55</f>
        <v>0</v>
      </c>
      <c r="BS55" s="6">
        <v>0</v>
      </c>
      <c r="BT55" s="6"/>
      <c r="BU55" s="6">
        <f t="shared" ref="BU55:BU57" si="1196">BS55+BT55</f>
        <v>0</v>
      </c>
      <c r="BV55" s="6"/>
      <c r="BW55" s="6"/>
      <c r="BX55" s="6">
        <f t="shared" ref="BX55:BX57" si="1197">BV55+BW55</f>
        <v>0</v>
      </c>
      <c r="BY55" s="6">
        <v>0</v>
      </c>
      <c r="BZ55" s="6"/>
      <c r="CA55" s="6">
        <f t="shared" ref="CA55:CA57" si="1198">BY55+BZ55</f>
        <v>0</v>
      </c>
      <c r="CB55" s="6"/>
      <c r="CC55" s="6"/>
      <c r="CD55" s="6">
        <f t="shared" ref="CD55:CD57" si="1199">CB55+CC55</f>
        <v>0</v>
      </c>
      <c r="CE55" s="6"/>
      <c r="CF55" s="6"/>
      <c r="CG55" s="6">
        <f t="shared" ref="CG55:CG57" si="1200">CE55+CF55</f>
        <v>0</v>
      </c>
      <c r="CH55" s="6"/>
      <c r="CI55" s="6"/>
      <c r="CJ55" s="6">
        <f t="shared" ref="CJ55:CJ57" si="1201">CH55+CI55</f>
        <v>0</v>
      </c>
      <c r="CK55" s="6"/>
      <c r="CL55" s="6"/>
      <c r="CM55" s="6">
        <f t="shared" ref="CM55:CM57" si="1202">CK55+CL55</f>
        <v>0</v>
      </c>
      <c r="CN55" s="6">
        <v>0</v>
      </c>
      <c r="CO55" s="6"/>
      <c r="CP55" s="6">
        <f t="shared" ref="CP55:CP57" si="1203">CN55+CO55</f>
        <v>0</v>
      </c>
      <c r="CQ55" s="6"/>
      <c r="CR55" s="6"/>
      <c r="CS55" s="6">
        <f t="shared" ref="CS55:CS57" si="1204">CQ55+CR55</f>
        <v>0</v>
      </c>
      <c r="CT55" s="6">
        <v>0</v>
      </c>
      <c r="CU55" s="6"/>
      <c r="CV55" s="6">
        <f t="shared" ref="CV55:CV57" si="1205">CT55+CU55</f>
        <v>0</v>
      </c>
      <c r="CW55" s="6">
        <v>0</v>
      </c>
      <c r="CX55" s="6"/>
      <c r="CY55" s="6">
        <f t="shared" ref="CY55:CY57" si="1206">CW55+CX55</f>
        <v>0</v>
      </c>
      <c r="CZ55" s="6">
        <v>0</v>
      </c>
      <c r="DA55" s="6"/>
      <c r="DB55" s="6">
        <f t="shared" ref="DB55:DB57" si="1207">CZ55+DA55</f>
        <v>0</v>
      </c>
      <c r="DC55" s="6">
        <v>0</v>
      </c>
      <c r="DD55" s="6"/>
      <c r="DE55" s="6">
        <f t="shared" ref="DE55:DE57" si="1208">DC55+DD55</f>
        <v>0</v>
      </c>
      <c r="DF55" s="6">
        <v>0</v>
      </c>
      <c r="DG55" s="6"/>
      <c r="DH55" s="6">
        <f t="shared" ref="DH55:DH57" si="1209">DF55+DG55</f>
        <v>0</v>
      </c>
      <c r="DI55" s="6">
        <v>0</v>
      </c>
      <c r="DJ55" s="6"/>
      <c r="DK55" s="6">
        <f t="shared" ref="DK55:DK57" si="1210">DI55+DJ55</f>
        <v>0</v>
      </c>
      <c r="DL55" s="6">
        <v>0</v>
      </c>
      <c r="DM55" s="6"/>
      <c r="DN55" s="6">
        <f t="shared" ref="DN55:DN57" si="1211">DL55+DM55</f>
        <v>0</v>
      </c>
      <c r="DO55" s="6">
        <v>0</v>
      </c>
      <c r="DP55" s="6"/>
      <c r="DQ55" s="6">
        <f t="shared" ref="DQ55:DQ57" si="1212">DO55+DP55</f>
        <v>0</v>
      </c>
      <c r="DR55" s="105">
        <f t="shared" ref="DR55:DT57" si="1213">B55+E55+H55+K55+N55+Q55+T55+W55+Z55+AC55+AF55+AI55+AL55+AO55+AR55+AU55+AX55+BA55+BD55+BG55+BJ55+BM55+BP55+BS55+BV55+BY55+CB55+CE55+CH55+CK55+CN55+CQ55+CT55+CW55+CZ55+DC55+DF55+DI55+DL55+DO55</f>
        <v>0</v>
      </c>
      <c r="DS55" s="105">
        <f t="shared" si="1213"/>
        <v>0</v>
      </c>
      <c r="DT55" s="105">
        <f t="shared" si="1213"/>
        <v>0</v>
      </c>
      <c r="DU55" s="6"/>
      <c r="DV55" s="6"/>
      <c r="DW55" s="6">
        <f t="shared" ref="DW55:DW57" si="1214">DU55+DV55</f>
        <v>0</v>
      </c>
      <c r="DX55" s="6"/>
      <c r="DY55" s="6"/>
      <c r="DZ55" s="6">
        <f t="shared" ref="DZ55:DZ57" si="1215">DX55+DY55</f>
        <v>0</v>
      </c>
      <c r="EA55" s="6"/>
      <c r="EB55" s="6"/>
      <c r="EC55" s="6">
        <f t="shared" ref="EC55:EC57" si="1216">EA55+EB55</f>
        <v>0</v>
      </c>
      <c r="ED55" s="6"/>
      <c r="EE55" s="6"/>
      <c r="EF55" s="6">
        <f t="shared" ref="EF55:EF57" si="1217">ED55+EE55</f>
        <v>0</v>
      </c>
      <c r="EG55" s="6"/>
      <c r="EH55" s="6"/>
      <c r="EI55" s="6">
        <f t="shared" ref="EI55:EI57" si="1218">EG55+EH55</f>
        <v>0</v>
      </c>
      <c r="EJ55" s="6"/>
      <c r="EK55" s="6"/>
      <c r="EL55" s="6">
        <f t="shared" ref="EL55:EL57" si="1219">EJ55+EK55</f>
        <v>0</v>
      </c>
      <c r="EM55" s="6"/>
      <c r="EN55" s="6"/>
      <c r="EO55" s="6">
        <f t="shared" ref="EO55:EO57" si="1220">EM55+EN55</f>
        <v>0</v>
      </c>
      <c r="EP55" s="6"/>
      <c r="EQ55" s="6"/>
      <c r="ER55" s="6">
        <f t="shared" ref="ER55:ER57" si="1221">EP55+EQ55</f>
        <v>0</v>
      </c>
      <c r="ES55" s="6"/>
      <c r="ET55" s="6"/>
      <c r="EU55" s="6">
        <f t="shared" ref="EU55:EU57" si="1222">ES55+ET55</f>
        <v>0</v>
      </c>
      <c r="EV55" s="105">
        <f t="shared" ref="EV55:EX57" si="1223">DU55+DX55+EA55+ED55+EG55+EJ55+EM55+EP55+ES55</f>
        <v>0</v>
      </c>
      <c r="EW55" s="105">
        <f t="shared" si="1223"/>
        <v>0</v>
      </c>
      <c r="EX55" s="105">
        <f t="shared" si="1223"/>
        <v>0</v>
      </c>
      <c r="EY55" s="6"/>
      <c r="EZ55" s="6"/>
      <c r="FA55" s="6">
        <f t="shared" ref="FA55:FA57" si="1224">EY55+EZ55</f>
        <v>0</v>
      </c>
      <c r="FB55" s="6"/>
      <c r="FC55" s="6"/>
      <c r="FD55" s="6">
        <f t="shared" ref="FD55:FD57" si="1225">FB55+FC55</f>
        <v>0</v>
      </c>
      <c r="FE55" s="6"/>
      <c r="FF55" s="6"/>
      <c r="FG55" s="6">
        <f t="shared" ref="FG55:FG57" si="1226">FE55+FF55</f>
        <v>0</v>
      </c>
      <c r="FH55" s="6"/>
      <c r="FI55" s="6"/>
      <c r="FJ55" s="6">
        <f t="shared" ref="FJ55:FJ57" si="1227">FH55+FI55</f>
        <v>0</v>
      </c>
      <c r="FK55" s="6"/>
      <c r="FL55" s="6"/>
      <c r="FM55" s="6">
        <f t="shared" ref="FM55:FM57" si="1228">FK55+FL55</f>
        <v>0</v>
      </c>
      <c r="FN55" s="6"/>
      <c r="FO55" s="6"/>
      <c r="FP55" s="6">
        <f t="shared" ref="FP55:FP57" si="1229">FN55+FO55</f>
        <v>0</v>
      </c>
      <c r="FQ55" s="6"/>
      <c r="FR55" s="6"/>
      <c r="FS55" s="6">
        <f t="shared" ref="FS55:FS57" si="1230">FQ55+FR55</f>
        <v>0</v>
      </c>
      <c r="FT55" s="6"/>
      <c r="FU55" s="6"/>
      <c r="FV55" s="6">
        <f t="shared" ref="FV55:FV57" si="1231">FT55+FU55</f>
        <v>0</v>
      </c>
      <c r="FW55" s="6"/>
      <c r="FX55" s="6"/>
      <c r="FY55" s="6">
        <f t="shared" ref="FY55:FY57" si="1232">FW55+FX55</f>
        <v>0</v>
      </c>
      <c r="FZ55" s="6"/>
      <c r="GA55" s="6"/>
      <c r="GB55" s="6">
        <f t="shared" ref="GB55:GB57" si="1233">FZ55+GA55</f>
        <v>0</v>
      </c>
      <c r="GC55" s="6"/>
      <c r="GD55" s="6"/>
      <c r="GE55" s="6">
        <f t="shared" ref="GE55:GE57" si="1234">GC55+GD55</f>
        <v>0</v>
      </c>
      <c r="GF55" s="6"/>
      <c r="GG55" s="6"/>
      <c r="GH55" s="6">
        <f t="shared" ref="GH55:GH57" si="1235">GF55+GG55</f>
        <v>0</v>
      </c>
      <c r="GI55" s="6"/>
      <c r="GJ55" s="6"/>
      <c r="GK55" s="6">
        <f t="shared" ref="GK55:GK57" si="1236">GI55+GJ55</f>
        <v>0</v>
      </c>
      <c r="GL55" s="7">
        <f t="shared" ref="GL55:GM57" si="1237">EY55+FB55+FE55+FH55+FK55+FN55+FQ55+FT55+FW55+FZ55+GC55+GF55+GI55</f>
        <v>0</v>
      </c>
      <c r="GM55" s="6">
        <f t="shared" si="1237"/>
        <v>0</v>
      </c>
      <c r="GN55" s="6">
        <f t="shared" ref="GN55:GN57" si="1238">FA55+FD55+FG55+FJ55+FM55+FP55+FS55+FV55+FY55+GB55+GE55+GH55+GK55</f>
        <v>0</v>
      </c>
      <c r="GO55" s="7"/>
      <c r="GP55" s="6"/>
      <c r="GQ55" s="6">
        <f t="shared" ref="GQ55:GQ57" si="1239">GO55+GP55</f>
        <v>0</v>
      </c>
      <c r="GR55" s="7"/>
      <c r="GS55" s="6"/>
      <c r="GT55" s="6">
        <f t="shared" ref="GT55:GT57" si="1240">GR55+GS55</f>
        <v>0</v>
      </c>
      <c r="GU55" s="7"/>
      <c r="GV55" s="6"/>
      <c r="GW55" s="6">
        <f t="shared" ref="GW55:GW57" si="1241">GU55+GV55</f>
        <v>0</v>
      </c>
      <c r="GX55" s="10">
        <f>GL55+GO55+GR55+GU55</f>
        <v>0</v>
      </c>
      <c r="GY55" s="10">
        <f t="shared" ref="GY55:GZ57" si="1242">GM55+GP55+GS55+GV55</f>
        <v>0</v>
      </c>
      <c r="GZ55" s="10">
        <f t="shared" si="1242"/>
        <v>0</v>
      </c>
      <c r="HA55" s="10">
        <f t="shared" si="139"/>
        <v>0</v>
      </c>
      <c r="HB55" s="10">
        <f t="shared" si="458"/>
        <v>0</v>
      </c>
      <c r="HC55" s="116">
        <f t="shared" si="459"/>
        <v>0</v>
      </c>
    </row>
    <row r="56" spans="1:211" s="12" customFormat="1" x14ac:dyDescent="0.2">
      <c r="A56" s="123" t="s">
        <v>447</v>
      </c>
      <c r="B56" s="6">
        <v>0</v>
      </c>
      <c r="C56" s="6"/>
      <c r="D56" s="6">
        <f t="shared" si="1173"/>
        <v>0</v>
      </c>
      <c r="E56" s="6"/>
      <c r="F56" s="6"/>
      <c r="G56" s="6">
        <f t="shared" si="1174"/>
        <v>0</v>
      </c>
      <c r="H56" s="6"/>
      <c r="I56" s="6"/>
      <c r="J56" s="6">
        <f t="shared" si="1175"/>
        <v>0</v>
      </c>
      <c r="K56" s="6"/>
      <c r="L56" s="6"/>
      <c r="M56" s="6">
        <f t="shared" si="1176"/>
        <v>0</v>
      </c>
      <c r="N56" s="6"/>
      <c r="O56" s="6"/>
      <c r="P56" s="6">
        <f t="shared" si="1177"/>
        <v>0</v>
      </c>
      <c r="Q56" s="6">
        <v>0</v>
      </c>
      <c r="R56" s="6"/>
      <c r="S56" s="6">
        <f t="shared" si="1178"/>
        <v>0</v>
      </c>
      <c r="T56" s="6">
        <v>0</v>
      </c>
      <c r="U56" s="6"/>
      <c r="V56" s="6">
        <f t="shared" si="1179"/>
        <v>0</v>
      </c>
      <c r="W56" s="6">
        <v>0</v>
      </c>
      <c r="X56" s="6">
        <v>2200000</v>
      </c>
      <c r="Y56" s="6">
        <f t="shared" si="1180"/>
        <v>2200000</v>
      </c>
      <c r="Z56" s="6">
        <v>0</v>
      </c>
      <c r="AA56" s="6"/>
      <c r="AB56" s="6">
        <f t="shared" si="1181"/>
        <v>0</v>
      </c>
      <c r="AC56" s="6"/>
      <c r="AD56" s="6"/>
      <c r="AE56" s="6">
        <f t="shared" si="1182"/>
        <v>0</v>
      </c>
      <c r="AF56" s="6"/>
      <c r="AG56" s="6"/>
      <c r="AH56" s="6">
        <f t="shared" si="1183"/>
        <v>0</v>
      </c>
      <c r="AI56" s="6"/>
      <c r="AJ56" s="6"/>
      <c r="AK56" s="6">
        <f t="shared" si="1184"/>
        <v>0</v>
      </c>
      <c r="AL56" s="6"/>
      <c r="AM56" s="6"/>
      <c r="AN56" s="6">
        <f t="shared" si="1185"/>
        <v>0</v>
      </c>
      <c r="AO56" s="6"/>
      <c r="AP56" s="6"/>
      <c r="AQ56" s="6">
        <f t="shared" si="1186"/>
        <v>0</v>
      </c>
      <c r="AR56" s="6"/>
      <c r="AS56" s="6"/>
      <c r="AT56" s="6">
        <f t="shared" si="1187"/>
        <v>0</v>
      </c>
      <c r="AU56" s="6"/>
      <c r="AV56" s="6"/>
      <c r="AW56" s="6">
        <f t="shared" si="1188"/>
        <v>0</v>
      </c>
      <c r="AX56" s="6"/>
      <c r="AY56" s="6"/>
      <c r="AZ56" s="6">
        <f t="shared" si="1189"/>
        <v>0</v>
      </c>
      <c r="BA56" s="6"/>
      <c r="BB56" s="6"/>
      <c r="BC56" s="6">
        <f t="shared" si="1190"/>
        <v>0</v>
      </c>
      <c r="BD56" s="6"/>
      <c r="BE56" s="6"/>
      <c r="BF56" s="6">
        <f t="shared" si="1191"/>
        <v>0</v>
      </c>
      <c r="BG56" s="6"/>
      <c r="BH56" s="6"/>
      <c r="BI56" s="6">
        <f t="shared" si="1192"/>
        <v>0</v>
      </c>
      <c r="BJ56" s="6"/>
      <c r="BK56" s="6"/>
      <c r="BL56" s="6">
        <f t="shared" si="1193"/>
        <v>0</v>
      </c>
      <c r="BM56" s="6"/>
      <c r="BN56" s="6"/>
      <c r="BO56" s="6">
        <f t="shared" si="1194"/>
        <v>0</v>
      </c>
      <c r="BP56" s="6">
        <v>0</v>
      </c>
      <c r="BQ56" s="6"/>
      <c r="BR56" s="6">
        <f t="shared" si="1195"/>
        <v>0</v>
      </c>
      <c r="BS56" s="6"/>
      <c r="BT56" s="6"/>
      <c r="BU56" s="6">
        <f t="shared" si="1196"/>
        <v>0</v>
      </c>
      <c r="BV56" s="6"/>
      <c r="BW56" s="6"/>
      <c r="BX56" s="6">
        <f t="shared" si="1197"/>
        <v>0</v>
      </c>
      <c r="BY56" s="6"/>
      <c r="BZ56" s="6"/>
      <c r="CA56" s="6">
        <f t="shared" si="1198"/>
        <v>0</v>
      </c>
      <c r="CB56" s="6"/>
      <c r="CC56" s="6"/>
      <c r="CD56" s="6">
        <f t="shared" si="1199"/>
        <v>0</v>
      </c>
      <c r="CE56" s="6"/>
      <c r="CF56" s="6"/>
      <c r="CG56" s="6">
        <f t="shared" si="1200"/>
        <v>0</v>
      </c>
      <c r="CH56" s="6"/>
      <c r="CI56" s="6"/>
      <c r="CJ56" s="6">
        <f t="shared" si="1201"/>
        <v>0</v>
      </c>
      <c r="CK56" s="6"/>
      <c r="CL56" s="6"/>
      <c r="CM56" s="6">
        <f t="shared" si="1202"/>
        <v>0</v>
      </c>
      <c r="CN56" s="6"/>
      <c r="CO56" s="6"/>
      <c r="CP56" s="6">
        <f t="shared" si="1203"/>
        <v>0</v>
      </c>
      <c r="CQ56" s="6"/>
      <c r="CR56" s="6"/>
      <c r="CS56" s="6">
        <f t="shared" si="1204"/>
        <v>0</v>
      </c>
      <c r="CT56" s="6"/>
      <c r="CU56" s="6"/>
      <c r="CV56" s="6">
        <f t="shared" si="1205"/>
        <v>0</v>
      </c>
      <c r="CW56" s="6"/>
      <c r="CX56" s="6"/>
      <c r="CY56" s="6">
        <f t="shared" si="1206"/>
        <v>0</v>
      </c>
      <c r="CZ56" s="6"/>
      <c r="DA56" s="6"/>
      <c r="DB56" s="6">
        <f t="shared" si="1207"/>
        <v>0</v>
      </c>
      <c r="DC56" s="6"/>
      <c r="DD56" s="6"/>
      <c r="DE56" s="6">
        <f t="shared" si="1208"/>
        <v>0</v>
      </c>
      <c r="DF56" s="6"/>
      <c r="DG56" s="6"/>
      <c r="DH56" s="6">
        <f t="shared" si="1209"/>
        <v>0</v>
      </c>
      <c r="DI56" s="6"/>
      <c r="DJ56" s="6"/>
      <c r="DK56" s="6">
        <f t="shared" si="1210"/>
        <v>0</v>
      </c>
      <c r="DL56" s="6"/>
      <c r="DM56" s="6"/>
      <c r="DN56" s="6">
        <f t="shared" si="1211"/>
        <v>0</v>
      </c>
      <c r="DO56" s="6"/>
      <c r="DP56" s="6"/>
      <c r="DQ56" s="6">
        <f t="shared" si="1212"/>
        <v>0</v>
      </c>
      <c r="DR56" s="105">
        <f t="shared" si="1213"/>
        <v>0</v>
      </c>
      <c r="DS56" s="105">
        <f t="shared" si="1213"/>
        <v>2200000</v>
      </c>
      <c r="DT56" s="105">
        <f t="shared" si="1213"/>
        <v>2200000</v>
      </c>
      <c r="DU56" s="6"/>
      <c r="DV56" s="6"/>
      <c r="DW56" s="6">
        <f t="shared" si="1214"/>
        <v>0</v>
      </c>
      <c r="DX56" s="6"/>
      <c r="DY56" s="6"/>
      <c r="DZ56" s="6">
        <f t="shared" si="1215"/>
        <v>0</v>
      </c>
      <c r="EA56" s="6"/>
      <c r="EB56" s="6"/>
      <c r="EC56" s="6">
        <f t="shared" si="1216"/>
        <v>0</v>
      </c>
      <c r="ED56" s="6"/>
      <c r="EE56" s="6"/>
      <c r="EF56" s="6">
        <f t="shared" si="1217"/>
        <v>0</v>
      </c>
      <c r="EG56" s="6"/>
      <c r="EH56" s="6"/>
      <c r="EI56" s="6">
        <f t="shared" si="1218"/>
        <v>0</v>
      </c>
      <c r="EJ56" s="6"/>
      <c r="EK56" s="6"/>
      <c r="EL56" s="6">
        <f t="shared" si="1219"/>
        <v>0</v>
      </c>
      <c r="EM56" s="6"/>
      <c r="EN56" s="6"/>
      <c r="EO56" s="6">
        <f t="shared" si="1220"/>
        <v>0</v>
      </c>
      <c r="EP56" s="6"/>
      <c r="EQ56" s="6"/>
      <c r="ER56" s="6">
        <f t="shared" si="1221"/>
        <v>0</v>
      </c>
      <c r="ES56" s="6"/>
      <c r="ET56" s="6"/>
      <c r="EU56" s="6">
        <f t="shared" si="1222"/>
        <v>0</v>
      </c>
      <c r="EV56" s="105">
        <f t="shared" si="1223"/>
        <v>0</v>
      </c>
      <c r="EW56" s="105">
        <f t="shared" si="1223"/>
        <v>0</v>
      </c>
      <c r="EX56" s="105">
        <f t="shared" si="1223"/>
        <v>0</v>
      </c>
      <c r="EY56" s="6"/>
      <c r="EZ56" s="6"/>
      <c r="FA56" s="6">
        <f t="shared" si="1224"/>
        <v>0</v>
      </c>
      <c r="FB56" s="6"/>
      <c r="FC56" s="6"/>
      <c r="FD56" s="6">
        <f t="shared" si="1225"/>
        <v>0</v>
      </c>
      <c r="FE56" s="6"/>
      <c r="FF56" s="6"/>
      <c r="FG56" s="6">
        <f t="shared" si="1226"/>
        <v>0</v>
      </c>
      <c r="FH56" s="6"/>
      <c r="FI56" s="6"/>
      <c r="FJ56" s="6">
        <f t="shared" si="1227"/>
        <v>0</v>
      </c>
      <c r="FK56" s="6"/>
      <c r="FL56" s="6"/>
      <c r="FM56" s="6">
        <f t="shared" si="1228"/>
        <v>0</v>
      </c>
      <c r="FN56" s="6"/>
      <c r="FO56" s="6"/>
      <c r="FP56" s="6">
        <f t="shared" si="1229"/>
        <v>0</v>
      </c>
      <c r="FQ56" s="6"/>
      <c r="FR56" s="6"/>
      <c r="FS56" s="6">
        <f t="shared" si="1230"/>
        <v>0</v>
      </c>
      <c r="FT56" s="6"/>
      <c r="FU56" s="6"/>
      <c r="FV56" s="6">
        <f t="shared" si="1231"/>
        <v>0</v>
      </c>
      <c r="FW56" s="6"/>
      <c r="FX56" s="6"/>
      <c r="FY56" s="6">
        <f t="shared" si="1232"/>
        <v>0</v>
      </c>
      <c r="FZ56" s="6"/>
      <c r="GA56" s="6"/>
      <c r="GB56" s="6">
        <f t="shared" si="1233"/>
        <v>0</v>
      </c>
      <c r="GC56" s="6"/>
      <c r="GD56" s="6"/>
      <c r="GE56" s="6">
        <f t="shared" si="1234"/>
        <v>0</v>
      </c>
      <c r="GF56" s="6"/>
      <c r="GG56" s="6"/>
      <c r="GH56" s="6">
        <f t="shared" si="1235"/>
        <v>0</v>
      </c>
      <c r="GI56" s="6"/>
      <c r="GJ56" s="6"/>
      <c r="GK56" s="6">
        <f t="shared" si="1236"/>
        <v>0</v>
      </c>
      <c r="GL56" s="7">
        <f t="shared" si="1237"/>
        <v>0</v>
      </c>
      <c r="GM56" s="6">
        <f t="shared" si="1237"/>
        <v>0</v>
      </c>
      <c r="GN56" s="6">
        <f t="shared" si="1238"/>
        <v>0</v>
      </c>
      <c r="GO56" s="7"/>
      <c r="GP56" s="6"/>
      <c r="GQ56" s="6">
        <f t="shared" si="1239"/>
        <v>0</v>
      </c>
      <c r="GR56" s="7"/>
      <c r="GS56" s="6"/>
      <c r="GT56" s="6">
        <f t="shared" si="1240"/>
        <v>0</v>
      </c>
      <c r="GU56" s="7"/>
      <c r="GV56" s="6"/>
      <c r="GW56" s="6">
        <f t="shared" si="1241"/>
        <v>0</v>
      </c>
      <c r="GX56" s="10">
        <f>GL56+GO56+GR56+GU56</f>
        <v>0</v>
      </c>
      <c r="GY56" s="10">
        <f t="shared" si="1242"/>
        <v>0</v>
      </c>
      <c r="GZ56" s="10">
        <f t="shared" si="1242"/>
        <v>0</v>
      </c>
      <c r="HA56" s="10">
        <f t="shared" si="139"/>
        <v>0</v>
      </c>
      <c r="HB56" s="10">
        <f t="shared" si="458"/>
        <v>2200000</v>
      </c>
      <c r="HC56" s="116">
        <f t="shared" si="459"/>
        <v>2200000</v>
      </c>
    </row>
    <row r="57" spans="1:211" x14ac:dyDescent="0.2">
      <c r="A57" s="125" t="s">
        <v>448</v>
      </c>
      <c r="B57" s="6">
        <v>0</v>
      </c>
      <c r="C57" s="6"/>
      <c r="D57" s="6">
        <f t="shared" si="1173"/>
        <v>0</v>
      </c>
      <c r="E57" s="6">
        <v>0</v>
      </c>
      <c r="F57" s="6"/>
      <c r="G57" s="6">
        <f t="shared" si="1174"/>
        <v>0</v>
      </c>
      <c r="H57" s="6">
        <v>0</v>
      </c>
      <c r="I57" s="6"/>
      <c r="J57" s="6">
        <f t="shared" si="1175"/>
        <v>0</v>
      </c>
      <c r="K57" s="6">
        <v>0</v>
      </c>
      <c r="L57" s="6"/>
      <c r="M57" s="6">
        <f t="shared" si="1176"/>
        <v>0</v>
      </c>
      <c r="N57" s="6">
        <v>0</v>
      </c>
      <c r="O57" s="6"/>
      <c r="P57" s="6">
        <f t="shared" si="1177"/>
        <v>0</v>
      </c>
      <c r="Q57" s="6">
        <v>0</v>
      </c>
      <c r="R57" s="6"/>
      <c r="S57" s="6">
        <f t="shared" si="1178"/>
        <v>0</v>
      </c>
      <c r="T57" s="6">
        <v>0</v>
      </c>
      <c r="U57" s="6"/>
      <c r="V57" s="6">
        <f t="shared" si="1179"/>
        <v>0</v>
      </c>
      <c r="W57" s="6"/>
      <c r="X57" s="6"/>
      <c r="Y57" s="6">
        <f t="shared" si="1180"/>
        <v>0</v>
      </c>
      <c r="Z57" s="6">
        <f>EV63+GX63</f>
        <v>446272</v>
      </c>
      <c r="AA57" s="6">
        <f>EW63+GY63</f>
        <v>33433</v>
      </c>
      <c r="AB57" s="6">
        <f t="shared" si="1181"/>
        <v>479705</v>
      </c>
      <c r="AC57" s="6">
        <v>0</v>
      </c>
      <c r="AD57" s="6"/>
      <c r="AE57" s="6">
        <f t="shared" si="1182"/>
        <v>0</v>
      </c>
      <c r="AF57" s="6">
        <v>0</v>
      </c>
      <c r="AG57" s="6"/>
      <c r="AH57" s="6">
        <f t="shared" si="1183"/>
        <v>0</v>
      </c>
      <c r="AI57" s="6">
        <v>0</v>
      </c>
      <c r="AJ57" s="6"/>
      <c r="AK57" s="6">
        <f t="shared" si="1184"/>
        <v>0</v>
      </c>
      <c r="AL57" s="6">
        <v>0</v>
      </c>
      <c r="AM57" s="6"/>
      <c r="AN57" s="6">
        <f t="shared" si="1185"/>
        <v>0</v>
      </c>
      <c r="AO57" s="6">
        <v>0</v>
      </c>
      <c r="AP57" s="6"/>
      <c r="AQ57" s="6">
        <f t="shared" si="1186"/>
        <v>0</v>
      </c>
      <c r="AR57" s="6">
        <v>0</v>
      </c>
      <c r="AS57" s="6"/>
      <c r="AT57" s="6">
        <f t="shared" si="1187"/>
        <v>0</v>
      </c>
      <c r="AU57" s="6">
        <v>0</v>
      </c>
      <c r="AV57" s="6"/>
      <c r="AW57" s="6">
        <f t="shared" si="1188"/>
        <v>0</v>
      </c>
      <c r="AX57" s="6">
        <v>0</v>
      </c>
      <c r="AY57" s="6"/>
      <c r="AZ57" s="6">
        <f t="shared" si="1189"/>
        <v>0</v>
      </c>
      <c r="BA57" s="6">
        <v>0</v>
      </c>
      <c r="BB57" s="6"/>
      <c r="BC57" s="6">
        <f t="shared" si="1190"/>
        <v>0</v>
      </c>
      <c r="BD57" s="6"/>
      <c r="BE57" s="6"/>
      <c r="BF57" s="6">
        <f t="shared" si="1191"/>
        <v>0</v>
      </c>
      <c r="BG57" s="6">
        <v>0</v>
      </c>
      <c r="BH57" s="6"/>
      <c r="BI57" s="6">
        <f t="shared" si="1192"/>
        <v>0</v>
      </c>
      <c r="BJ57" s="6">
        <v>0</v>
      </c>
      <c r="BK57" s="6"/>
      <c r="BL57" s="6">
        <f t="shared" si="1193"/>
        <v>0</v>
      </c>
      <c r="BM57" s="6"/>
      <c r="BN57" s="6"/>
      <c r="BO57" s="6">
        <f t="shared" si="1194"/>
        <v>0</v>
      </c>
      <c r="BP57" s="6">
        <v>0</v>
      </c>
      <c r="BQ57" s="6"/>
      <c r="BR57" s="6">
        <f t="shared" si="1195"/>
        <v>0</v>
      </c>
      <c r="BS57" s="6">
        <v>0</v>
      </c>
      <c r="BT57" s="6"/>
      <c r="BU57" s="6">
        <f t="shared" si="1196"/>
        <v>0</v>
      </c>
      <c r="BV57" s="6"/>
      <c r="BW57" s="6"/>
      <c r="BX57" s="6">
        <f t="shared" si="1197"/>
        <v>0</v>
      </c>
      <c r="BY57" s="6">
        <v>0</v>
      </c>
      <c r="BZ57" s="6"/>
      <c r="CA57" s="6">
        <f t="shared" si="1198"/>
        <v>0</v>
      </c>
      <c r="CB57" s="6"/>
      <c r="CC57" s="6"/>
      <c r="CD57" s="6">
        <f t="shared" si="1199"/>
        <v>0</v>
      </c>
      <c r="CE57" s="6"/>
      <c r="CF57" s="6"/>
      <c r="CG57" s="6">
        <f t="shared" si="1200"/>
        <v>0</v>
      </c>
      <c r="CH57" s="6"/>
      <c r="CI57" s="6"/>
      <c r="CJ57" s="6">
        <f t="shared" si="1201"/>
        <v>0</v>
      </c>
      <c r="CK57" s="6"/>
      <c r="CL57" s="6"/>
      <c r="CM57" s="6">
        <f t="shared" si="1202"/>
        <v>0</v>
      </c>
      <c r="CN57" s="6">
        <v>0</v>
      </c>
      <c r="CO57" s="6"/>
      <c r="CP57" s="6">
        <f t="shared" si="1203"/>
        <v>0</v>
      </c>
      <c r="CQ57" s="6"/>
      <c r="CR57" s="6"/>
      <c r="CS57" s="6">
        <f t="shared" si="1204"/>
        <v>0</v>
      </c>
      <c r="CT57" s="6">
        <v>0</v>
      </c>
      <c r="CU57" s="6"/>
      <c r="CV57" s="6">
        <f t="shared" si="1205"/>
        <v>0</v>
      </c>
      <c r="CW57" s="6">
        <v>0</v>
      </c>
      <c r="CX57" s="6"/>
      <c r="CY57" s="6">
        <f t="shared" si="1206"/>
        <v>0</v>
      </c>
      <c r="CZ57" s="6">
        <v>0</v>
      </c>
      <c r="DA57" s="6"/>
      <c r="DB57" s="6">
        <f t="shared" si="1207"/>
        <v>0</v>
      </c>
      <c r="DC57" s="6">
        <v>0</v>
      </c>
      <c r="DD57" s="6"/>
      <c r="DE57" s="6">
        <f t="shared" si="1208"/>
        <v>0</v>
      </c>
      <c r="DF57" s="6">
        <v>0</v>
      </c>
      <c r="DG57" s="6"/>
      <c r="DH57" s="6">
        <f t="shared" si="1209"/>
        <v>0</v>
      </c>
      <c r="DI57" s="6">
        <v>0</v>
      </c>
      <c r="DJ57" s="6"/>
      <c r="DK57" s="6">
        <f t="shared" si="1210"/>
        <v>0</v>
      </c>
      <c r="DL57" s="6">
        <v>0</v>
      </c>
      <c r="DM57" s="6"/>
      <c r="DN57" s="6">
        <f t="shared" si="1211"/>
        <v>0</v>
      </c>
      <c r="DO57" s="6">
        <v>0</v>
      </c>
      <c r="DP57" s="6"/>
      <c r="DQ57" s="6">
        <f t="shared" si="1212"/>
        <v>0</v>
      </c>
      <c r="DR57" s="105">
        <f t="shared" si="1213"/>
        <v>446272</v>
      </c>
      <c r="DS57" s="105">
        <f t="shared" si="1213"/>
        <v>33433</v>
      </c>
      <c r="DT57" s="105">
        <f t="shared" si="1213"/>
        <v>479705</v>
      </c>
      <c r="DU57" s="6"/>
      <c r="DV57" s="6"/>
      <c r="DW57" s="6">
        <f t="shared" si="1214"/>
        <v>0</v>
      </c>
      <c r="DX57" s="6"/>
      <c r="DY57" s="6"/>
      <c r="DZ57" s="6">
        <f t="shared" si="1215"/>
        <v>0</v>
      </c>
      <c r="EA57" s="6"/>
      <c r="EB57" s="6"/>
      <c r="EC57" s="6">
        <f t="shared" si="1216"/>
        <v>0</v>
      </c>
      <c r="ED57" s="6">
        <v>0</v>
      </c>
      <c r="EE57" s="6"/>
      <c r="EF57" s="6">
        <f t="shared" si="1217"/>
        <v>0</v>
      </c>
      <c r="EG57" s="6"/>
      <c r="EH57" s="6"/>
      <c r="EI57" s="6">
        <f t="shared" si="1218"/>
        <v>0</v>
      </c>
      <c r="EJ57" s="6">
        <v>0</v>
      </c>
      <c r="EK57" s="6"/>
      <c r="EL57" s="6">
        <f t="shared" si="1219"/>
        <v>0</v>
      </c>
      <c r="EM57" s="6"/>
      <c r="EN57" s="6"/>
      <c r="EO57" s="6">
        <f t="shared" si="1220"/>
        <v>0</v>
      </c>
      <c r="EP57" s="6">
        <v>0</v>
      </c>
      <c r="EQ57" s="6"/>
      <c r="ER57" s="6">
        <f t="shared" si="1221"/>
        <v>0</v>
      </c>
      <c r="ES57" s="6">
        <v>0</v>
      </c>
      <c r="ET57" s="6"/>
      <c r="EU57" s="6">
        <f t="shared" si="1222"/>
        <v>0</v>
      </c>
      <c r="EV57" s="105">
        <f t="shared" si="1223"/>
        <v>0</v>
      </c>
      <c r="EW57" s="105">
        <f t="shared" si="1223"/>
        <v>0</v>
      </c>
      <c r="EX57" s="105">
        <f t="shared" si="1223"/>
        <v>0</v>
      </c>
      <c r="EY57" s="6"/>
      <c r="EZ57" s="6"/>
      <c r="FA57" s="6">
        <f t="shared" si="1224"/>
        <v>0</v>
      </c>
      <c r="FB57" s="6"/>
      <c r="FC57" s="6"/>
      <c r="FD57" s="6">
        <f t="shared" si="1225"/>
        <v>0</v>
      </c>
      <c r="FE57" s="6"/>
      <c r="FF57" s="6"/>
      <c r="FG57" s="6">
        <f t="shared" si="1226"/>
        <v>0</v>
      </c>
      <c r="FH57" s="6"/>
      <c r="FI57" s="6"/>
      <c r="FJ57" s="6">
        <f t="shared" si="1227"/>
        <v>0</v>
      </c>
      <c r="FK57" s="6"/>
      <c r="FL57" s="6"/>
      <c r="FM57" s="6">
        <f t="shared" si="1228"/>
        <v>0</v>
      </c>
      <c r="FN57" s="6"/>
      <c r="FO57" s="6"/>
      <c r="FP57" s="6">
        <f t="shared" si="1229"/>
        <v>0</v>
      </c>
      <c r="FQ57" s="6"/>
      <c r="FR57" s="6"/>
      <c r="FS57" s="6">
        <f t="shared" si="1230"/>
        <v>0</v>
      </c>
      <c r="FT57" s="6"/>
      <c r="FU57" s="6"/>
      <c r="FV57" s="6">
        <f t="shared" si="1231"/>
        <v>0</v>
      </c>
      <c r="FW57" s="6"/>
      <c r="FX57" s="6"/>
      <c r="FY57" s="6">
        <f t="shared" si="1232"/>
        <v>0</v>
      </c>
      <c r="FZ57" s="6"/>
      <c r="GA57" s="6"/>
      <c r="GB57" s="6">
        <f t="shared" si="1233"/>
        <v>0</v>
      </c>
      <c r="GC57" s="6"/>
      <c r="GD57" s="6"/>
      <c r="GE57" s="6">
        <f t="shared" si="1234"/>
        <v>0</v>
      </c>
      <c r="GF57" s="6"/>
      <c r="GG57" s="6"/>
      <c r="GH57" s="6">
        <f t="shared" si="1235"/>
        <v>0</v>
      </c>
      <c r="GI57" s="6"/>
      <c r="GJ57" s="6"/>
      <c r="GK57" s="6">
        <f t="shared" si="1236"/>
        <v>0</v>
      </c>
      <c r="GL57" s="7">
        <f t="shared" si="1237"/>
        <v>0</v>
      </c>
      <c r="GM57" s="6">
        <f t="shared" si="1237"/>
        <v>0</v>
      </c>
      <c r="GN57" s="6">
        <f t="shared" si="1238"/>
        <v>0</v>
      </c>
      <c r="GO57" s="7"/>
      <c r="GP57" s="6"/>
      <c r="GQ57" s="6">
        <f t="shared" si="1239"/>
        <v>0</v>
      </c>
      <c r="GR57" s="7"/>
      <c r="GS57" s="6"/>
      <c r="GT57" s="6">
        <f t="shared" si="1240"/>
        <v>0</v>
      </c>
      <c r="GU57" s="7"/>
      <c r="GV57" s="6"/>
      <c r="GW57" s="6">
        <f t="shared" si="1241"/>
        <v>0</v>
      </c>
      <c r="GX57" s="10">
        <f>GL57+GO57+GR57+GU57</f>
        <v>0</v>
      </c>
      <c r="GY57" s="10">
        <f t="shared" si="1242"/>
        <v>0</v>
      </c>
      <c r="GZ57" s="10">
        <f t="shared" si="1242"/>
        <v>0</v>
      </c>
      <c r="HA57" s="10">
        <f t="shared" si="139"/>
        <v>446272</v>
      </c>
      <c r="HB57" s="10">
        <f t="shared" si="458"/>
        <v>33433</v>
      </c>
      <c r="HC57" s="116">
        <f t="shared" si="459"/>
        <v>479705</v>
      </c>
    </row>
    <row r="58" spans="1:211" s="12" customFormat="1" x14ac:dyDescent="0.2">
      <c r="A58" s="124" t="s">
        <v>449</v>
      </c>
      <c r="B58" s="5">
        <f>B59+B60</f>
        <v>0</v>
      </c>
      <c r="C58" s="5">
        <f t="shared" ref="C58:BN58" si="1243">C59+C60</f>
        <v>0</v>
      </c>
      <c r="D58" s="5">
        <f t="shared" si="1243"/>
        <v>0</v>
      </c>
      <c r="E58" s="5">
        <f t="shared" si="1243"/>
        <v>0</v>
      </c>
      <c r="F58" s="5">
        <f t="shared" si="1243"/>
        <v>0</v>
      </c>
      <c r="G58" s="5">
        <f t="shared" si="1243"/>
        <v>0</v>
      </c>
      <c r="H58" s="5">
        <f t="shared" si="1243"/>
        <v>0</v>
      </c>
      <c r="I58" s="5">
        <f t="shared" si="1243"/>
        <v>0</v>
      </c>
      <c r="J58" s="5">
        <f t="shared" si="1243"/>
        <v>0</v>
      </c>
      <c r="K58" s="5">
        <f t="shared" si="1243"/>
        <v>0</v>
      </c>
      <c r="L58" s="5">
        <f t="shared" si="1243"/>
        <v>0</v>
      </c>
      <c r="M58" s="5">
        <f t="shared" si="1243"/>
        <v>0</v>
      </c>
      <c r="N58" s="5">
        <f t="shared" si="1243"/>
        <v>0</v>
      </c>
      <c r="O58" s="5">
        <f t="shared" si="1243"/>
        <v>0</v>
      </c>
      <c r="P58" s="5">
        <f t="shared" si="1243"/>
        <v>0</v>
      </c>
      <c r="Q58" s="5">
        <f t="shared" si="1243"/>
        <v>0</v>
      </c>
      <c r="R58" s="5">
        <f t="shared" si="1243"/>
        <v>0</v>
      </c>
      <c r="S58" s="5">
        <f t="shared" si="1243"/>
        <v>0</v>
      </c>
      <c r="T58" s="5">
        <f t="shared" si="1243"/>
        <v>0</v>
      </c>
      <c r="U58" s="5">
        <f t="shared" si="1243"/>
        <v>0</v>
      </c>
      <c r="V58" s="5">
        <f t="shared" si="1243"/>
        <v>0</v>
      </c>
      <c r="W58" s="5">
        <f t="shared" si="1243"/>
        <v>0</v>
      </c>
      <c r="X58" s="5">
        <f t="shared" si="1243"/>
        <v>0</v>
      </c>
      <c r="Y58" s="5">
        <f t="shared" si="1243"/>
        <v>0</v>
      </c>
      <c r="Z58" s="5">
        <f t="shared" si="1243"/>
        <v>31154</v>
      </c>
      <c r="AA58" s="5">
        <f t="shared" si="1243"/>
        <v>25957</v>
      </c>
      <c r="AB58" s="5">
        <f t="shared" si="1243"/>
        <v>57111</v>
      </c>
      <c r="AC58" s="5">
        <f t="shared" si="1243"/>
        <v>0</v>
      </c>
      <c r="AD58" s="5">
        <f t="shared" si="1243"/>
        <v>0</v>
      </c>
      <c r="AE58" s="5">
        <f t="shared" si="1243"/>
        <v>0</v>
      </c>
      <c r="AF58" s="5">
        <f t="shared" si="1243"/>
        <v>0</v>
      </c>
      <c r="AG58" s="5">
        <f t="shared" si="1243"/>
        <v>0</v>
      </c>
      <c r="AH58" s="5">
        <f t="shared" si="1243"/>
        <v>0</v>
      </c>
      <c r="AI58" s="5">
        <f t="shared" si="1243"/>
        <v>0</v>
      </c>
      <c r="AJ58" s="5">
        <f t="shared" si="1243"/>
        <v>0</v>
      </c>
      <c r="AK58" s="5">
        <f t="shared" si="1243"/>
        <v>0</v>
      </c>
      <c r="AL58" s="5">
        <f t="shared" si="1243"/>
        <v>0</v>
      </c>
      <c r="AM58" s="5">
        <f t="shared" si="1243"/>
        <v>0</v>
      </c>
      <c r="AN58" s="5">
        <f t="shared" si="1243"/>
        <v>0</v>
      </c>
      <c r="AO58" s="5">
        <f t="shared" si="1243"/>
        <v>0</v>
      </c>
      <c r="AP58" s="5">
        <f t="shared" si="1243"/>
        <v>0</v>
      </c>
      <c r="AQ58" s="5">
        <f t="shared" si="1243"/>
        <v>0</v>
      </c>
      <c r="AR58" s="5">
        <f t="shared" si="1243"/>
        <v>0</v>
      </c>
      <c r="AS58" s="5">
        <f t="shared" si="1243"/>
        <v>0</v>
      </c>
      <c r="AT58" s="5">
        <f t="shared" si="1243"/>
        <v>0</v>
      </c>
      <c r="AU58" s="5">
        <f t="shared" si="1243"/>
        <v>0</v>
      </c>
      <c r="AV58" s="5">
        <f t="shared" si="1243"/>
        <v>0</v>
      </c>
      <c r="AW58" s="5">
        <f t="shared" si="1243"/>
        <v>0</v>
      </c>
      <c r="AX58" s="5">
        <f t="shared" si="1243"/>
        <v>0</v>
      </c>
      <c r="AY58" s="5">
        <f t="shared" si="1243"/>
        <v>0</v>
      </c>
      <c r="AZ58" s="5">
        <f t="shared" si="1243"/>
        <v>0</v>
      </c>
      <c r="BA58" s="5">
        <f t="shared" si="1243"/>
        <v>0</v>
      </c>
      <c r="BB58" s="5">
        <f t="shared" si="1243"/>
        <v>0</v>
      </c>
      <c r="BC58" s="5">
        <f t="shared" si="1243"/>
        <v>0</v>
      </c>
      <c r="BD58" s="5">
        <f t="shared" si="1243"/>
        <v>0</v>
      </c>
      <c r="BE58" s="5">
        <f t="shared" si="1243"/>
        <v>0</v>
      </c>
      <c r="BF58" s="5">
        <f t="shared" si="1243"/>
        <v>0</v>
      </c>
      <c r="BG58" s="5">
        <f t="shared" si="1243"/>
        <v>0</v>
      </c>
      <c r="BH58" s="5">
        <f t="shared" si="1243"/>
        <v>0</v>
      </c>
      <c r="BI58" s="5">
        <f t="shared" si="1243"/>
        <v>0</v>
      </c>
      <c r="BJ58" s="5">
        <f t="shared" si="1243"/>
        <v>0</v>
      </c>
      <c r="BK58" s="5">
        <f t="shared" si="1243"/>
        <v>0</v>
      </c>
      <c r="BL58" s="5">
        <f t="shared" si="1243"/>
        <v>0</v>
      </c>
      <c r="BM58" s="5">
        <f t="shared" si="1243"/>
        <v>0</v>
      </c>
      <c r="BN58" s="5">
        <f t="shared" si="1243"/>
        <v>0</v>
      </c>
      <c r="BO58" s="5">
        <f t="shared" ref="BO58:DQ58" si="1244">BO59+BO60</f>
        <v>0</v>
      </c>
      <c r="BP58" s="5">
        <f t="shared" si="1244"/>
        <v>0</v>
      </c>
      <c r="BQ58" s="5">
        <f t="shared" si="1244"/>
        <v>0</v>
      </c>
      <c r="BR58" s="5">
        <f t="shared" si="1244"/>
        <v>0</v>
      </c>
      <c r="BS58" s="5">
        <f t="shared" si="1244"/>
        <v>0</v>
      </c>
      <c r="BT58" s="5">
        <f t="shared" si="1244"/>
        <v>0</v>
      </c>
      <c r="BU58" s="5">
        <f t="shared" si="1244"/>
        <v>0</v>
      </c>
      <c r="BV58" s="5">
        <f t="shared" si="1244"/>
        <v>0</v>
      </c>
      <c r="BW58" s="5">
        <f t="shared" si="1244"/>
        <v>0</v>
      </c>
      <c r="BX58" s="5">
        <f t="shared" si="1244"/>
        <v>0</v>
      </c>
      <c r="BY58" s="5">
        <f t="shared" si="1244"/>
        <v>0</v>
      </c>
      <c r="BZ58" s="5">
        <f t="shared" si="1244"/>
        <v>0</v>
      </c>
      <c r="CA58" s="5">
        <f t="shared" si="1244"/>
        <v>0</v>
      </c>
      <c r="CB58" s="5">
        <f t="shared" si="1244"/>
        <v>0</v>
      </c>
      <c r="CC58" s="5">
        <f t="shared" si="1244"/>
        <v>0</v>
      </c>
      <c r="CD58" s="5">
        <f t="shared" si="1244"/>
        <v>0</v>
      </c>
      <c r="CE58" s="5">
        <f t="shared" si="1244"/>
        <v>0</v>
      </c>
      <c r="CF58" s="5">
        <f t="shared" si="1244"/>
        <v>0</v>
      </c>
      <c r="CG58" s="5">
        <f t="shared" si="1244"/>
        <v>0</v>
      </c>
      <c r="CH58" s="5">
        <f t="shared" si="1244"/>
        <v>0</v>
      </c>
      <c r="CI58" s="5">
        <f t="shared" si="1244"/>
        <v>0</v>
      </c>
      <c r="CJ58" s="5">
        <f t="shared" si="1244"/>
        <v>0</v>
      </c>
      <c r="CK58" s="5">
        <f t="shared" si="1244"/>
        <v>0</v>
      </c>
      <c r="CL58" s="5">
        <f t="shared" si="1244"/>
        <v>0</v>
      </c>
      <c r="CM58" s="5">
        <f t="shared" si="1244"/>
        <v>0</v>
      </c>
      <c r="CN58" s="5">
        <f t="shared" si="1244"/>
        <v>0</v>
      </c>
      <c r="CO58" s="5">
        <f t="shared" si="1244"/>
        <v>0</v>
      </c>
      <c r="CP58" s="5">
        <f t="shared" si="1244"/>
        <v>0</v>
      </c>
      <c r="CQ58" s="5">
        <f t="shared" si="1244"/>
        <v>0</v>
      </c>
      <c r="CR58" s="5">
        <f t="shared" si="1244"/>
        <v>0</v>
      </c>
      <c r="CS58" s="5">
        <f t="shared" si="1244"/>
        <v>0</v>
      </c>
      <c r="CT58" s="5">
        <f t="shared" si="1244"/>
        <v>0</v>
      </c>
      <c r="CU58" s="5">
        <f t="shared" si="1244"/>
        <v>0</v>
      </c>
      <c r="CV58" s="5">
        <f t="shared" si="1244"/>
        <v>0</v>
      </c>
      <c r="CW58" s="5">
        <f t="shared" si="1244"/>
        <v>0</v>
      </c>
      <c r="CX58" s="5">
        <f t="shared" si="1244"/>
        <v>0</v>
      </c>
      <c r="CY58" s="5">
        <f t="shared" si="1244"/>
        <v>0</v>
      </c>
      <c r="CZ58" s="5">
        <f t="shared" si="1244"/>
        <v>0</v>
      </c>
      <c r="DA58" s="5">
        <f t="shared" si="1244"/>
        <v>0</v>
      </c>
      <c r="DB58" s="5">
        <f t="shared" si="1244"/>
        <v>0</v>
      </c>
      <c r="DC58" s="5">
        <f t="shared" si="1244"/>
        <v>0</v>
      </c>
      <c r="DD58" s="5">
        <f t="shared" si="1244"/>
        <v>0</v>
      </c>
      <c r="DE58" s="5">
        <f t="shared" si="1244"/>
        <v>0</v>
      </c>
      <c r="DF58" s="5">
        <f t="shared" si="1244"/>
        <v>0</v>
      </c>
      <c r="DG58" s="5">
        <f t="shared" si="1244"/>
        <v>0</v>
      </c>
      <c r="DH58" s="5">
        <f t="shared" si="1244"/>
        <v>0</v>
      </c>
      <c r="DI58" s="5">
        <f t="shared" si="1244"/>
        <v>0</v>
      </c>
      <c r="DJ58" s="5">
        <f t="shared" si="1244"/>
        <v>0</v>
      </c>
      <c r="DK58" s="5">
        <f t="shared" si="1244"/>
        <v>0</v>
      </c>
      <c r="DL58" s="5">
        <f t="shared" si="1244"/>
        <v>0</v>
      </c>
      <c r="DM58" s="5">
        <f t="shared" si="1244"/>
        <v>0</v>
      </c>
      <c r="DN58" s="5">
        <f t="shared" si="1244"/>
        <v>0</v>
      </c>
      <c r="DO58" s="5">
        <f t="shared" si="1244"/>
        <v>0</v>
      </c>
      <c r="DP58" s="5">
        <f t="shared" si="1244"/>
        <v>0</v>
      </c>
      <c r="DQ58" s="5">
        <f t="shared" si="1244"/>
        <v>0</v>
      </c>
      <c r="DR58" s="106">
        <f t="shared" ref="DR58:GR58" si="1245">DR59+DR60</f>
        <v>31154</v>
      </c>
      <c r="DS58" s="106">
        <f t="shared" si="1245"/>
        <v>25957</v>
      </c>
      <c r="DT58" s="106">
        <f t="shared" si="1245"/>
        <v>57111</v>
      </c>
      <c r="DU58" s="5">
        <f t="shared" si="1245"/>
        <v>0</v>
      </c>
      <c r="DV58" s="5">
        <f t="shared" ref="DV58" si="1246">DV59+DV60</f>
        <v>0</v>
      </c>
      <c r="DW58" s="5">
        <f t="shared" ref="DW58:EU58" si="1247">DW59+DW60</f>
        <v>0</v>
      </c>
      <c r="DX58" s="5">
        <f t="shared" si="1245"/>
        <v>0</v>
      </c>
      <c r="DY58" s="5">
        <f t="shared" si="1245"/>
        <v>0</v>
      </c>
      <c r="DZ58" s="5">
        <f t="shared" si="1247"/>
        <v>0</v>
      </c>
      <c r="EA58" s="5">
        <f t="shared" si="1245"/>
        <v>0</v>
      </c>
      <c r="EB58" s="5">
        <f t="shared" si="1245"/>
        <v>0</v>
      </c>
      <c r="EC58" s="5">
        <f t="shared" si="1247"/>
        <v>0</v>
      </c>
      <c r="ED58" s="5">
        <f t="shared" si="1245"/>
        <v>0</v>
      </c>
      <c r="EE58" s="5">
        <f t="shared" si="1245"/>
        <v>0</v>
      </c>
      <c r="EF58" s="5">
        <f t="shared" si="1247"/>
        <v>0</v>
      </c>
      <c r="EG58" s="5">
        <f t="shared" si="1245"/>
        <v>0</v>
      </c>
      <c r="EH58" s="5">
        <f t="shared" si="1245"/>
        <v>0</v>
      </c>
      <c r="EI58" s="5">
        <f t="shared" si="1247"/>
        <v>0</v>
      </c>
      <c r="EJ58" s="5">
        <f t="shared" si="1245"/>
        <v>0</v>
      </c>
      <c r="EK58" s="5">
        <f t="shared" si="1245"/>
        <v>0</v>
      </c>
      <c r="EL58" s="5">
        <f t="shared" si="1247"/>
        <v>0</v>
      </c>
      <c r="EM58" s="5">
        <f t="shared" si="1245"/>
        <v>0</v>
      </c>
      <c r="EN58" s="5">
        <f t="shared" si="1245"/>
        <v>0</v>
      </c>
      <c r="EO58" s="5">
        <f t="shared" si="1247"/>
        <v>0</v>
      </c>
      <c r="EP58" s="5">
        <f t="shared" si="1245"/>
        <v>0</v>
      </c>
      <c r="EQ58" s="5">
        <f t="shared" si="1245"/>
        <v>0</v>
      </c>
      <c r="ER58" s="5">
        <f t="shared" si="1247"/>
        <v>0</v>
      </c>
      <c r="ES58" s="5">
        <f t="shared" si="1245"/>
        <v>0</v>
      </c>
      <c r="ET58" s="5">
        <f t="shared" si="1245"/>
        <v>0</v>
      </c>
      <c r="EU58" s="5">
        <f t="shared" si="1247"/>
        <v>0</v>
      </c>
      <c r="EV58" s="106">
        <f t="shared" si="1245"/>
        <v>0</v>
      </c>
      <c r="EW58" s="106">
        <f t="shared" si="1245"/>
        <v>0</v>
      </c>
      <c r="EX58" s="106">
        <f t="shared" si="1245"/>
        <v>0</v>
      </c>
      <c r="EY58" s="5">
        <f t="shared" si="1245"/>
        <v>0</v>
      </c>
      <c r="EZ58" s="5">
        <f t="shared" ref="EZ58" si="1248">EZ59+EZ60</f>
        <v>0</v>
      </c>
      <c r="FA58" s="5">
        <f t="shared" ref="FA58" si="1249">FA59+FA60</f>
        <v>0</v>
      </c>
      <c r="FB58" s="5">
        <f t="shared" si="1245"/>
        <v>0</v>
      </c>
      <c r="FC58" s="5">
        <f t="shared" ref="FC58" si="1250">FC59+FC60</f>
        <v>0</v>
      </c>
      <c r="FD58" s="5">
        <f t="shared" ref="FD58" si="1251">FD59+FD60</f>
        <v>0</v>
      </c>
      <c r="FE58" s="5">
        <f t="shared" si="1245"/>
        <v>0</v>
      </c>
      <c r="FF58" s="5">
        <f t="shared" ref="FF58" si="1252">FF59+FF60</f>
        <v>0</v>
      </c>
      <c r="FG58" s="5">
        <f t="shared" ref="FG58" si="1253">FG59+FG60</f>
        <v>0</v>
      </c>
      <c r="FH58" s="5">
        <f t="shared" si="1245"/>
        <v>0</v>
      </c>
      <c r="FI58" s="5">
        <f t="shared" ref="FI58" si="1254">FI59+FI60</f>
        <v>0</v>
      </c>
      <c r="FJ58" s="5">
        <f t="shared" ref="FJ58" si="1255">FJ59+FJ60</f>
        <v>0</v>
      </c>
      <c r="FK58" s="5">
        <f t="shared" si="1245"/>
        <v>0</v>
      </c>
      <c r="FL58" s="5">
        <f t="shared" ref="FL58" si="1256">FL59+FL60</f>
        <v>0</v>
      </c>
      <c r="FM58" s="5">
        <f t="shared" ref="FM58" si="1257">FM59+FM60</f>
        <v>0</v>
      </c>
      <c r="FN58" s="5">
        <f t="shared" si="1245"/>
        <v>0</v>
      </c>
      <c r="FO58" s="5">
        <f t="shared" ref="FO58" si="1258">FO59+FO60</f>
        <v>0</v>
      </c>
      <c r="FP58" s="5">
        <f t="shared" ref="FP58" si="1259">FP59+FP60</f>
        <v>0</v>
      </c>
      <c r="FQ58" s="5">
        <f t="shared" si="1245"/>
        <v>0</v>
      </c>
      <c r="FR58" s="5">
        <f t="shared" ref="FR58" si="1260">FR59+FR60</f>
        <v>0</v>
      </c>
      <c r="FS58" s="5">
        <f t="shared" ref="FS58" si="1261">FS59+FS60</f>
        <v>0</v>
      </c>
      <c r="FT58" s="5">
        <f t="shared" si="1245"/>
        <v>0</v>
      </c>
      <c r="FU58" s="5">
        <f t="shared" ref="FU58" si="1262">FU59+FU60</f>
        <v>0</v>
      </c>
      <c r="FV58" s="5">
        <f t="shared" ref="FV58" si="1263">FV59+FV60</f>
        <v>0</v>
      </c>
      <c r="FW58" s="5">
        <f t="shared" si="1245"/>
        <v>0</v>
      </c>
      <c r="FX58" s="5">
        <f t="shared" ref="FX58" si="1264">FX59+FX60</f>
        <v>0</v>
      </c>
      <c r="FY58" s="5">
        <f t="shared" ref="FY58" si="1265">FY59+FY60</f>
        <v>0</v>
      </c>
      <c r="FZ58" s="5">
        <f t="shared" si="1245"/>
        <v>0</v>
      </c>
      <c r="GA58" s="5">
        <f t="shared" ref="GA58" si="1266">GA59+GA60</f>
        <v>0</v>
      </c>
      <c r="GB58" s="5">
        <f t="shared" ref="GB58" si="1267">GB59+GB60</f>
        <v>0</v>
      </c>
      <c r="GC58" s="5">
        <f t="shared" si="1245"/>
        <v>0</v>
      </c>
      <c r="GD58" s="5">
        <f t="shared" ref="GD58" si="1268">GD59+GD60</f>
        <v>0</v>
      </c>
      <c r="GE58" s="5">
        <f t="shared" ref="GE58" si="1269">GE59+GE60</f>
        <v>0</v>
      </c>
      <c r="GF58" s="5">
        <f t="shared" si="1245"/>
        <v>0</v>
      </c>
      <c r="GG58" s="5">
        <f t="shared" ref="GG58" si="1270">GG59+GG60</f>
        <v>0</v>
      </c>
      <c r="GH58" s="5">
        <f t="shared" ref="GH58" si="1271">GH59+GH60</f>
        <v>0</v>
      </c>
      <c r="GI58" s="5">
        <f>GI59+GI60</f>
        <v>0</v>
      </c>
      <c r="GJ58" s="5">
        <f t="shared" ref="GJ58" si="1272">GJ59+GJ60</f>
        <v>0</v>
      </c>
      <c r="GK58" s="5">
        <f t="shared" ref="GK58" si="1273">GK59+GK60</f>
        <v>0</v>
      </c>
      <c r="GL58" s="5">
        <f t="shared" si="1245"/>
        <v>0</v>
      </c>
      <c r="GM58" s="5">
        <f t="shared" ref="GM58" si="1274">GM59+GM60</f>
        <v>0</v>
      </c>
      <c r="GN58" s="5">
        <f t="shared" ref="GN58" si="1275">GN59+GN60</f>
        <v>0</v>
      </c>
      <c r="GO58" s="5">
        <f t="shared" si="1245"/>
        <v>0</v>
      </c>
      <c r="GP58" s="5">
        <f t="shared" ref="GP58" si="1276">GP59+GP60</f>
        <v>0</v>
      </c>
      <c r="GQ58" s="5">
        <f t="shared" ref="GQ58" si="1277">GQ59+GQ60</f>
        <v>0</v>
      </c>
      <c r="GR58" s="5">
        <f t="shared" si="1245"/>
        <v>0</v>
      </c>
      <c r="GS58" s="5">
        <f t="shared" ref="GS58" si="1278">GS59+GS60</f>
        <v>0</v>
      </c>
      <c r="GT58" s="5">
        <f t="shared" ref="GT58" si="1279">GT59+GT60</f>
        <v>0</v>
      </c>
      <c r="GU58" s="5">
        <f>GU59+GU60</f>
        <v>0</v>
      </c>
      <c r="GV58" s="5">
        <f t="shared" ref="GV58" si="1280">GV59+GV60</f>
        <v>0</v>
      </c>
      <c r="GW58" s="5">
        <f t="shared" ref="GW58" si="1281">GW59+GW60</f>
        <v>0</v>
      </c>
      <c r="GX58" s="5">
        <f>GX59+GX60</f>
        <v>0</v>
      </c>
      <c r="GY58" s="5">
        <f t="shared" ref="GY58:GZ58" si="1282">GY59+GY60</f>
        <v>0</v>
      </c>
      <c r="GZ58" s="5">
        <f t="shared" si="1282"/>
        <v>0</v>
      </c>
      <c r="HA58" s="5">
        <f>HA59+HA60</f>
        <v>31154</v>
      </c>
      <c r="HB58" s="5">
        <f t="shared" ref="HB58:HC58" si="1283">HB59+HB60</f>
        <v>25957</v>
      </c>
      <c r="HC58" s="118">
        <f t="shared" si="1283"/>
        <v>57111</v>
      </c>
    </row>
    <row r="59" spans="1:211" x14ac:dyDescent="0.2">
      <c r="A59" s="125" t="s">
        <v>450</v>
      </c>
      <c r="B59" s="6">
        <v>0</v>
      </c>
      <c r="C59" s="6"/>
      <c r="D59" s="6">
        <f t="shared" ref="D59:D60" si="1284">B59+C59</f>
        <v>0</v>
      </c>
      <c r="E59" s="6">
        <v>0</v>
      </c>
      <c r="F59" s="6"/>
      <c r="G59" s="6">
        <f t="shared" ref="G59:G60" si="1285">E59+F59</f>
        <v>0</v>
      </c>
      <c r="H59" s="6">
        <v>0</v>
      </c>
      <c r="I59" s="6"/>
      <c r="J59" s="6">
        <f t="shared" ref="J59:J60" si="1286">H59+I59</f>
        <v>0</v>
      </c>
      <c r="K59" s="6">
        <v>0</v>
      </c>
      <c r="L59" s="6"/>
      <c r="M59" s="6">
        <f t="shared" ref="M59:M60" si="1287">K59+L59</f>
        <v>0</v>
      </c>
      <c r="N59" s="6">
        <v>0</v>
      </c>
      <c r="O59" s="6"/>
      <c r="P59" s="6">
        <f t="shared" ref="P59:P60" si="1288">N59+O59</f>
        <v>0</v>
      </c>
      <c r="Q59" s="6">
        <v>0</v>
      </c>
      <c r="R59" s="6"/>
      <c r="S59" s="6">
        <f t="shared" ref="S59:S60" si="1289">Q59+R59</f>
        <v>0</v>
      </c>
      <c r="T59" s="6">
        <v>0</v>
      </c>
      <c r="U59" s="6"/>
      <c r="V59" s="6">
        <f t="shared" ref="V59:V60" si="1290">T59+U59</f>
        <v>0</v>
      </c>
      <c r="W59" s="6"/>
      <c r="X59" s="6"/>
      <c r="Y59" s="6">
        <f t="shared" ref="Y59:Y60" si="1291">W59+X59</f>
        <v>0</v>
      </c>
      <c r="Z59" s="6">
        <f>EV68+GX68</f>
        <v>31154</v>
      </c>
      <c r="AA59" s="6">
        <f>EW68+GY68</f>
        <v>25957</v>
      </c>
      <c r="AB59" s="6">
        <f t="shared" ref="AB59:AB60" si="1292">Z59+AA59</f>
        <v>57111</v>
      </c>
      <c r="AC59" s="6">
        <v>0</v>
      </c>
      <c r="AD59" s="6"/>
      <c r="AE59" s="6">
        <f t="shared" ref="AE59:AE60" si="1293">AC59+AD59</f>
        <v>0</v>
      </c>
      <c r="AF59" s="6">
        <v>0</v>
      </c>
      <c r="AG59" s="6"/>
      <c r="AH59" s="6">
        <f t="shared" ref="AH59:AH60" si="1294">AF59+AG59</f>
        <v>0</v>
      </c>
      <c r="AI59" s="6">
        <v>0</v>
      </c>
      <c r="AJ59" s="6"/>
      <c r="AK59" s="6">
        <f t="shared" ref="AK59:AK60" si="1295">AI59+AJ59</f>
        <v>0</v>
      </c>
      <c r="AL59" s="6">
        <v>0</v>
      </c>
      <c r="AM59" s="6"/>
      <c r="AN59" s="6">
        <f t="shared" ref="AN59:AN60" si="1296">AL59+AM59</f>
        <v>0</v>
      </c>
      <c r="AO59" s="6">
        <v>0</v>
      </c>
      <c r="AP59" s="6"/>
      <c r="AQ59" s="6">
        <f t="shared" ref="AQ59:AQ60" si="1297">AO59+AP59</f>
        <v>0</v>
      </c>
      <c r="AR59" s="6">
        <v>0</v>
      </c>
      <c r="AS59" s="6"/>
      <c r="AT59" s="6">
        <f t="shared" ref="AT59:AT60" si="1298">AR59+AS59</f>
        <v>0</v>
      </c>
      <c r="AU59" s="6">
        <v>0</v>
      </c>
      <c r="AV59" s="6"/>
      <c r="AW59" s="6">
        <f t="shared" ref="AW59:AW60" si="1299">AU59+AV59</f>
        <v>0</v>
      </c>
      <c r="AX59" s="6">
        <v>0</v>
      </c>
      <c r="AY59" s="6"/>
      <c r="AZ59" s="6">
        <f t="shared" ref="AZ59:AZ60" si="1300">AX59+AY59</f>
        <v>0</v>
      </c>
      <c r="BA59" s="6">
        <v>0</v>
      </c>
      <c r="BB59" s="6"/>
      <c r="BC59" s="6">
        <f t="shared" ref="BC59:BC60" si="1301">BA59+BB59</f>
        <v>0</v>
      </c>
      <c r="BD59" s="6"/>
      <c r="BE59" s="6"/>
      <c r="BF59" s="6">
        <f t="shared" ref="BF59:BF60" si="1302">BD59+BE59</f>
        <v>0</v>
      </c>
      <c r="BG59" s="6">
        <v>0</v>
      </c>
      <c r="BH59" s="6"/>
      <c r="BI59" s="6">
        <f t="shared" ref="BI59:BI60" si="1303">BG59+BH59</f>
        <v>0</v>
      </c>
      <c r="BJ59" s="6">
        <v>0</v>
      </c>
      <c r="BK59" s="6"/>
      <c r="BL59" s="6">
        <f t="shared" ref="BL59:BL60" si="1304">BJ59+BK59</f>
        <v>0</v>
      </c>
      <c r="BM59" s="6"/>
      <c r="BN59" s="6"/>
      <c r="BO59" s="6">
        <f t="shared" ref="BO59:BO60" si="1305">BM59+BN59</f>
        <v>0</v>
      </c>
      <c r="BP59" s="6">
        <v>0</v>
      </c>
      <c r="BQ59" s="6"/>
      <c r="BR59" s="6">
        <f t="shared" ref="BR59:BR60" si="1306">BP59+BQ59</f>
        <v>0</v>
      </c>
      <c r="BS59" s="6">
        <v>0</v>
      </c>
      <c r="BT59" s="6"/>
      <c r="BU59" s="6">
        <f t="shared" ref="BU59:BU60" si="1307">BS59+BT59</f>
        <v>0</v>
      </c>
      <c r="BV59" s="6"/>
      <c r="BW59" s="6"/>
      <c r="BX59" s="6">
        <f t="shared" ref="BX59:BX60" si="1308">BV59+BW59</f>
        <v>0</v>
      </c>
      <c r="BY59" s="6">
        <v>0</v>
      </c>
      <c r="BZ59" s="6"/>
      <c r="CA59" s="6">
        <f t="shared" ref="CA59:CA60" si="1309">BY59+BZ59</f>
        <v>0</v>
      </c>
      <c r="CB59" s="6"/>
      <c r="CC59" s="6"/>
      <c r="CD59" s="6">
        <f t="shared" ref="CD59:CD60" si="1310">CB59+CC59</f>
        <v>0</v>
      </c>
      <c r="CE59" s="6"/>
      <c r="CF59" s="6"/>
      <c r="CG59" s="6">
        <f t="shared" ref="CG59:CG60" si="1311">CE59+CF59</f>
        <v>0</v>
      </c>
      <c r="CH59" s="6"/>
      <c r="CI59" s="6"/>
      <c r="CJ59" s="6">
        <f t="shared" ref="CJ59:CJ60" si="1312">CH59+CI59</f>
        <v>0</v>
      </c>
      <c r="CK59" s="6"/>
      <c r="CL59" s="6"/>
      <c r="CM59" s="6">
        <f t="shared" ref="CM59:CM60" si="1313">CK59+CL59</f>
        <v>0</v>
      </c>
      <c r="CN59" s="6">
        <v>0</v>
      </c>
      <c r="CO59" s="6"/>
      <c r="CP59" s="6">
        <f t="shared" ref="CP59:CP60" si="1314">CN59+CO59</f>
        <v>0</v>
      </c>
      <c r="CQ59" s="6"/>
      <c r="CR59" s="6"/>
      <c r="CS59" s="6">
        <f t="shared" ref="CS59:CS60" si="1315">CQ59+CR59</f>
        <v>0</v>
      </c>
      <c r="CT59" s="6">
        <v>0</v>
      </c>
      <c r="CU59" s="6"/>
      <c r="CV59" s="6">
        <f t="shared" ref="CV59:CV60" si="1316">CT59+CU59</f>
        <v>0</v>
      </c>
      <c r="CW59" s="6">
        <v>0</v>
      </c>
      <c r="CX59" s="6"/>
      <c r="CY59" s="6">
        <f t="shared" ref="CY59:CY60" si="1317">CW59+CX59</f>
        <v>0</v>
      </c>
      <c r="CZ59" s="6">
        <v>0</v>
      </c>
      <c r="DA59" s="6"/>
      <c r="DB59" s="6">
        <f t="shared" ref="DB59:DB60" si="1318">CZ59+DA59</f>
        <v>0</v>
      </c>
      <c r="DC59" s="6">
        <v>0</v>
      </c>
      <c r="DD59" s="6"/>
      <c r="DE59" s="6">
        <f t="shared" ref="DE59:DE60" si="1319">DC59+DD59</f>
        <v>0</v>
      </c>
      <c r="DF59" s="6">
        <v>0</v>
      </c>
      <c r="DG59" s="6"/>
      <c r="DH59" s="6">
        <f t="shared" ref="DH59:DH60" si="1320">DF59+DG59</f>
        <v>0</v>
      </c>
      <c r="DI59" s="6">
        <v>0</v>
      </c>
      <c r="DJ59" s="6"/>
      <c r="DK59" s="6">
        <f t="shared" ref="DK59:DK60" si="1321">DI59+DJ59</f>
        <v>0</v>
      </c>
      <c r="DL59" s="6">
        <v>0</v>
      </c>
      <c r="DM59" s="6"/>
      <c r="DN59" s="6">
        <f t="shared" ref="DN59:DN60" si="1322">DL59+DM59</f>
        <v>0</v>
      </c>
      <c r="DO59" s="6">
        <v>0</v>
      </c>
      <c r="DP59" s="6"/>
      <c r="DQ59" s="6">
        <f t="shared" ref="DQ59:DQ60" si="1323">DO59+DP59</f>
        <v>0</v>
      </c>
      <c r="DR59" s="105">
        <f t="shared" ref="DR59:DT60" si="1324">B59+E59+H59+K59+N59+Q59+T59+W59+Z59+AC59+AF59+AI59+AL59+AO59+AR59+AU59+AX59+BA59+BD59+BG59+BJ59+BM59+BP59+BS59+BV59+BY59+CB59+CE59+CH59+CK59+CN59+CQ59+CT59+CW59+CZ59+DC59+DF59+DI59+DL59+DO59</f>
        <v>31154</v>
      </c>
      <c r="DS59" s="105">
        <f t="shared" si="1324"/>
        <v>25957</v>
      </c>
      <c r="DT59" s="105">
        <f t="shared" si="1324"/>
        <v>57111</v>
      </c>
      <c r="DU59" s="6"/>
      <c r="DV59" s="6"/>
      <c r="DW59" s="6">
        <f t="shared" ref="DW59:DW60" si="1325">DU59+DV59</f>
        <v>0</v>
      </c>
      <c r="DX59" s="6"/>
      <c r="DY59" s="6"/>
      <c r="DZ59" s="6">
        <f t="shared" ref="DZ59:DZ60" si="1326">DX59+DY59</f>
        <v>0</v>
      </c>
      <c r="EA59" s="6"/>
      <c r="EB59" s="6"/>
      <c r="EC59" s="6">
        <f t="shared" ref="EC59:EC60" si="1327">EA59+EB59</f>
        <v>0</v>
      </c>
      <c r="ED59" s="6">
        <v>0</v>
      </c>
      <c r="EE59" s="6"/>
      <c r="EF59" s="6">
        <f t="shared" ref="EF59:EF60" si="1328">ED59+EE59</f>
        <v>0</v>
      </c>
      <c r="EG59" s="6"/>
      <c r="EH59" s="6"/>
      <c r="EI59" s="6">
        <f t="shared" ref="EI59:EI60" si="1329">EG59+EH59</f>
        <v>0</v>
      </c>
      <c r="EJ59" s="6">
        <v>0</v>
      </c>
      <c r="EK59" s="6"/>
      <c r="EL59" s="6">
        <f t="shared" ref="EL59:EL60" si="1330">EJ59+EK59</f>
        <v>0</v>
      </c>
      <c r="EM59" s="6"/>
      <c r="EN59" s="6"/>
      <c r="EO59" s="6">
        <f t="shared" ref="EO59:EO60" si="1331">EM59+EN59</f>
        <v>0</v>
      </c>
      <c r="EP59" s="6">
        <v>0</v>
      </c>
      <c r="EQ59" s="6"/>
      <c r="ER59" s="6">
        <f t="shared" ref="ER59:ER60" si="1332">EP59+EQ59</f>
        <v>0</v>
      </c>
      <c r="ES59" s="6">
        <v>0</v>
      </c>
      <c r="ET59" s="6"/>
      <c r="EU59" s="6">
        <f t="shared" ref="EU59:EU60" si="1333">ES59+ET59</f>
        <v>0</v>
      </c>
      <c r="EV59" s="105">
        <f t="shared" ref="EV59:EX60" si="1334">DU59+DX59+EA59+ED59+EG59+EJ59+EM59+EP59+ES59</f>
        <v>0</v>
      </c>
      <c r="EW59" s="105">
        <f t="shared" si="1334"/>
        <v>0</v>
      </c>
      <c r="EX59" s="105">
        <f t="shared" si="1334"/>
        <v>0</v>
      </c>
      <c r="EY59" s="6"/>
      <c r="EZ59" s="6"/>
      <c r="FA59" s="6">
        <f t="shared" ref="FA59:FA60" si="1335">EY59+EZ59</f>
        <v>0</v>
      </c>
      <c r="FB59" s="6"/>
      <c r="FC59" s="6"/>
      <c r="FD59" s="6">
        <f t="shared" ref="FD59:FD60" si="1336">FB59+FC59</f>
        <v>0</v>
      </c>
      <c r="FE59" s="6"/>
      <c r="FF59" s="6"/>
      <c r="FG59" s="6">
        <f t="shared" ref="FG59:FG60" si="1337">FE59+FF59</f>
        <v>0</v>
      </c>
      <c r="FH59" s="6"/>
      <c r="FI59" s="6"/>
      <c r="FJ59" s="6">
        <f t="shared" ref="FJ59:FJ60" si="1338">FH59+FI59</f>
        <v>0</v>
      </c>
      <c r="FK59" s="6"/>
      <c r="FL59" s="6"/>
      <c r="FM59" s="6">
        <f t="shared" ref="FM59:FM60" si="1339">FK59+FL59</f>
        <v>0</v>
      </c>
      <c r="FN59" s="6"/>
      <c r="FO59" s="6"/>
      <c r="FP59" s="6">
        <f t="shared" ref="FP59:FP60" si="1340">FN59+FO59</f>
        <v>0</v>
      </c>
      <c r="FQ59" s="6"/>
      <c r="FR59" s="6"/>
      <c r="FS59" s="6">
        <f t="shared" ref="FS59:FS60" si="1341">FQ59+FR59</f>
        <v>0</v>
      </c>
      <c r="FT59" s="6"/>
      <c r="FU59" s="6"/>
      <c r="FV59" s="6">
        <f t="shared" ref="FV59:FV60" si="1342">FT59+FU59</f>
        <v>0</v>
      </c>
      <c r="FW59" s="6"/>
      <c r="FX59" s="6"/>
      <c r="FY59" s="6">
        <f t="shared" ref="FY59:FY60" si="1343">FW59+FX59</f>
        <v>0</v>
      </c>
      <c r="FZ59" s="6"/>
      <c r="GA59" s="6"/>
      <c r="GB59" s="6">
        <f t="shared" ref="GB59:GB60" si="1344">FZ59+GA59</f>
        <v>0</v>
      </c>
      <c r="GC59" s="6"/>
      <c r="GD59" s="6"/>
      <c r="GE59" s="6">
        <f t="shared" ref="GE59:GE60" si="1345">GC59+GD59</f>
        <v>0</v>
      </c>
      <c r="GF59" s="6"/>
      <c r="GG59" s="6"/>
      <c r="GH59" s="6">
        <f t="shared" ref="GH59:GH60" si="1346">GF59+GG59</f>
        <v>0</v>
      </c>
      <c r="GI59" s="6"/>
      <c r="GJ59" s="6"/>
      <c r="GK59" s="6">
        <f t="shared" ref="GK59:GK60" si="1347">GI59+GJ59</f>
        <v>0</v>
      </c>
      <c r="GL59" s="7">
        <f t="shared" ref="GL59:GM60" si="1348">EY59+FB59+FE59+FH59+FK59+FN59+FQ59+FT59+FW59+FZ59+GC59+GF59+GI59</f>
        <v>0</v>
      </c>
      <c r="GM59" s="6">
        <f t="shared" si="1348"/>
        <v>0</v>
      </c>
      <c r="GN59" s="6">
        <f t="shared" ref="GN59:GN60" si="1349">FA59+FD59+FG59+FJ59+FM59+FP59+FS59+FV59+FY59+GB59+GE59+GH59+GK59</f>
        <v>0</v>
      </c>
      <c r="GO59" s="7"/>
      <c r="GP59" s="6"/>
      <c r="GQ59" s="6">
        <f t="shared" ref="GQ59:GQ60" si="1350">GO59+GP59</f>
        <v>0</v>
      </c>
      <c r="GR59" s="7"/>
      <c r="GS59" s="6"/>
      <c r="GT59" s="6">
        <f t="shared" ref="GT59:GT60" si="1351">GR59+GS59</f>
        <v>0</v>
      </c>
      <c r="GU59" s="7"/>
      <c r="GV59" s="6"/>
      <c r="GW59" s="6">
        <f t="shared" ref="GW59:GW60" si="1352">GU59+GV59</f>
        <v>0</v>
      </c>
      <c r="GX59" s="10">
        <f>GL59+GO59+GR59+GU59</f>
        <v>0</v>
      </c>
      <c r="GY59" s="10">
        <f t="shared" ref="GY59:GZ60" si="1353">GM59+GP59+GS59+GV59</f>
        <v>0</v>
      </c>
      <c r="GZ59" s="10">
        <f t="shared" si="1353"/>
        <v>0</v>
      </c>
      <c r="HA59" s="10">
        <f t="shared" si="139"/>
        <v>31154</v>
      </c>
      <c r="HB59" s="10">
        <f t="shared" si="458"/>
        <v>25957</v>
      </c>
      <c r="HC59" s="116">
        <f t="shared" si="459"/>
        <v>57111</v>
      </c>
    </row>
    <row r="60" spans="1:211" x14ac:dyDescent="0.2">
      <c r="A60" s="123" t="s">
        <v>451</v>
      </c>
      <c r="B60" s="6">
        <v>0</v>
      </c>
      <c r="C60" s="6"/>
      <c r="D60" s="6">
        <f t="shared" si="1284"/>
        <v>0</v>
      </c>
      <c r="E60" s="6">
        <v>0</v>
      </c>
      <c r="F60" s="6"/>
      <c r="G60" s="6">
        <f t="shared" si="1285"/>
        <v>0</v>
      </c>
      <c r="H60" s="6">
        <v>0</v>
      </c>
      <c r="I60" s="6"/>
      <c r="J60" s="6">
        <f t="shared" si="1286"/>
        <v>0</v>
      </c>
      <c r="K60" s="6">
        <v>0</v>
      </c>
      <c r="L60" s="6"/>
      <c r="M60" s="6">
        <f t="shared" si="1287"/>
        <v>0</v>
      </c>
      <c r="N60" s="6">
        <v>0</v>
      </c>
      <c r="O60" s="6"/>
      <c r="P60" s="6">
        <f t="shared" si="1288"/>
        <v>0</v>
      </c>
      <c r="Q60" s="6">
        <v>0</v>
      </c>
      <c r="R60" s="6"/>
      <c r="S60" s="6">
        <f t="shared" si="1289"/>
        <v>0</v>
      </c>
      <c r="T60" s="6">
        <v>0</v>
      </c>
      <c r="U60" s="6"/>
      <c r="V60" s="6">
        <f t="shared" si="1290"/>
        <v>0</v>
      </c>
      <c r="W60" s="6"/>
      <c r="X60" s="6"/>
      <c r="Y60" s="6">
        <f t="shared" si="1291"/>
        <v>0</v>
      </c>
      <c r="Z60" s="6">
        <v>0</v>
      </c>
      <c r="AA60" s="6"/>
      <c r="AB60" s="6">
        <f t="shared" si="1292"/>
        <v>0</v>
      </c>
      <c r="AC60" s="6">
        <v>0</v>
      </c>
      <c r="AD60" s="6"/>
      <c r="AE60" s="6">
        <f t="shared" si="1293"/>
        <v>0</v>
      </c>
      <c r="AF60" s="6">
        <v>0</v>
      </c>
      <c r="AG60" s="6"/>
      <c r="AH60" s="6">
        <f t="shared" si="1294"/>
        <v>0</v>
      </c>
      <c r="AI60" s="6">
        <v>0</v>
      </c>
      <c r="AJ60" s="6"/>
      <c r="AK60" s="6">
        <f t="shared" si="1295"/>
        <v>0</v>
      </c>
      <c r="AL60" s="6">
        <v>0</v>
      </c>
      <c r="AM60" s="6"/>
      <c r="AN60" s="6">
        <f t="shared" si="1296"/>
        <v>0</v>
      </c>
      <c r="AO60" s="6">
        <v>0</v>
      </c>
      <c r="AP60" s="6"/>
      <c r="AQ60" s="6">
        <f t="shared" si="1297"/>
        <v>0</v>
      </c>
      <c r="AR60" s="6">
        <v>0</v>
      </c>
      <c r="AS60" s="6"/>
      <c r="AT60" s="6">
        <f t="shared" si="1298"/>
        <v>0</v>
      </c>
      <c r="AU60" s="6">
        <v>0</v>
      </c>
      <c r="AV60" s="6"/>
      <c r="AW60" s="6">
        <f t="shared" si="1299"/>
        <v>0</v>
      </c>
      <c r="AX60" s="6">
        <v>0</v>
      </c>
      <c r="AY60" s="6"/>
      <c r="AZ60" s="6">
        <f t="shared" si="1300"/>
        <v>0</v>
      </c>
      <c r="BA60" s="6">
        <v>0</v>
      </c>
      <c r="BB60" s="6"/>
      <c r="BC60" s="6">
        <f t="shared" si="1301"/>
        <v>0</v>
      </c>
      <c r="BD60" s="6"/>
      <c r="BE60" s="6"/>
      <c r="BF60" s="6">
        <f t="shared" si="1302"/>
        <v>0</v>
      </c>
      <c r="BG60" s="6">
        <v>0</v>
      </c>
      <c r="BH60" s="6"/>
      <c r="BI60" s="6">
        <f t="shared" si="1303"/>
        <v>0</v>
      </c>
      <c r="BJ60" s="6">
        <v>0</v>
      </c>
      <c r="BK60" s="6"/>
      <c r="BL60" s="6">
        <f t="shared" si="1304"/>
        <v>0</v>
      </c>
      <c r="BM60" s="6"/>
      <c r="BN60" s="6"/>
      <c r="BO60" s="6">
        <f t="shared" si="1305"/>
        <v>0</v>
      </c>
      <c r="BP60" s="6">
        <v>0</v>
      </c>
      <c r="BQ60" s="6"/>
      <c r="BR60" s="6">
        <f t="shared" si="1306"/>
        <v>0</v>
      </c>
      <c r="BS60" s="6">
        <v>0</v>
      </c>
      <c r="BT60" s="6"/>
      <c r="BU60" s="6">
        <f t="shared" si="1307"/>
        <v>0</v>
      </c>
      <c r="BV60" s="6"/>
      <c r="BW60" s="6"/>
      <c r="BX60" s="6">
        <f t="shared" si="1308"/>
        <v>0</v>
      </c>
      <c r="BY60" s="6">
        <v>0</v>
      </c>
      <c r="BZ60" s="6"/>
      <c r="CA60" s="6">
        <f t="shared" si="1309"/>
        <v>0</v>
      </c>
      <c r="CB60" s="6"/>
      <c r="CC60" s="6"/>
      <c r="CD60" s="6">
        <f t="shared" si="1310"/>
        <v>0</v>
      </c>
      <c r="CE60" s="6"/>
      <c r="CF60" s="6"/>
      <c r="CG60" s="6">
        <f t="shared" si="1311"/>
        <v>0</v>
      </c>
      <c r="CH60" s="6"/>
      <c r="CI60" s="6"/>
      <c r="CJ60" s="6">
        <f t="shared" si="1312"/>
        <v>0</v>
      </c>
      <c r="CK60" s="6"/>
      <c r="CL60" s="6"/>
      <c r="CM60" s="6">
        <f t="shared" si="1313"/>
        <v>0</v>
      </c>
      <c r="CN60" s="6">
        <v>0</v>
      </c>
      <c r="CO60" s="6"/>
      <c r="CP60" s="6">
        <f t="shared" si="1314"/>
        <v>0</v>
      </c>
      <c r="CQ60" s="6"/>
      <c r="CR60" s="6"/>
      <c r="CS60" s="6">
        <f t="shared" si="1315"/>
        <v>0</v>
      </c>
      <c r="CT60" s="6">
        <v>0</v>
      </c>
      <c r="CU60" s="6"/>
      <c r="CV60" s="6">
        <f t="shared" si="1316"/>
        <v>0</v>
      </c>
      <c r="CW60" s="6">
        <v>0</v>
      </c>
      <c r="CX60" s="6"/>
      <c r="CY60" s="6">
        <f t="shared" si="1317"/>
        <v>0</v>
      </c>
      <c r="CZ60" s="6">
        <v>0</v>
      </c>
      <c r="DA60" s="6"/>
      <c r="DB60" s="6">
        <f t="shared" si="1318"/>
        <v>0</v>
      </c>
      <c r="DC60" s="6">
        <v>0</v>
      </c>
      <c r="DD60" s="6"/>
      <c r="DE60" s="6">
        <f t="shared" si="1319"/>
        <v>0</v>
      </c>
      <c r="DF60" s="6">
        <v>0</v>
      </c>
      <c r="DG60" s="6"/>
      <c r="DH60" s="6">
        <f t="shared" si="1320"/>
        <v>0</v>
      </c>
      <c r="DI60" s="6">
        <v>0</v>
      </c>
      <c r="DJ60" s="6"/>
      <c r="DK60" s="6">
        <f t="shared" si="1321"/>
        <v>0</v>
      </c>
      <c r="DL60" s="6">
        <v>0</v>
      </c>
      <c r="DM60" s="6"/>
      <c r="DN60" s="6">
        <f t="shared" si="1322"/>
        <v>0</v>
      </c>
      <c r="DO60" s="6">
        <v>0</v>
      </c>
      <c r="DP60" s="6"/>
      <c r="DQ60" s="6">
        <f t="shared" si="1323"/>
        <v>0</v>
      </c>
      <c r="DR60" s="105">
        <f t="shared" si="1324"/>
        <v>0</v>
      </c>
      <c r="DS60" s="105">
        <f t="shared" si="1324"/>
        <v>0</v>
      </c>
      <c r="DT60" s="105">
        <f t="shared" si="1324"/>
        <v>0</v>
      </c>
      <c r="DU60" s="6"/>
      <c r="DV60" s="6"/>
      <c r="DW60" s="6">
        <f t="shared" si="1325"/>
        <v>0</v>
      </c>
      <c r="DX60" s="6"/>
      <c r="DY60" s="6"/>
      <c r="DZ60" s="6">
        <f t="shared" si="1326"/>
        <v>0</v>
      </c>
      <c r="EA60" s="6"/>
      <c r="EB60" s="6"/>
      <c r="EC60" s="6">
        <f t="shared" si="1327"/>
        <v>0</v>
      </c>
      <c r="ED60" s="6">
        <v>0</v>
      </c>
      <c r="EE60" s="6"/>
      <c r="EF60" s="6">
        <f t="shared" si="1328"/>
        <v>0</v>
      </c>
      <c r="EG60" s="6"/>
      <c r="EH60" s="6"/>
      <c r="EI60" s="6">
        <f t="shared" si="1329"/>
        <v>0</v>
      </c>
      <c r="EJ60" s="6">
        <v>0</v>
      </c>
      <c r="EK60" s="6"/>
      <c r="EL60" s="6">
        <f t="shared" si="1330"/>
        <v>0</v>
      </c>
      <c r="EM60" s="6"/>
      <c r="EN60" s="6"/>
      <c r="EO60" s="6">
        <f t="shared" si="1331"/>
        <v>0</v>
      </c>
      <c r="EP60" s="6">
        <v>0</v>
      </c>
      <c r="EQ60" s="6"/>
      <c r="ER60" s="6">
        <f t="shared" si="1332"/>
        <v>0</v>
      </c>
      <c r="ES60" s="6">
        <v>0</v>
      </c>
      <c r="ET60" s="6"/>
      <c r="EU60" s="6">
        <f t="shared" si="1333"/>
        <v>0</v>
      </c>
      <c r="EV60" s="105">
        <f t="shared" si="1334"/>
        <v>0</v>
      </c>
      <c r="EW60" s="105">
        <f t="shared" si="1334"/>
        <v>0</v>
      </c>
      <c r="EX60" s="105">
        <f t="shared" si="1334"/>
        <v>0</v>
      </c>
      <c r="EY60" s="6"/>
      <c r="EZ60" s="6"/>
      <c r="FA60" s="6">
        <f t="shared" si="1335"/>
        <v>0</v>
      </c>
      <c r="FB60" s="6"/>
      <c r="FC60" s="6"/>
      <c r="FD60" s="6">
        <f t="shared" si="1336"/>
        <v>0</v>
      </c>
      <c r="FE60" s="6"/>
      <c r="FF60" s="6"/>
      <c r="FG60" s="6">
        <f t="shared" si="1337"/>
        <v>0</v>
      </c>
      <c r="FH60" s="6"/>
      <c r="FI60" s="6"/>
      <c r="FJ60" s="6">
        <f t="shared" si="1338"/>
        <v>0</v>
      </c>
      <c r="FK60" s="6"/>
      <c r="FL60" s="6"/>
      <c r="FM60" s="6">
        <f t="shared" si="1339"/>
        <v>0</v>
      </c>
      <c r="FN60" s="6"/>
      <c r="FO60" s="6"/>
      <c r="FP60" s="6">
        <f t="shared" si="1340"/>
        <v>0</v>
      </c>
      <c r="FQ60" s="6"/>
      <c r="FR60" s="6"/>
      <c r="FS60" s="6">
        <f t="shared" si="1341"/>
        <v>0</v>
      </c>
      <c r="FT60" s="6"/>
      <c r="FU60" s="6"/>
      <c r="FV60" s="6">
        <f t="shared" si="1342"/>
        <v>0</v>
      </c>
      <c r="FW60" s="6"/>
      <c r="FX60" s="6"/>
      <c r="FY60" s="6">
        <f t="shared" si="1343"/>
        <v>0</v>
      </c>
      <c r="FZ60" s="6"/>
      <c r="GA60" s="6"/>
      <c r="GB60" s="6">
        <f t="shared" si="1344"/>
        <v>0</v>
      </c>
      <c r="GC60" s="6"/>
      <c r="GD60" s="6"/>
      <c r="GE60" s="6">
        <f t="shared" si="1345"/>
        <v>0</v>
      </c>
      <c r="GF60" s="6"/>
      <c r="GG60" s="6"/>
      <c r="GH60" s="6">
        <f t="shared" si="1346"/>
        <v>0</v>
      </c>
      <c r="GI60" s="6"/>
      <c r="GJ60" s="6"/>
      <c r="GK60" s="6">
        <f t="shared" si="1347"/>
        <v>0</v>
      </c>
      <c r="GL60" s="7">
        <f t="shared" si="1348"/>
        <v>0</v>
      </c>
      <c r="GM60" s="6">
        <f t="shared" si="1348"/>
        <v>0</v>
      </c>
      <c r="GN60" s="6">
        <f t="shared" si="1349"/>
        <v>0</v>
      </c>
      <c r="GO60" s="7"/>
      <c r="GP60" s="6"/>
      <c r="GQ60" s="6">
        <f t="shared" si="1350"/>
        <v>0</v>
      </c>
      <c r="GR60" s="7"/>
      <c r="GS60" s="6"/>
      <c r="GT60" s="6">
        <f t="shared" si="1351"/>
        <v>0</v>
      </c>
      <c r="GU60" s="7"/>
      <c r="GV60" s="6"/>
      <c r="GW60" s="6">
        <f t="shared" si="1352"/>
        <v>0</v>
      </c>
      <c r="GX60" s="10">
        <f>GL60+GO60+GR60+GU60</f>
        <v>0</v>
      </c>
      <c r="GY60" s="10">
        <f t="shared" si="1353"/>
        <v>0</v>
      </c>
      <c r="GZ60" s="10">
        <f t="shared" si="1353"/>
        <v>0</v>
      </c>
      <c r="HA60" s="10">
        <f t="shared" si="139"/>
        <v>0</v>
      </c>
      <c r="HB60" s="10">
        <f t="shared" si="458"/>
        <v>0</v>
      </c>
      <c r="HC60" s="116">
        <f t="shared" si="459"/>
        <v>0</v>
      </c>
    </row>
    <row r="61" spans="1:211" s="12" customFormat="1" x14ac:dyDescent="0.2">
      <c r="A61" s="124" t="s">
        <v>452</v>
      </c>
      <c r="B61" s="5">
        <f>B62+B67</f>
        <v>0</v>
      </c>
      <c r="C61" s="5">
        <f t="shared" ref="C61:E61" si="1354">C62+C67</f>
        <v>0</v>
      </c>
      <c r="D61" s="5">
        <f t="shared" si="1354"/>
        <v>0</v>
      </c>
      <c r="E61" s="5">
        <f t="shared" si="1354"/>
        <v>0</v>
      </c>
      <c r="F61" s="5">
        <f t="shared" ref="F61:BQ61" si="1355">F62+F67</f>
        <v>0</v>
      </c>
      <c r="G61" s="5">
        <f t="shared" si="1355"/>
        <v>0</v>
      </c>
      <c r="H61" s="5">
        <f t="shared" si="1355"/>
        <v>0</v>
      </c>
      <c r="I61" s="5">
        <f t="shared" si="1355"/>
        <v>0</v>
      </c>
      <c r="J61" s="5">
        <f t="shared" si="1355"/>
        <v>0</v>
      </c>
      <c r="K61" s="5">
        <f t="shared" si="1355"/>
        <v>0</v>
      </c>
      <c r="L61" s="5">
        <f t="shared" si="1355"/>
        <v>0</v>
      </c>
      <c r="M61" s="5">
        <f t="shared" si="1355"/>
        <v>0</v>
      </c>
      <c r="N61" s="5">
        <f t="shared" si="1355"/>
        <v>0</v>
      </c>
      <c r="O61" s="5">
        <f t="shared" si="1355"/>
        <v>0</v>
      </c>
      <c r="P61" s="5">
        <f t="shared" si="1355"/>
        <v>0</v>
      </c>
      <c r="Q61" s="5">
        <f t="shared" si="1355"/>
        <v>0</v>
      </c>
      <c r="R61" s="5">
        <f t="shared" si="1355"/>
        <v>0</v>
      </c>
      <c r="S61" s="5">
        <f t="shared" si="1355"/>
        <v>0</v>
      </c>
      <c r="T61" s="5">
        <f t="shared" si="1355"/>
        <v>0</v>
      </c>
      <c r="U61" s="5">
        <f t="shared" si="1355"/>
        <v>0</v>
      </c>
      <c r="V61" s="5">
        <f t="shared" si="1355"/>
        <v>0</v>
      </c>
      <c r="W61" s="5">
        <f t="shared" si="1355"/>
        <v>0</v>
      </c>
      <c r="X61" s="5">
        <f t="shared" si="1355"/>
        <v>4700000</v>
      </c>
      <c r="Y61" s="5">
        <f t="shared" si="1355"/>
        <v>4700000</v>
      </c>
      <c r="Z61" s="5">
        <f t="shared" si="1355"/>
        <v>0</v>
      </c>
      <c r="AA61" s="5">
        <f t="shared" si="1355"/>
        <v>0</v>
      </c>
      <c r="AB61" s="5">
        <f t="shared" si="1355"/>
        <v>0</v>
      </c>
      <c r="AC61" s="5">
        <f t="shared" si="1355"/>
        <v>2118867</v>
      </c>
      <c r="AD61" s="5">
        <f t="shared" si="1355"/>
        <v>-1806256</v>
      </c>
      <c r="AE61" s="5">
        <f t="shared" si="1355"/>
        <v>312611</v>
      </c>
      <c r="AF61" s="5">
        <f t="shared" si="1355"/>
        <v>0</v>
      </c>
      <c r="AG61" s="5">
        <f t="shared" si="1355"/>
        <v>0</v>
      </c>
      <c r="AH61" s="5">
        <f t="shared" si="1355"/>
        <v>0</v>
      </c>
      <c r="AI61" s="5">
        <f t="shared" si="1355"/>
        <v>0</v>
      </c>
      <c r="AJ61" s="5">
        <f t="shared" si="1355"/>
        <v>0</v>
      </c>
      <c r="AK61" s="5">
        <f t="shared" si="1355"/>
        <v>0</v>
      </c>
      <c r="AL61" s="5">
        <f t="shared" si="1355"/>
        <v>0</v>
      </c>
      <c r="AM61" s="5">
        <f t="shared" si="1355"/>
        <v>0</v>
      </c>
      <c r="AN61" s="5">
        <f t="shared" si="1355"/>
        <v>0</v>
      </c>
      <c r="AO61" s="5">
        <f t="shared" si="1355"/>
        <v>0</v>
      </c>
      <c r="AP61" s="5">
        <f t="shared" si="1355"/>
        <v>0</v>
      </c>
      <c r="AQ61" s="5">
        <f t="shared" si="1355"/>
        <v>0</v>
      </c>
      <c r="AR61" s="5">
        <f t="shared" si="1355"/>
        <v>0</v>
      </c>
      <c r="AS61" s="5">
        <f t="shared" si="1355"/>
        <v>0</v>
      </c>
      <c r="AT61" s="5">
        <f t="shared" si="1355"/>
        <v>0</v>
      </c>
      <c r="AU61" s="5">
        <f t="shared" si="1355"/>
        <v>0</v>
      </c>
      <c r="AV61" s="5">
        <f t="shared" si="1355"/>
        <v>0</v>
      </c>
      <c r="AW61" s="5">
        <f t="shared" si="1355"/>
        <v>0</v>
      </c>
      <c r="AX61" s="5">
        <f t="shared" si="1355"/>
        <v>0</v>
      </c>
      <c r="AY61" s="5">
        <f t="shared" si="1355"/>
        <v>0</v>
      </c>
      <c r="AZ61" s="5">
        <f t="shared" si="1355"/>
        <v>0</v>
      </c>
      <c r="BA61" s="5">
        <f t="shared" si="1355"/>
        <v>0</v>
      </c>
      <c r="BB61" s="5">
        <f t="shared" si="1355"/>
        <v>0</v>
      </c>
      <c r="BC61" s="5">
        <f t="shared" si="1355"/>
        <v>0</v>
      </c>
      <c r="BD61" s="5">
        <f t="shared" si="1355"/>
        <v>0</v>
      </c>
      <c r="BE61" s="5">
        <f t="shared" si="1355"/>
        <v>0</v>
      </c>
      <c r="BF61" s="5">
        <f t="shared" si="1355"/>
        <v>0</v>
      </c>
      <c r="BG61" s="5">
        <f t="shared" si="1355"/>
        <v>0</v>
      </c>
      <c r="BH61" s="5">
        <f t="shared" si="1355"/>
        <v>0</v>
      </c>
      <c r="BI61" s="5">
        <f t="shared" si="1355"/>
        <v>0</v>
      </c>
      <c r="BJ61" s="5">
        <f t="shared" si="1355"/>
        <v>0</v>
      </c>
      <c r="BK61" s="5">
        <f t="shared" si="1355"/>
        <v>0</v>
      </c>
      <c r="BL61" s="5">
        <f t="shared" si="1355"/>
        <v>0</v>
      </c>
      <c r="BM61" s="5">
        <f t="shared" si="1355"/>
        <v>0</v>
      </c>
      <c r="BN61" s="5">
        <f t="shared" si="1355"/>
        <v>0</v>
      </c>
      <c r="BO61" s="5">
        <f t="shared" si="1355"/>
        <v>0</v>
      </c>
      <c r="BP61" s="5">
        <f t="shared" si="1355"/>
        <v>0</v>
      </c>
      <c r="BQ61" s="5">
        <f t="shared" si="1355"/>
        <v>0</v>
      </c>
      <c r="BR61" s="5">
        <f t="shared" ref="BR61:DQ61" si="1356">BR62+BR67</f>
        <v>0</v>
      </c>
      <c r="BS61" s="5">
        <f t="shared" si="1356"/>
        <v>0</v>
      </c>
      <c r="BT61" s="5">
        <f t="shared" si="1356"/>
        <v>0</v>
      </c>
      <c r="BU61" s="5">
        <f t="shared" si="1356"/>
        <v>0</v>
      </c>
      <c r="BV61" s="5">
        <f t="shared" si="1356"/>
        <v>0</v>
      </c>
      <c r="BW61" s="5">
        <f t="shared" si="1356"/>
        <v>0</v>
      </c>
      <c r="BX61" s="5">
        <f t="shared" si="1356"/>
        <v>0</v>
      </c>
      <c r="BY61" s="5">
        <f t="shared" si="1356"/>
        <v>0</v>
      </c>
      <c r="BZ61" s="5">
        <f t="shared" si="1356"/>
        <v>0</v>
      </c>
      <c r="CA61" s="5">
        <f t="shared" si="1356"/>
        <v>0</v>
      </c>
      <c r="CB61" s="5">
        <f t="shared" si="1356"/>
        <v>0</v>
      </c>
      <c r="CC61" s="5">
        <f t="shared" si="1356"/>
        <v>0</v>
      </c>
      <c r="CD61" s="5">
        <f t="shared" si="1356"/>
        <v>0</v>
      </c>
      <c r="CE61" s="5">
        <f t="shared" si="1356"/>
        <v>0</v>
      </c>
      <c r="CF61" s="5">
        <f t="shared" si="1356"/>
        <v>0</v>
      </c>
      <c r="CG61" s="5">
        <f t="shared" si="1356"/>
        <v>0</v>
      </c>
      <c r="CH61" s="5">
        <f t="shared" si="1356"/>
        <v>0</v>
      </c>
      <c r="CI61" s="5">
        <f t="shared" si="1356"/>
        <v>0</v>
      </c>
      <c r="CJ61" s="5">
        <f t="shared" si="1356"/>
        <v>0</v>
      </c>
      <c r="CK61" s="5">
        <f t="shared" si="1356"/>
        <v>0</v>
      </c>
      <c r="CL61" s="5">
        <f t="shared" si="1356"/>
        <v>0</v>
      </c>
      <c r="CM61" s="5">
        <f t="shared" si="1356"/>
        <v>0</v>
      </c>
      <c r="CN61" s="5">
        <f t="shared" si="1356"/>
        <v>0</v>
      </c>
      <c r="CO61" s="5">
        <f t="shared" si="1356"/>
        <v>0</v>
      </c>
      <c r="CP61" s="5">
        <f t="shared" si="1356"/>
        <v>0</v>
      </c>
      <c r="CQ61" s="5">
        <f t="shared" si="1356"/>
        <v>0</v>
      </c>
      <c r="CR61" s="5">
        <f t="shared" si="1356"/>
        <v>0</v>
      </c>
      <c r="CS61" s="5">
        <f t="shared" si="1356"/>
        <v>0</v>
      </c>
      <c r="CT61" s="5">
        <f t="shared" si="1356"/>
        <v>0</v>
      </c>
      <c r="CU61" s="5">
        <f t="shared" si="1356"/>
        <v>0</v>
      </c>
      <c r="CV61" s="5">
        <f t="shared" si="1356"/>
        <v>0</v>
      </c>
      <c r="CW61" s="5">
        <f t="shared" si="1356"/>
        <v>0</v>
      </c>
      <c r="CX61" s="5">
        <f t="shared" si="1356"/>
        <v>0</v>
      </c>
      <c r="CY61" s="5">
        <f t="shared" si="1356"/>
        <v>0</v>
      </c>
      <c r="CZ61" s="5">
        <f t="shared" si="1356"/>
        <v>0</v>
      </c>
      <c r="DA61" s="5">
        <f t="shared" si="1356"/>
        <v>0</v>
      </c>
      <c r="DB61" s="5">
        <f t="shared" si="1356"/>
        <v>0</v>
      </c>
      <c r="DC61" s="5">
        <f t="shared" si="1356"/>
        <v>0</v>
      </c>
      <c r="DD61" s="5">
        <f t="shared" si="1356"/>
        <v>0</v>
      </c>
      <c r="DE61" s="5">
        <f t="shared" si="1356"/>
        <v>0</v>
      </c>
      <c r="DF61" s="5">
        <f t="shared" si="1356"/>
        <v>0</v>
      </c>
      <c r="DG61" s="5">
        <f t="shared" si="1356"/>
        <v>0</v>
      </c>
      <c r="DH61" s="5">
        <f t="shared" si="1356"/>
        <v>0</v>
      </c>
      <c r="DI61" s="5">
        <f t="shared" si="1356"/>
        <v>0</v>
      </c>
      <c r="DJ61" s="5">
        <f t="shared" si="1356"/>
        <v>0</v>
      </c>
      <c r="DK61" s="5">
        <f t="shared" si="1356"/>
        <v>0</v>
      </c>
      <c r="DL61" s="5">
        <f t="shared" si="1356"/>
        <v>0</v>
      </c>
      <c r="DM61" s="5">
        <f t="shared" si="1356"/>
        <v>0</v>
      </c>
      <c r="DN61" s="5">
        <f t="shared" si="1356"/>
        <v>0</v>
      </c>
      <c r="DO61" s="5">
        <f t="shared" si="1356"/>
        <v>0</v>
      </c>
      <c r="DP61" s="5">
        <f t="shared" si="1356"/>
        <v>0</v>
      </c>
      <c r="DQ61" s="5">
        <f t="shared" si="1356"/>
        <v>0</v>
      </c>
      <c r="DR61" s="106">
        <f t="shared" ref="DR61:GR61" si="1357">DR62+DR67</f>
        <v>2118867</v>
      </c>
      <c r="DS61" s="106">
        <f t="shared" ref="DS61:DT61" si="1358">DS62+DS67</f>
        <v>2893744</v>
      </c>
      <c r="DT61" s="106">
        <f t="shared" si="1358"/>
        <v>5012611</v>
      </c>
      <c r="DU61" s="5">
        <f t="shared" si="1357"/>
        <v>0</v>
      </c>
      <c r="DV61" s="5">
        <f t="shared" ref="DV61" si="1359">DV62+DV67</f>
        <v>0</v>
      </c>
      <c r="DW61" s="5">
        <f t="shared" ref="DW61:ET61" si="1360">DW62+DW67</f>
        <v>0</v>
      </c>
      <c r="DX61" s="5">
        <f t="shared" si="1360"/>
        <v>0</v>
      </c>
      <c r="DY61" s="5">
        <f t="shared" si="1360"/>
        <v>0</v>
      </c>
      <c r="DZ61" s="5">
        <f t="shared" ref="DZ61:EA61" si="1361">DZ62+DZ67</f>
        <v>0</v>
      </c>
      <c r="EA61" s="5">
        <f t="shared" si="1361"/>
        <v>0</v>
      </c>
      <c r="EB61" s="5">
        <f t="shared" si="1360"/>
        <v>0</v>
      </c>
      <c r="EC61" s="5">
        <f t="shared" ref="EC61:ED61" si="1362">EC62+EC67</f>
        <v>0</v>
      </c>
      <c r="ED61" s="5">
        <f t="shared" si="1362"/>
        <v>10033</v>
      </c>
      <c r="EE61" s="5">
        <f t="shared" si="1360"/>
        <v>0</v>
      </c>
      <c r="EF61" s="5">
        <f t="shared" ref="EF61:EG61" si="1363">EF62+EF67</f>
        <v>10033</v>
      </c>
      <c r="EG61" s="5">
        <f t="shared" si="1363"/>
        <v>0</v>
      </c>
      <c r="EH61" s="5">
        <f t="shared" si="1360"/>
        <v>0</v>
      </c>
      <c r="EI61" s="5">
        <f t="shared" ref="EI61:EJ61" si="1364">EI62+EI67</f>
        <v>0</v>
      </c>
      <c r="EJ61" s="5">
        <f t="shared" si="1364"/>
        <v>21271</v>
      </c>
      <c r="EK61" s="5">
        <f t="shared" si="1360"/>
        <v>-2622</v>
      </c>
      <c r="EL61" s="5">
        <f t="shared" ref="EL61:EM61" si="1365">EL62+EL67</f>
        <v>18649</v>
      </c>
      <c r="EM61" s="5">
        <f t="shared" si="1365"/>
        <v>0</v>
      </c>
      <c r="EN61" s="5">
        <f t="shared" si="1360"/>
        <v>0</v>
      </c>
      <c r="EO61" s="5">
        <f t="shared" ref="EO61:EP61" si="1366">EO62+EO67</f>
        <v>0</v>
      </c>
      <c r="EP61" s="5">
        <f t="shared" si="1366"/>
        <v>41517</v>
      </c>
      <c r="EQ61" s="5">
        <f t="shared" si="1360"/>
        <v>0</v>
      </c>
      <c r="ER61" s="5">
        <f t="shared" ref="ER61:ES61" si="1367">ER62+ER67</f>
        <v>41517</v>
      </c>
      <c r="ES61" s="5">
        <f t="shared" si="1367"/>
        <v>5529</v>
      </c>
      <c r="ET61" s="5">
        <f t="shared" si="1360"/>
        <v>2917</v>
      </c>
      <c r="EU61" s="5">
        <f t="shared" ref="EU61" si="1368">EU62+EU67</f>
        <v>8446</v>
      </c>
      <c r="EV61" s="106">
        <f t="shared" si="1357"/>
        <v>78350</v>
      </c>
      <c r="EW61" s="106">
        <f t="shared" ref="EW61:EX61" si="1369">EW62+EW67</f>
        <v>295</v>
      </c>
      <c r="EX61" s="106">
        <f t="shared" si="1369"/>
        <v>78645</v>
      </c>
      <c r="EY61" s="5">
        <f t="shared" si="1357"/>
        <v>65153</v>
      </c>
      <c r="EZ61" s="5">
        <f t="shared" ref="EZ61" si="1370">EZ62+EZ67</f>
        <v>-146</v>
      </c>
      <c r="FA61" s="5">
        <f t="shared" ref="FA61" si="1371">FA62+FA67</f>
        <v>65007</v>
      </c>
      <c r="FB61" s="5">
        <f t="shared" si="1357"/>
        <v>3675</v>
      </c>
      <c r="FC61" s="5">
        <f t="shared" ref="FC61" si="1372">FC62+FC67</f>
        <v>863</v>
      </c>
      <c r="FD61" s="5">
        <f t="shared" ref="FD61" si="1373">FD62+FD67</f>
        <v>4538</v>
      </c>
      <c r="FE61" s="5">
        <f t="shared" si="1357"/>
        <v>2450</v>
      </c>
      <c r="FF61" s="5">
        <f t="shared" ref="FF61" si="1374">FF62+FF67</f>
        <v>784</v>
      </c>
      <c r="FG61" s="5">
        <f t="shared" ref="FG61" si="1375">FG62+FG67</f>
        <v>3234</v>
      </c>
      <c r="FH61" s="5">
        <f t="shared" si="1357"/>
        <v>89717</v>
      </c>
      <c r="FI61" s="5">
        <f t="shared" ref="FI61" si="1376">FI62+FI67</f>
        <v>12928</v>
      </c>
      <c r="FJ61" s="5">
        <f t="shared" ref="FJ61" si="1377">FJ62+FJ67</f>
        <v>102645</v>
      </c>
      <c r="FK61" s="5">
        <f t="shared" si="1357"/>
        <v>5075</v>
      </c>
      <c r="FL61" s="5">
        <f t="shared" ref="FL61" si="1378">FL62+FL67</f>
        <v>1315</v>
      </c>
      <c r="FM61" s="5">
        <f t="shared" ref="FM61" si="1379">FM62+FM67</f>
        <v>6390</v>
      </c>
      <c r="FN61" s="5">
        <f t="shared" si="1357"/>
        <v>25415</v>
      </c>
      <c r="FO61" s="5">
        <f t="shared" ref="FO61" si="1380">FO62+FO67</f>
        <v>-5480</v>
      </c>
      <c r="FP61" s="5">
        <f t="shared" ref="FP61" si="1381">FP62+FP67</f>
        <v>19935</v>
      </c>
      <c r="FQ61" s="5">
        <f t="shared" si="1357"/>
        <v>21982</v>
      </c>
      <c r="FR61" s="5">
        <f t="shared" ref="FR61" si="1382">FR62+FR67</f>
        <v>4651</v>
      </c>
      <c r="FS61" s="5">
        <f t="shared" ref="FS61" si="1383">FS62+FS67</f>
        <v>26633</v>
      </c>
      <c r="FT61" s="5">
        <f t="shared" si="1357"/>
        <v>7964</v>
      </c>
      <c r="FU61" s="5">
        <f t="shared" ref="FU61" si="1384">FU62+FU67</f>
        <v>893</v>
      </c>
      <c r="FV61" s="5">
        <f t="shared" ref="FV61" si="1385">FV62+FV67</f>
        <v>8857</v>
      </c>
      <c r="FW61" s="5">
        <f t="shared" si="1357"/>
        <v>6741</v>
      </c>
      <c r="FX61" s="5">
        <f t="shared" ref="FX61" si="1386">FX62+FX67</f>
        <v>12303</v>
      </c>
      <c r="FY61" s="5">
        <f t="shared" ref="FY61" si="1387">FY62+FY67</f>
        <v>19044</v>
      </c>
      <c r="FZ61" s="5">
        <f t="shared" si="1357"/>
        <v>16058</v>
      </c>
      <c r="GA61" s="5">
        <f t="shared" ref="GA61" si="1388">GA62+GA67</f>
        <v>2497</v>
      </c>
      <c r="GB61" s="5">
        <f t="shared" ref="GB61" si="1389">GB62+GB67</f>
        <v>18555</v>
      </c>
      <c r="GC61" s="5">
        <f t="shared" si="1357"/>
        <v>1575</v>
      </c>
      <c r="GD61" s="5">
        <f t="shared" ref="GD61" si="1390">GD62+GD67</f>
        <v>3584</v>
      </c>
      <c r="GE61" s="5">
        <f t="shared" ref="GE61" si="1391">GE62+GE67</f>
        <v>5159</v>
      </c>
      <c r="GF61" s="5">
        <f t="shared" si="1357"/>
        <v>4375</v>
      </c>
      <c r="GG61" s="5">
        <f t="shared" ref="GG61" si="1392">GG62+GG67</f>
        <v>0</v>
      </c>
      <c r="GH61" s="5">
        <f t="shared" ref="GH61" si="1393">GH62+GH67</f>
        <v>4375</v>
      </c>
      <c r="GI61" s="5">
        <f>GI62+GI67</f>
        <v>1750</v>
      </c>
      <c r="GJ61" s="5">
        <f t="shared" ref="GJ61" si="1394">GJ62+GJ67</f>
        <v>0</v>
      </c>
      <c r="GK61" s="5">
        <f t="shared" ref="GK61" si="1395">GK62+GK67</f>
        <v>1750</v>
      </c>
      <c r="GL61" s="5">
        <f t="shared" si="1357"/>
        <v>251930</v>
      </c>
      <c r="GM61" s="5">
        <f t="shared" ref="GM61" si="1396">GM62+GM67</f>
        <v>34192</v>
      </c>
      <c r="GN61" s="5">
        <f t="shared" ref="GN61" si="1397">GN62+GN67</f>
        <v>286122</v>
      </c>
      <c r="GO61" s="5">
        <f t="shared" si="1357"/>
        <v>61956</v>
      </c>
      <c r="GP61" s="5">
        <f t="shared" ref="GP61" si="1398">GP62+GP67</f>
        <v>36740</v>
      </c>
      <c r="GQ61" s="5">
        <f t="shared" ref="GQ61" si="1399">GQ62+GQ67</f>
        <v>98696</v>
      </c>
      <c r="GR61" s="5">
        <f t="shared" si="1357"/>
        <v>8000</v>
      </c>
      <c r="GS61" s="5">
        <f t="shared" ref="GS61" si="1400">GS62+GS67</f>
        <v>15241</v>
      </c>
      <c r="GT61" s="5">
        <f t="shared" ref="GT61" si="1401">GT62+GT67</f>
        <v>23241</v>
      </c>
      <c r="GU61" s="5">
        <f>GU62+GU67</f>
        <v>77190</v>
      </c>
      <c r="GV61" s="5">
        <f t="shared" ref="GV61" si="1402">GV62+GV67</f>
        <v>36590</v>
      </c>
      <c r="GW61" s="5">
        <f t="shared" ref="GW61" si="1403">GW62+GW67</f>
        <v>113780</v>
      </c>
      <c r="GX61" s="5">
        <f>GX62+GX67</f>
        <v>399076</v>
      </c>
      <c r="GY61" s="5">
        <f t="shared" ref="GY61:GZ61" si="1404">GY62+GY67</f>
        <v>122763</v>
      </c>
      <c r="GZ61" s="5">
        <f t="shared" si="1404"/>
        <v>521839</v>
      </c>
      <c r="HA61" s="5">
        <f>HA62+HA67</f>
        <v>2596293</v>
      </c>
      <c r="HB61" s="5">
        <f t="shared" ref="HB61:HC61" si="1405">HB62+HB67</f>
        <v>3016802</v>
      </c>
      <c r="HC61" s="118">
        <f t="shared" si="1405"/>
        <v>5613095</v>
      </c>
    </row>
    <row r="62" spans="1:211" s="12" customFormat="1" x14ac:dyDescent="0.2">
      <c r="A62" s="124" t="s">
        <v>453</v>
      </c>
      <c r="B62" s="5">
        <f>B63+B64+B65+B66</f>
        <v>0</v>
      </c>
      <c r="C62" s="5">
        <f t="shared" ref="C62:E62" si="1406">C63+C64+C65+C66</f>
        <v>0</v>
      </c>
      <c r="D62" s="5">
        <f t="shared" si="1406"/>
        <v>0</v>
      </c>
      <c r="E62" s="5">
        <f t="shared" si="1406"/>
        <v>0</v>
      </c>
      <c r="F62" s="5">
        <f t="shared" ref="F62:BQ62" si="1407">F63+F64+F65+F66</f>
        <v>0</v>
      </c>
      <c r="G62" s="5">
        <f t="shared" si="1407"/>
        <v>0</v>
      </c>
      <c r="H62" s="5">
        <f t="shared" si="1407"/>
        <v>0</v>
      </c>
      <c r="I62" s="5">
        <f t="shared" si="1407"/>
        <v>0</v>
      </c>
      <c r="J62" s="5">
        <f t="shared" si="1407"/>
        <v>0</v>
      </c>
      <c r="K62" s="5">
        <f t="shared" si="1407"/>
        <v>0</v>
      </c>
      <c r="L62" s="5">
        <f t="shared" si="1407"/>
        <v>0</v>
      </c>
      <c r="M62" s="5">
        <f t="shared" si="1407"/>
        <v>0</v>
      </c>
      <c r="N62" s="5">
        <f t="shared" si="1407"/>
        <v>0</v>
      </c>
      <c r="O62" s="5">
        <f t="shared" si="1407"/>
        <v>0</v>
      </c>
      <c r="P62" s="5">
        <f t="shared" si="1407"/>
        <v>0</v>
      </c>
      <c r="Q62" s="5">
        <f t="shared" si="1407"/>
        <v>0</v>
      </c>
      <c r="R62" s="5">
        <f t="shared" si="1407"/>
        <v>0</v>
      </c>
      <c r="S62" s="5">
        <f t="shared" si="1407"/>
        <v>0</v>
      </c>
      <c r="T62" s="5">
        <f t="shared" si="1407"/>
        <v>0</v>
      </c>
      <c r="U62" s="5">
        <f t="shared" si="1407"/>
        <v>0</v>
      </c>
      <c r="V62" s="5">
        <f t="shared" si="1407"/>
        <v>0</v>
      </c>
      <c r="W62" s="5">
        <f t="shared" si="1407"/>
        <v>0</v>
      </c>
      <c r="X62" s="5">
        <f t="shared" si="1407"/>
        <v>4700000</v>
      </c>
      <c r="Y62" s="5">
        <f t="shared" si="1407"/>
        <v>4700000</v>
      </c>
      <c r="Z62" s="5">
        <f t="shared" si="1407"/>
        <v>0</v>
      </c>
      <c r="AA62" s="5">
        <f t="shared" si="1407"/>
        <v>0</v>
      </c>
      <c r="AB62" s="5">
        <f t="shared" si="1407"/>
        <v>0</v>
      </c>
      <c r="AC62" s="5">
        <f t="shared" si="1407"/>
        <v>159849</v>
      </c>
      <c r="AD62" s="5">
        <f t="shared" si="1407"/>
        <v>-2221859</v>
      </c>
      <c r="AE62" s="5">
        <f t="shared" si="1407"/>
        <v>-2062010</v>
      </c>
      <c r="AF62" s="5">
        <f t="shared" si="1407"/>
        <v>0</v>
      </c>
      <c r="AG62" s="5">
        <f t="shared" si="1407"/>
        <v>0</v>
      </c>
      <c r="AH62" s="5">
        <f t="shared" si="1407"/>
        <v>0</v>
      </c>
      <c r="AI62" s="5">
        <f t="shared" si="1407"/>
        <v>0</v>
      </c>
      <c r="AJ62" s="5">
        <f t="shared" si="1407"/>
        <v>0</v>
      </c>
      <c r="AK62" s="5">
        <f t="shared" si="1407"/>
        <v>0</v>
      </c>
      <c r="AL62" s="5">
        <f t="shared" si="1407"/>
        <v>0</v>
      </c>
      <c r="AM62" s="5">
        <f t="shared" si="1407"/>
        <v>0</v>
      </c>
      <c r="AN62" s="5">
        <f t="shared" si="1407"/>
        <v>0</v>
      </c>
      <c r="AO62" s="5">
        <f t="shared" si="1407"/>
        <v>0</v>
      </c>
      <c r="AP62" s="5">
        <f t="shared" si="1407"/>
        <v>0</v>
      </c>
      <c r="AQ62" s="5">
        <f t="shared" si="1407"/>
        <v>0</v>
      </c>
      <c r="AR62" s="5">
        <f t="shared" si="1407"/>
        <v>0</v>
      </c>
      <c r="AS62" s="5">
        <f t="shared" si="1407"/>
        <v>0</v>
      </c>
      <c r="AT62" s="5">
        <f t="shared" si="1407"/>
        <v>0</v>
      </c>
      <c r="AU62" s="5">
        <f t="shared" si="1407"/>
        <v>0</v>
      </c>
      <c r="AV62" s="5">
        <f t="shared" si="1407"/>
        <v>0</v>
      </c>
      <c r="AW62" s="5">
        <f t="shared" si="1407"/>
        <v>0</v>
      </c>
      <c r="AX62" s="5">
        <f t="shared" si="1407"/>
        <v>0</v>
      </c>
      <c r="AY62" s="5">
        <f t="shared" si="1407"/>
        <v>0</v>
      </c>
      <c r="AZ62" s="5">
        <f t="shared" si="1407"/>
        <v>0</v>
      </c>
      <c r="BA62" s="5">
        <f t="shared" si="1407"/>
        <v>0</v>
      </c>
      <c r="BB62" s="5">
        <f t="shared" si="1407"/>
        <v>0</v>
      </c>
      <c r="BC62" s="5">
        <f t="shared" si="1407"/>
        <v>0</v>
      </c>
      <c r="BD62" s="5">
        <f t="shared" si="1407"/>
        <v>0</v>
      </c>
      <c r="BE62" s="5">
        <f t="shared" si="1407"/>
        <v>0</v>
      </c>
      <c r="BF62" s="5">
        <f t="shared" si="1407"/>
        <v>0</v>
      </c>
      <c r="BG62" s="5">
        <f t="shared" si="1407"/>
        <v>0</v>
      </c>
      <c r="BH62" s="5">
        <f t="shared" si="1407"/>
        <v>0</v>
      </c>
      <c r="BI62" s="5">
        <f t="shared" si="1407"/>
        <v>0</v>
      </c>
      <c r="BJ62" s="5">
        <f t="shared" si="1407"/>
        <v>0</v>
      </c>
      <c r="BK62" s="5">
        <f t="shared" si="1407"/>
        <v>0</v>
      </c>
      <c r="BL62" s="5">
        <f t="shared" si="1407"/>
        <v>0</v>
      </c>
      <c r="BM62" s="5">
        <f t="shared" si="1407"/>
        <v>0</v>
      </c>
      <c r="BN62" s="5">
        <f t="shared" si="1407"/>
        <v>0</v>
      </c>
      <c r="BO62" s="5">
        <f t="shared" si="1407"/>
        <v>0</v>
      </c>
      <c r="BP62" s="5">
        <f t="shared" si="1407"/>
        <v>0</v>
      </c>
      <c r="BQ62" s="5">
        <f t="shared" si="1407"/>
        <v>0</v>
      </c>
      <c r="BR62" s="5">
        <f t="shared" ref="BR62:DQ62" si="1408">BR63+BR64+BR65+BR66</f>
        <v>0</v>
      </c>
      <c r="BS62" s="5">
        <f t="shared" si="1408"/>
        <v>0</v>
      </c>
      <c r="BT62" s="5">
        <f t="shared" si="1408"/>
        <v>0</v>
      </c>
      <c r="BU62" s="5">
        <f t="shared" si="1408"/>
        <v>0</v>
      </c>
      <c r="BV62" s="5">
        <f t="shared" si="1408"/>
        <v>0</v>
      </c>
      <c r="BW62" s="5">
        <f t="shared" si="1408"/>
        <v>0</v>
      </c>
      <c r="BX62" s="5">
        <f t="shared" si="1408"/>
        <v>0</v>
      </c>
      <c r="BY62" s="5">
        <f t="shared" si="1408"/>
        <v>0</v>
      </c>
      <c r="BZ62" s="5">
        <f t="shared" si="1408"/>
        <v>0</v>
      </c>
      <c r="CA62" s="5">
        <f t="shared" si="1408"/>
        <v>0</v>
      </c>
      <c r="CB62" s="5">
        <f t="shared" si="1408"/>
        <v>0</v>
      </c>
      <c r="CC62" s="5">
        <f t="shared" si="1408"/>
        <v>0</v>
      </c>
      <c r="CD62" s="5">
        <f t="shared" si="1408"/>
        <v>0</v>
      </c>
      <c r="CE62" s="5">
        <f t="shared" si="1408"/>
        <v>0</v>
      </c>
      <c r="CF62" s="5">
        <f t="shared" si="1408"/>
        <v>0</v>
      </c>
      <c r="CG62" s="5">
        <f t="shared" si="1408"/>
        <v>0</v>
      </c>
      <c r="CH62" s="5">
        <f t="shared" si="1408"/>
        <v>0</v>
      </c>
      <c r="CI62" s="5">
        <f t="shared" si="1408"/>
        <v>0</v>
      </c>
      <c r="CJ62" s="5">
        <f t="shared" si="1408"/>
        <v>0</v>
      </c>
      <c r="CK62" s="5">
        <f t="shared" si="1408"/>
        <v>0</v>
      </c>
      <c r="CL62" s="5">
        <f t="shared" si="1408"/>
        <v>0</v>
      </c>
      <c r="CM62" s="5">
        <f t="shared" si="1408"/>
        <v>0</v>
      </c>
      <c r="CN62" s="5">
        <f t="shared" si="1408"/>
        <v>0</v>
      </c>
      <c r="CO62" s="5">
        <f t="shared" si="1408"/>
        <v>0</v>
      </c>
      <c r="CP62" s="5">
        <f t="shared" si="1408"/>
        <v>0</v>
      </c>
      <c r="CQ62" s="5">
        <f t="shared" si="1408"/>
        <v>0</v>
      </c>
      <c r="CR62" s="5">
        <f t="shared" si="1408"/>
        <v>0</v>
      </c>
      <c r="CS62" s="5">
        <f t="shared" si="1408"/>
        <v>0</v>
      </c>
      <c r="CT62" s="5">
        <f t="shared" si="1408"/>
        <v>0</v>
      </c>
      <c r="CU62" s="5">
        <f t="shared" si="1408"/>
        <v>0</v>
      </c>
      <c r="CV62" s="5">
        <f t="shared" si="1408"/>
        <v>0</v>
      </c>
      <c r="CW62" s="5">
        <f t="shared" si="1408"/>
        <v>0</v>
      </c>
      <c r="CX62" s="5">
        <f t="shared" si="1408"/>
        <v>0</v>
      </c>
      <c r="CY62" s="5">
        <f t="shared" si="1408"/>
        <v>0</v>
      </c>
      <c r="CZ62" s="5">
        <f t="shared" si="1408"/>
        <v>0</v>
      </c>
      <c r="DA62" s="5">
        <f t="shared" si="1408"/>
        <v>0</v>
      </c>
      <c r="DB62" s="5">
        <f t="shared" si="1408"/>
        <v>0</v>
      </c>
      <c r="DC62" s="5">
        <f t="shared" si="1408"/>
        <v>0</v>
      </c>
      <c r="DD62" s="5">
        <f t="shared" si="1408"/>
        <v>0</v>
      </c>
      <c r="DE62" s="5">
        <f t="shared" si="1408"/>
        <v>0</v>
      </c>
      <c r="DF62" s="5">
        <f t="shared" si="1408"/>
        <v>0</v>
      </c>
      <c r="DG62" s="5">
        <f t="shared" si="1408"/>
        <v>0</v>
      </c>
      <c r="DH62" s="5">
        <f t="shared" si="1408"/>
        <v>0</v>
      </c>
      <c r="DI62" s="5">
        <f t="shared" si="1408"/>
        <v>0</v>
      </c>
      <c r="DJ62" s="5">
        <f t="shared" si="1408"/>
        <v>0</v>
      </c>
      <c r="DK62" s="5">
        <f t="shared" si="1408"/>
        <v>0</v>
      </c>
      <c r="DL62" s="5">
        <f t="shared" si="1408"/>
        <v>0</v>
      </c>
      <c r="DM62" s="5">
        <f t="shared" si="1408"/>
        <v>0</v>
      </c>
      <c r="DN62" s="5">
        <f t="shared" si="1408"/>
        <v>0</v>
      </c>
      <c r="DO62" s="5">
        <f t="shared" si="1408"/>
        <v>0</v>
      </c>
      <c r="DP62" s="5">
        <f t="shared" si="1408"/>
        <v>0</v>
      </c>
      <c r="DQ62" s="5">
        <f t="shared" si="1408"/>
        <v>0</v>
      </c>
      <c r="DR62" s="106">
        <f t="shared" ref="DR62:GR62" si="1409">DR63+DR64+DR65+DR66</f>
        <v>159849</v>
      </c>
      <c r="DS62" s="106">
        <f t="shared" ref="DS62:DT62" si="1410">DS63+DS64+DS65+DS66</f>
        <v>2478141</v>
      </c>
      <c r="DT62" s="106">
        <f t="shared" si="1410"/>
        <v>2637990</v>
      </c>
      <c r="DU62" s="5">
        <f t="shared" si="1409"/>
        <v>0</v>
      </c>
      <c r="DV62" s="5">
        <f t="shared" ref="DV62" si="1411">DV63+DV64+DV65+DV66</f>
        <v>0</v>
      </c>
      <c r="DW62" s="5">
        <f t="shared" ref="DW62:ET62" si="1412">DW63+DW64+DW65+DW66</f>
        <v>0</v>
      </c>
      <c r="DX62" s="5">
        <f t="shared" si="1412"/>
        <v>0</v>
      </c>
      <c r="DY62" s="5">
        <f t="shared" si="1412"/>
        <v>0</v>
      </c>
      <c r="DZ62" s="5">
        <f t="shared" ref="DZ62:EA62" si="1413">DZ63+DZ64+DZ65+DZ66</f>
        <v>0</v>
      </c>
      <c r="EA62" s="5">
        <f t="shared" si="1413"/>
        <v>0</v>
      </c>
      <c r="EB62" s="5">
        <f t="shared" si="1412"/>
        <v>0</v>
      </c>
      <c r="EC62" s="5">
        <f t="shared" ref="EC62:ED62" si="1414">EC63+EC64+EC65+EC66</f>
        <v>0</v>
      </c>
      <c r="ED62" s="5">
        <f t="shared" si="1414"/>
        <v>10033</v>
      </c>
      <c r="EE62" s="5">
        <f t="shared" si="1412"/>
        <v>0</v>
      </c>
      <c r="EF62" s="5">
        <f t="shared" ref="EF62:EG62" si="1415">EF63+EF64+EF65+EF66</f>
        <v>10033</v>
      </c>
      <c r="EG62" s="5">
        <f t="shared" si="1415"/>
        <v>0</v>
      </c>
      <c r="EH62" s="5">
        <f t="shared" si="1412"/>
        <v>0</v>
      </c>
      <c r="EI62" s="5">
        <f t="shared" ref="EI62:EJ62" si="1416">EI63+EI64+EI65+EI66</f>
        <v>0</v>
      </c>
      <c r="EJ62" s="5">
        <f t="shared" si="1416"/>
        <v>21271</v>
      </c>
      <c r="EK62" s="5">
        <f t="shared" si="1412"/>
        <v>-2622</v>
      </c>
      <c r="EL62" s="5">
        <f t="shared" ref="EL62:EM62" si="1417">EL63+EL64+EL65+EL66</f>
        <v>18649</v>
      </c>
      <c r="EM62" s="5">
        <f t="shared" si="1417"/>
        <v>0</v>
      </c>
      <c r="EN62" s="5">
        <f t="shared" si="1412"/>
        <v>0</v>
      </c>
      <c r="EO62" s="5">
        <f t="shared" ref="EO62:EP62" si="1418">EO63+EO64+EO65+EO66</f>
        <v>0</v>
      </c>
      <c r="EP62" s="5">
        <f t="shared" si="1418"/>
        <v>41517</v>
      </c>
      <c r="EQ62" s="5">
        <f t="shared" si="1412"/>
        <v>0</v>
      </c>
      <c r="ER62" s="5">
        <f t="shared" ref="ER62:ES62" si="1419">ER63+ER64+ER65+ER66</f>
        <v>41517</v>
      </c>
      <c r="ES62" s="5">
        <f t="shared" si="1419"/>
        <v>5529</v>
      </c>
      <c r="ET62" s="5">
        <f t="shared" si="1412"/>
        <v>2917</v>
      </c>
      <c r="EU62" s="5">
        <f t="shared" ref="EU62" si="1420">EU63+EU64+EU65+EU66</f>
        <v>8446</v>
      </c>
      <c r="EV62" s="106">
        <f t="shared" si="1409"/>
        <v>78350</v>
      </c>
      <c r="EW62" s="106">
        <f t="shared" ref="EW62:EX62" si="1421">EW63+EW64+EW65+EW66</f>
        <v>295</v>
      </c>
      <c r="EX62" s="106">
        <f t="shared" si="1421"/>
        <v>78645</v>
      </c>
      <c r="EY62" s="5">
        <f t="shared" si="1409"/>
        <v>65153</v>
      </c>
      <c r="EZ62" s="5">
        <f t="shared" ref="EZ62" si="1422">EZ63+EZ64+EZ65+EZ66</f>
        <v>2158</v>
      </c>
      <c r="FA62" s="5">
        <f t="shared" ref="FA62" si="1423">FA63+FA64+FA65+FA66</f>
        <v>67311</v>
      </c>
      <c r="FB62" s="5">
        <f t="shared" si="1409"/>
        <v>3675</v>
      </c>
      <c r="FC62" s="5">
        <f t="shared" ref="FC62" si="1424">FC63+FC64+FC65+FC66</f>
        <v>863</v>
      </c>
      <c r="FD62" s="5">
        <f t="shared" ref="FD62" si="1425">FD63+FD64+FD65+FD66</f>
        <v>4538</v>
      </c>
      <c r="FE62" s="5">
        <f t="shared" si="1409"/>
        <v>2450</v>
      </c>
      <c r="FF62" s="5">
        <f t="shared" ref="FF62" si="1426">FF63+FF64+FF65+FF66</f>
        <v>784</v>
      </c>
      <c r="FG62" s="5">
        <f t="shared" ref="FG62" si="1427">FG63+FG64+FG65+FG66</f>
        <v>3234</v>
      </c>
      <c r="FH62" s="5">
        <f t="shared" si="1409"/>
        <v>88317</v>
      </c>
      <c r="FI62" s="5">
        <f t="shared" ref="FI62" si="1428">FI63+FI64+FI65+FI66</f>
        <v>11528</v>
      </c>
      <c r="FJ62" s="5">
        <f t="shared" ref="FJ62" si="1429">FJ63+FJ64+FJ65+FJ66</f>
        <v>99845</v>
      </c>
      <c r="FK62" s="5">
        <f t="shared" si="1409"/>
        <v>5075</v>
      </c>
      <c r="FL62" s="5">
        <f t="shared" ref="FL62" si="1430">FL63+FL64+FL65+FL66</f>
        <v>1315</v>
      </c>
      <c r="FM62" s="5">
        <f t="shared" ref="FM62" si="1431">FM63+FM64+FM65+FM66</f>
        <v>6390</v>
      </c>
      <c r="FN62" s="5">
        <f t="shared" si="1409"/>
        <v>25415</v>
      </c>
      <c r="FO62" s="5">
        <f t="shared" ref="FO62" si="1432">FO63+FO64+FO65+FO66</f>
        <v>-5480</v>
      </c>
      <c r="FP62" s="5">
        <f t="shared" ref="FP62" si="1433">FP63+FP64+FP65+FP66</f>
        <v>19935</v>
      </c>
      <c r="FQ62" s="5">
        <f t="shared" si="1409"/>
        <v>21982</v>
      </c>
      <c r="FR62" s="5">
        <f t="shared" ref="FR62" si="1434">FR63+FR64+FR65+FR66</f>
        <v>4651</v>
      </c>
      <c r="FS62" s="5">
        <f t="shared" ref="FS62" si="1435">FS63+FS64+FS65+FS66</f>
        <v>26633</v>
      </c>
      <c r="FT62" s="5">
        <f t="shared" si="1409"/>
        <v>7964</v>
      </c>
      <c r="FU62" s="5">
        <f t="shared" ref="FU62" si="1436">FU63+FU64+FU65+FU66</f>
        <v>-107</v>
      </c>
      <c r="FV62" s="5">
        <f t="shared" ref="FV62" si="1437">FV63+FV64+FV65+FV66</f>
        <v>7857</v>
      </c>
      <c r="FW62" s="5">
        <f t="shared" si="1409"/>
        <v>5141</v>
      </c>
      <c r="FX62" s="5">
        <f t="shared" ref="FX62" si="1438">FX63+FX64+FX65+FX66</f>
        <v>6278</v>
      </c>
      <c r="FY62" s="5">
        <f t="shared" ref="FY62" si="1439">FY63+FY64+FY65+FY66</f>
        <v>11419</v>
      </c>
      <c r="FZ62" s="5">
        <f t="shared" si="1409"/>
        <v>16058</v>
      </c>
      <c r="GA62" s="5">
        <f t="shared" ref="GA62" si="1440">GA63+GA64+GA65+GA66</f>
        <v>2019</v>
      </c>
      <c r="GB62" s="5">
        <f t="shared" ref="GB62" si="1441">GB63+GB64+GB65+GB66</f>
        <v>18077</v>
      </c>
      <c r="GC62" s="5">
        <f t="shared" si="1409"/>
        <v>1575</v>
      </c>
      <c r="GD62" s="5">
        <f t="shared" ref="GD62" si="1442">GD63+GD64+GD65+GD66</f>
        <v>1584</v>
      </c>
      <c r="GE62" s="5">
        <f t="shared" ref="GE62" si="1443">GE63+GE64+GE65+GE66</f>
        <v>3159</v>
      </c>
      <c r="GF62" s="5">
        <f t="shared" si="1409"/>
        <v>4375</v>
      </c>
      <c r="GG62" s="5">
        <f t="shared" ref="GG62" si="1444">GG63+GG64+GG65+GG66</f>
        <v>0</v>
      </c>
      <c r="GH62" s="5">
        <f t="shared" ref="GH62" si="1445">GH63+GH64+GH65+GH66</f>
        <v>4375</v>
      </c>
      <c r="GI62" s="5">
        <f>GI63+GI64+GI65+GI66</f>
        <v>1750</v>
      </c>
      <c r="GJ62" s="5">
        <f t="shared" ref="GJ62" si="1446">GJ63+GJ64+GJ65+GJ66</f>
        <v>0</v>
      </c>
      <c r="GK62" s="5">
        <f t="shared" ref="GK62" si="1447">GK63+GK64+GK65+GK66</f>
        <v>1750</v>
      </c>
      <c r="GL62" s="5">
        <f t="shared" si="1409"/>
        <v>248930</v>
      </c>
      <c r="GM62" s="5">
        <f t="shared" ref="GM62" si="1448">GM63+GM64+GM65+GM66</f>
        <v>25593</v>
      </c>
      <c r="GN62" s="5">
        <f t="shared" ref="GN62" si="1449">GN63+GN64+GN65+GN66</f>
        <v>274523</v>
      </c>
      <c r="GO62" s="5">
        <f t="shared" si="1409"/>
        <v>61956</v>
      </c>
      <c r="GP62" s="5">
        <f t="shared" ref="GP62" si="1450">GP63+GP64+GP65+GP66</f>
        <v>17927</v>
      </c>
      <c r="GQ62" s="5">
        <f t="shared" ref="GQ62" si="1451">GQ63+GQ64+GQ65+GQ66</f>
        <v>79883</v>
      </c>
      <c r="GR62" s="5">
        <f t="shared" si="1409"/>
        <v>8000</v>
      </c>
      <c r="GS62" s="5">
        <f t="shared" ref="GS62" si="1452">GS63+GS64+GS65+GS66</f>
        <v>1850</v>
      </c>
      <c r="GT62" s="5">
        <f t="shared" ref="GT62" si="1453">GT63+GT64+GT65+GT66</f>
        <v>9850</v>
      </c>
      <c r="GU62" s="5">
        <f>GU63+GU64+GU65+GU66</f>
        <v>49036</v>
      </c>
      <c r="GV62" s="5">
        <f t="shared" ref="GV62" si="1454">GV63+GV64+GV65+GV66</f>
        <v>11973</v>
      </c>
      <c r="GW62" s="5">
        <f t="shared" ref="GW62" si="1455">GW63+GW64+GW65+GW66</f>
        <v>61009</v>
      </c>
      <c r="GX62" s="5">
        <f>GX63+GX64+GX65+GX66</f>
        <v>367922</v>
      </c>
      <c r="GY62" s="5">
        <f t="shared" ref="GY62:GZ62" si="1456">GY63+GY64+GY65+GY66</f>
        <v>57343</v>
      </c>
      <c r="GZ62" s="5">
        <f t="shared" si="1456"/>
        <v>425265</v>
      </c>
      <c r="HA62" s="5">
        <f>HA63+HA64+HA65+HA66</f>
        <v>606121</v>
      </c>
      <c r="HB62" s="5">
        <f t="shared" ref="HB62:HC62" si="1457">HB63+HB64+HB65+HB66</f>
        <v>2535779</v>
      </c>
      <c r="HC62" s="118">
        <f t="shared" si="1457"/>
        <v>3141900</v>
      </c>
    </row>
    <row r="63" spans="1:211" x14ac:dyDescent="0.2">
      <c r="A63" s="125" t="s">
        <v>454</v>
      </c>
      <c r="B63" s="6">
        <v>0</v>
      </c>
      <c r="C63" s="6"/>
      <c r="D63" s="6">
        <f t="shared" ref="D63:D66" si="1458">B63+C63</f>
        <v>0</v>
      </c>
      <c r="E63" s="6">
        <v>0</v>
      </c>
      <c r="F63" s="6"/>
      <c r="G63" s="6">
        <f t="shared" ref="G63:G66" si="1459">E63+F63</f>
        <v>0</v>
      </c>
      <c r="H63" s="6">
        <v>0</v>
      </c>
      <c r="I63" s="6"/>
      <c r="J63" s="6">
        <f t="shared" ref="J63:J66" si="1460">H63+I63</f>
        <v>0</v>
      </c>
      <c r="K63" s="6">
        <v>0</v>
      </c>
      <c r="L63" s="6"/>
      <c r="M63" s="6">
        <f t="shared" ref="M63:M66" si="1461">K63+L63</f>
        <v>0</v>
      </c>
      <c r="N63" s="6">
        <v>0</v>
      </c>
      <c r="O63" s="6"/>
      <c r="P63" s="6">
        <f t="shared" ref="P63:P66" si="1462">N63+O63</f>
        <v>0</v>
      </c>
      <c r="Q63" s="6">
        <v>0</v>
      </c>
      <c r="R63" s="6"/>
      <c r="S63" s="6">
        <f t="shared" ref="S63:S66" si="1463">Q63+R63</f>
        <v>0</v>
      </c>
      <c r="T63" s="6">
        <v>0</v>
      </c>
      <c r="U63" s="6"/>
      <c r="V63" s="6">
        <f t="shared" ref="V63:V66" si="1464">T63+U63</f>
        <v>0</v>
      </c>
      <c r="W63" s="6"/>
      <c r="X63" s="6"/>
      <c r="Y63" s="6">
        <f t="shared" ref="Y63:Y66" si="1465">W63+X63</f>
        <v>0</v>
      </c>
      <c r="Z63" s="6">
        <v>0</v>
      </c>
      <c r="AA63" s="6"/>
      <c r="AB63" s="6">
        <f t="shared" ref="AB63:AB66" si="1466">Z63+AA63</f>
        <v>0</v>
      </c>
      <c r="AC63" s="6">
        <v>0</v>
      </c>
      <c r="AD63" s="6"/>
      <c r="AE63" s="6">
        <f t="shared" ref="AE63:AE66" si="1467">AC63+AD63</f>
        <v>0</v>
      </c>
      <c r="AF63" s="6">
        <v>0</v>
      </c>
      <c r="AG63" s="6"/>
      <c r="AH63" s="6">
        <f t="shared" ref="AH63:AH66" si="1468">AF63+AG63</f>
        <v>0</v>
      </c>
      <c r="AI63" s="6">
        <v>0</v>
      </c>
      <c r="AJ63" s="6"/>
      <c r="AK63" s="6">
        <f t="shared" ref="AK63:AK66" si="1469">AI63+AJ63</f>
        <v>0</v>
      </c>
      <c r="AL63" s="6">
        <v>0</v>
      </c>
      <c r="AM63" s="6"/>
      <c r="AN63" s="6">
        <f t="shared" ref="AN63:AN66" si="1470">AL63+AM63</f>
        <v>0</v>
      </c>
      <c r="AO63" s="6">
        <v>0</v>
      </c>
      <c r="AP63" s="6"/>
      <c r="AQ63" s="6">
        <f t="shared" ref="AQ63:AQ66" si="1471">AO63+AP63</f>
        <v>0</v>
      </c>
      <c r="AR63" s="6">
        <v>0</v>
      </c>
      <c r="AS63" s="6"/>
      <c r="AT63" s="6">
        <f t="shared" ref="AT63:AT66" si="1472">AR63+AS63</f>
        <v>0</v>
      </c>
      <c r="AU63" s="6">
        <v>0</v>
      </c>
      <c r="AV63" s="6"/>
      <c r="AW63" s="6">
        <f t="shared" ref="AW63:AW66" si="1473">AU63+AV63</f>
        <v>0</v>
      </c>
      <c r="AX63" s="6">
        <v>0</v>
      </c>
      <c r="AY63" s="6"/>
      <c r="AZ63" s="6">
        <f t="shared" ref="AZ63:AZ66" si="1474">AX63+AY63</f>
        <v>0</v>
      </c>
      <c r="BA63" s="6">
        <v>0</v>
      </c>
      <c r="BB63" s="6"/>
      <c r="BC63" s="6">
        <f t="shared" ref="BC63:BC66" si="1475">BA63+BB63</f>
        <v>0</v>
      </c>
      <c r="BD63" s="6"/>
      <c r="BE63" s="6"/>
      <c r="BF63" s="6">
        <f t="shared" ref="BF63:BF66" si="1476">BD63+BE63</f>
        <v>0</v>
      </c>
      <c r="BG63" s="6">
        <v>0</v>
      </c>
      <c r="BH63" s="6"/>
      <c r="BI63" s="6">
        <f t="shared" ref="BI63:BI66" si="1477">BG63+BH63</f>
        <v>0</v>
      </c>
      <c r="BJ63" s="6">
        <v>0</v>
      </c>
      <c r="BK63" s="6"/>
      <c r="BL63" s="6">
        <f t="shared" ref="BL63:BL66" si="1478">BJ63+BK63</f>
        <v>0</v>
      </c>
      <c r="BM63" s="6"/>
      <c r="BN63" s="6"/>
      <c r="BO63" s="6">
        <f t="shared" ref="BO63:BO66" si="1479">BM63+BN63</f>
        <v>0</v>
      </c>
      <c r="BP63" s="6">
        <v>0</v>
      </c>
      <c r="BQ63" s="6"/>
      <c r="BR63" s="6">
        <f t="shared" ref="BR63:BR66" si="1480">BP63+BQ63</f>
        <v>0</v>
      </c>
      <c r="BS63" s="6">
        <v>0</v>
      </c>
      <c r="BT63" s="6"/>
      <c r="BU63" s="6">
        <f t="shared" ref="BU63:BU66" si="1481">BS63+BT63</f>
        <v>0</v>
      </c>
      <c r="BV63" s="6"/>
      <c r="BW63" s="6"/>
      <c r="BX63" s="6">
        <f t="shared" ref="BX63:BX66" si="1482">BV63+BW63</f>
        <v>0</v>
      </c>
      <c r="BY63" s="6">
        <v>0</v>
      </c>
      <c r="BZ63" s="6"/>
      <c r="CA63" s="6">
        <f t="shared" ref="CA63:CA66" si="1483">BY63+BZ63</f>
        <v>0</v>
      </c>
      <c r="CB63" s="6"/>
      <c r="CC63" s="6"/>
      <c r="CD63" s="6">
        <f t="shared" ref="CD63:CD66" si="1484">CB63+CC63</f>
        <v>0</v>
      </c>
      <c r="CE63" s="6"/>
      <c r="CF63" s="6"/>
      <c r="CG63" s="6">
        <f t="shared" ref="CG63:CG66" si="1485">CE63+CF63</f>
        <v>0</v>
      </c>
      <c r="CH63" s="6"/>
      <c r="CI63" s="6"/>
      <c r="CJ63" s="6">
        <f t="shared" ref="CJ63:CJ66" si="1486">CH63+CI63</f>
        <v>0</v>
      </c>
      <c r="CK63" s="6"/>
      <c r="CL63" s="6"/>
      <c r="CM63" s="6">
        <f t="shared" ref="CM63:CM66" si="1487">CK63+CL63</f>
        <v>0</v>
      </c>
      <c r="CN63" s="6">
        <v>0</v>
      </c>
      <c r="CO63" s="6"/>
      <c r="CP63" s="6">
        <f t="shared" ref="CP63:CP66" si="1488">CN63+CO63</f>
        <v>0</v>
      </c>
      <c r="CQ63" s="6"/>
      <c r="CR63" s="6"/>
      <c r="CS63" s="6">
        <f t="shared" ref="CS63:CS66" si="1489">CQ63+CR63</f>
        <v>0</v>
      </c>
      <c r="CT63" s="6">
        <v>0</v>
      </c>
      <c r="CU63" s="6"/>
      <c r="CV63" s="6">
        <f t="shared" ref="CV63:CV66" si="1490">CT63+CU63</f>
        <v>0</v>
      </c>
      <c r="CW63" s="6">
        <v>0</v>
      </c>
      <c r="CX63" s="6"/>
      <c r="CY63" s="6">
        <f t="shared" ref="CY63:CY66" si="1491">CW63+CX63</f>
        <v>0</v>
      </c>
      <c r="CZ63" s="6">
        <v>0</v>
      </c>
      <c r="DA63" s="6"/>
      <c r="DB63" s="6">
        <f t="shared" ref="DB63:DB66" si="1492">CZ63+DA63</f>
        <v>0</v>
      </c>
      <c r="DC63" s="6">
        <v>0</v>
      </c>
      <c r="DD63" s="6"/>
      <c r="DE63" s="6">
        <f t="shared" ref="DE63:DE66" si="1493">DC63+DD63</f>
        <v>0</v>
      </c>
      <c r="DF63" s="6">
        <v>0</v>
      </c>
      <c r="DG63" s="6"/>
      <c r="DH63" s="6">
        <f t="shared" ref="DH63:DH66" si="1494">DF63+DG63</f>
        <v>0</v>
      </c>
      <c r="DI63" s="6">
        <v>0</v>
      </c>
      <c r="DJ63" s="6"/>
      <c r="DK63" s="6">
        <f t="shared" ref="DK63:DK66" si="1495">DI63+DJ63</f>
        <v>0</v>
      </c>
      <c r="DL63" s="6">
        <v>0</v>
      </c>
      <c r="DM63" s="6"/>
      <c r="DN63" s="6">
        <f t="shared" ref="DN63:DN66" si="1496">DL63+DM63</f>
        <v>0</v>
      </c>
      <c r="DO63" s="6">
        <v>0</v>
      </c>
      <c r="DP63" s="6"/>
      <c r="DQ63" s="6">
        <f t="shared" ref="DQ63:DQ66" si="1497">DO63+DP63</f>
        <v>0</v>
      </c>
      <c r="DR63" s="105">
        <f t="shared" ref="DR63:DT66" si="1498">B63+E63+H63+K63+N63+Q63+T63+W63+Z63+AC63+AF63+AI63+AL63+AO63+AR63+AU63+AX63+BA63+BD63+BG63+BJ63+BM63+BP63+BS63+BV63+BY63+CB63+CE63+CH63+CK63+CN63+CQ63+CT63+CW63+CZ63+DC63+DF63+DI63+DL63+DO63</f>
        <v>0</v>
      </c>
      <c r="DS63" s="105">
        <f t="shared" si="1498"/>
        <v>0</v>
      </c>
      <c r="DT63" s="105">
        <f t="shared" si="1498"/>
        <v>0</v>
      </c>
      <c r="DU63" s="6"/>
      <c r="DV63" s="6"/>
      <c r="DW63" s="6">
        <f t="shared" ref="DW63:DW66" si="1499">DU63+DV63</f>
        <v>0</v>
      </c>
      <c r="DX63" s="6"/>
      <c r="DY63" s="6"/>
      <c r="DZ63" s="6">
        <f t="shared" ref="DZ63:DZ66" si="1500">DX63+DY63</f>
        <v>0</v>
      </c>
      <c r="EA63" s="6"/>
      <c r="EB63" s="6"/>
      <c r="EC63" s="6">
        <f t="shared" ref="EC63:EC66" si="1501">EA63+EB63</f>
        <v>0</v>
      </c>
      <c r="ED63" s="6">
        <v>10033</v>
      </c>
      <c r="EE63" s="6"/>
      <c r="EF63" s="6">
        <f t="shared" ref="EF63:EF66" si="1502">ED63+EE63</f>
        <v>10033</v>
      </c>
      <c r="EG63" s="6"/>
      <c r="EH63" s="6"/>
      <c r="EI63" s="6">
        <f t="shared" ref="EI63:EI66" si="1503">EG63+EH63</f>
        <v>0</v>
      </c>
      <c r="EJ63" s="6">
        <v>21271</v>
      </c>
      <c r="EK63" s="6"/>
      <c r="EL63" s="6">
        <f t="shared" ref="EL63:EL66" si="1504">EJ63+EK63</f>
        <v>21271</v>
      </c>
      <c r="EM63" s="6"/>
      <c r="EN63" s="6"/>
      <c r="EO63" s="6">
        <f t="shared" ref="EO63:EO66" si="1505">EM63+EN63</f>
        <v>0</v>
      </c>
      <c r="EP63" s="6">
        <v>41517</v>
      </c>
      <c r="EQ63" s="6"/>
      <c r="ER63" s="6">
        <f t="shared" ref="ER63:ER66" si="1506">EP63+EQ63</f>
        <v>41517</v>
      </c>
      <c r="ES63" s="6">
        <v>5529</v>
      </c>
      <c r="ET63" s="6"/>
      <c r="EU63" s="6">
        <f t="shared" ref="EU63:EU66" si="1507">ES63+ET63</f>
        <v>5529</v>
      </c>
      <c r="EV63" s="105">
        <f t="shared" ref="EV63:EX66" si="1508">DU63+DX63+EA63+ED63+EG63+EJ63+EM63+EP63+ES63</f>
        <v>78350</v>
      </c>
      <c r="EW63" s="105">
        <f t="shared" si="1508"/>
        <v>0</v>
      </c>
      <c r="EX63" s="105">
        <f t="shared" si="1508"/>
        <v>78350</v>
      </c>
      <c r="EY63" s="6">
        <v>65153</v>
      </c>
      <c r="EZ63" s="6">
        <f>1781-14+41+350</f>
        <v>2158</v>
      </c>
      <c r="FA63" s="6">
        <f t="shared" ref="FA63:FA66" si="1509">EY63+EZ63</f>
        <v>67311</v>
      </c>
      <c r="FB63" s="6">
        <v>3675</v>
      </c>
      <c r="FC63" s="6"/>
      <c r="FD63" s="6">
        <f t="shared" ref="FD63:FD66" si="1510">FB63+FC63</f>
        <v>3675</v>
      </c>
      <c r="FE63" s="6">
        <v>2450</v>
      </c>
      <c r="FF63" s="6"/>
      <c r="FG63" s="6">
        <f t="shared" ref="FG63:FG66" si="1511">FE63+FF63</f>
        <v>2450</v>
      </c>
      <c r="FH63" s="6">
        <v>88317</v>
      </c>
      <c r="FI63" s="6">
        <f>3385-22+55+4842-1900</f>
        <v>6360</v>
      </c>
      <c r="FJ63" s="6">
        <f t="shared" ref="FJ63:FJ66" si="1512">FH63+FI63</f>
        <v>94677</v>
      </c>
      <c r="FK63" s="6">
        <v>5075</v>
      </c>
      <c r="FL63" s="6"/>
      <c r="FM63" s="6">
        <f t="shared" ref="FM63:FM66" si="1513">FK63+FL63</f>
        <v>5075</v>
      </c>
      <c r="FN63" s="6">
        <v>25415</v>
      </c>
      <c r="FO63" s="6"/>
      <c r="FP63" s="6">
        <f t="shared" ref="FP63:FP66" si="1514">FN63+FO63</f>
        <v>25415</v>
      </c>
      <c r="FQ63" s="6">
        <v>21982</v>
      </c>
      <c r="FR63" s="6">
        <f>658-17+60+400-150</f>
        <v>951</v>
      </c>
      <c r="FS63" s="6">
        <f t="shared" ref="FS63:FS66" si="1515">FQ63+FR63</f>
        <v>22933</v>
      </c>
      <c r="FT63" s="6">
        <v>7964</v>
      </c>
      <c r="FU63" s="6">
        <v>0</v>
      </c>
      <c r="FV63" s="6">
        <f t="shared" ref="FV63:FV66" si="1516">FT63+FU63</f>
        <v>7964</v>
      </c>
      <c r="FW63" s="6">
        <f>3141+2000</f>
        <v>5141</v>
      </c>
      <c r="FX63" s="6">
        <f>450-100</f>
        <v>350</v>
      </c>
      <c r="FY63" s="6">
        <f t="shared" ref="FY63:FY66" si="1517">FW63+FX63</f>
        <v>5491</v>
      </c>
      <c r="FZ63" s="6">
        <f>16068-10</f>
        <v>16058</v>
      </c>
      <c r="GA63" s="6">
        <v>174</v>
      </c>
      <c r="GB63" s="6">
        <f t="shared" ref="GB63:GB66" si="1518">FZ63+GA63</f>
        <v>16232</v>
      </c>
      <c r="GC63" s="6">
        <v>1575</v>
      </c>
      <c r="GD63" s="6">
        <v>830</v>
      </c>
      <c r="GE63" s="6">
        <f t="shared" ref="GE63:GE66" si="1519">GC63+GD63</f>
        <v>2405</v>
      </c>
      <c r="GF63" s="6">
        <v>4375</v>
      </c>
      <c r="GG63" s="6"/>
      <c r="GH63" s="6">
        <f t="shared" ref="GH63:GH66" si="1520">GF63+GG63</f>
        <v>4375</v>
      </c>
      <c r="GI63" s="6">
        <v>1750</v>
      </c>
      <c r="GJ63" s="6">
        <f>300-300</f>
        <v>0</v>
      </c>
      <c r="GK63" s="6">
        <f t="shared" ref="GK63:GK66" si="1521">GI63+GJ63</f>
        <v>1750</v>
      </c>
      <c r="GL63" s="7">
        <f t="shared" ref="GL63:GM66" si="1522">EY63+FB63+FE63+FH63+FK63+FN63+FQ63+FT63+FW63+FZ63+GC63+GF63+GI63</f>
        <v>248930</v>
      </c>
      <c r="GM63" s="6">
        <f t="shared" si="1522"/>
        <v>10823</v>
      </c>
      <c r="GN63" s="6">
        <f t="shared" ref="GN63:GN66" si="1523">FA63+FD63+FG63+FJ63+FM63+FP63+FS63+FV63+FY63+GB63+GE63+GH63+GK63</f>
        <v>259753</v>
      </c>
      <c r="GO63" s="6">
        <f>59316+640+2000</f>
        <v>61956</v>
      </c>
      <c r="GP63" s="6">
        <f>684+8791</f>
        <v>9475</v>
      </c>
      <c r="GQ63" s="6">
        <f t="shared" ref="GQ63:GQ66" si="1524">GO63+GP63</f>
        <v>71431</v>
      </c>
      <c r="GR63" s="6">
        <v>8000</v>
      </c>
      <c r="GS63" s="6">
        <v>1162</v>
      </c>
      <c r="GT63" s="6">
        <f t="shared" ref="GT63:GT66" si="1525">GR63+GS63</f>
        <v>9162</v>
      </c>
      <c r="GU63" s="6">
        <v>49036</v>
      </c>
      <c r="GV63" s="6">
        <v>11973</v>
      </c>
      <c r="GW63" s="6">
        <f t="shared" ref="GW63:GW66" si="1526">GU63+GV63</f>
        <v>61009</v>
      </c>
      <c r="GX63" s="5">
        <f>GL63+GO63+GR63+GU63</f>
        <v>367922</v>
      </c>
      <c r="GY63" s="5">
        <f t="shared" ref="GY63:GZ66" si="1527">GM63+GP63+GS63+GV63</f>
        <v>33433</v>
      </c>
      <c r="GZ63" s="5">
        <f t="shared" si="1527"/>
        <v>401355</v>
      </c>
      <c r="HA63" s="10">
        <f t="shared" si="139"/>
        <v>446272</v>
      </c>
      <c r="HB63" s="10">
        <f t="shared" si="458"/>
        <v>33433</v>
      </c>
      <c r="HC63" s="116">
        <f t="shared" si="459"/>
        <v>479705</v>
      </c>
    </row>
    <row r="64" spans="1:211" x14ac:dyDescent="0.2">
      <c r="A64" s="123" t="s">
        <v>455</v>
      </c>
      <c r="B64" s="6">
        <v>0</v>
      </c>
      <c r="C64" s="6"/>
      <c r="D64" s="6">
        <f t="shared" si="1458"/>
        <v>0</v>
      </c>
      <c r="E64" s="6">
        <v>0</v>
      </c>
      <c r="F64" s="6"/>
      <c r="G64" s="6">
        <f t="shared" si="1459"/>
        <v>0</v>
      </c>
      <c r="H64" s="6">
        <v>0</v>
      </c>
      <c r="I64" s="6"/>
      <c r="J64" s="6">
        <f t="shared" si="1460"/>
        <v>0</v>
      </c>
      <c r="K64" s="6">
        <v>0</v>
      </c>
      <c r="L64" s="6"/>
      <c r="M64" s="6">
        <f t="shared" si="1461"/>
        <v>0</v>
      </c>
      <c r="N64" s="6">
        <v>0</v>
      </c>
      <c r="O64" s="6"/>
      <c r="P64" s="6">
        <f t="shared" si="1462"/>
        <v>0</v>
      </c>
      <c r="Q64" s="6">
        <v>0</v>
      </c>
      <c r="R64" s="6"/>
      <c r="S64" s="6">
        <f t="shared" si="1463"/>
        <v>0</v>
      </c>
      <c r="T64" s="6">
        <v>0</v>
      </c>
      <c r="U64" s="6"/>
      <c r="V64" s="6">
        <f t="shared" si="1464"/>
        <v>0</v>
      </c>
      <c r="W64" s="6"/>
      <c r="X64" s="6"/>
      <c r="Y64" s="6">
        <f t="shared" si="1465"/>
        <v>0</v>
      </c>
      <c r="Z64" s="6">
        <v>0</v>
      </c>
      <c r="AA64" s="6"/>
      <c r="AB64" s="6">
        <f t="shared" si="1466"/>
        <v>0</v>
      </c>
      <c r="AC64" s="6">
        <v>0</v>
      </c>
      <c r="AD64" s="6"/>
      <c r="AE64" s="6">
        <f t="shared" si="1467"/>
        <v>0</v>
      </c>
      <c r="AF64" s="6">
        <v>0</v>
      </c>
      <c r="AG64" s="6"/>
      <c r="AH64" s="6">
        <f t="shared" si="1468"/>
        <v>0</v>
      </c>
      <c r="AI64" s="6">
        <v>0</v>
      </c>
      <c r="AJ64" s="6"/>
      <c r="AK64" s="6">
        <f t="shared" si="1469"/>
        <v>0</v>
      </c>
      <c r="AL64" s="6">
        <v>0</v>
      </c>
      <c r="AM64" s="6"/>
      <c r="AN64" s="6">
        <f t="shared" si="1470"/>
        <v>0</v>
      </c>
      <c r="AO64" s="6">
        <v>0</v>
      </c>
      <c r="AP64" s="6"/>
      <c r="AQ64" s="6">
        <f t="shared" si="1471"/>
        <v>0</v>
      </c>
      <c r="AR64" s="6">
        <v>0</v>
      </c>
      <c r="AS64" s="6"/>
      <c r="AT64" s="6">
        <f t="shared" si="1472"/>
        <v>0</v>
      </c>
      <c r="AU64" s="6">
        <v>0</v>
      </c>
      <c r="AV64" s="6"/>
      <c r="AW64" s="6">
        <f t="shared" si="1473"/>
        <v>0</v>
      </c>
      <c r="AX64" s="6">
        <v>0</v>
      </c>
      <c r="AY64" s="6"/>
      <c r="AZ64" s="6">
        <f t="shared" si="1474"/>
        <v>0</v>
      </c>
      <c r="BA64" s="6">
        <v>0</v>
      </c>
      <c r="BB64" s="6"/>
      <c r="BC64" s="6">
        <f t="shared" si="1475"/>
        <v>0</v>
      </c>
      <c r="BD64" s="6"/>
      <c r="BE64" s="6"/>
      <c r="BF64" s="6">
        <f t="shared" si="1476"/>
        <v>0</v>
      </c>
      <c r="BG64" s="6">
        <v>0</v>
      </c>
      <c r="BH64" s="6"/>
      <c r="BI64" s="6">
        <f t="shared" si="1477"/>
        <v>0</v>
      </c>
      <c r="BJ64" s="6">
        <v>0</v>
      </c>
      <c r="BK64" s="6"/>
      <c r="BL64" s="6">
        <f t="shared" si="1478"/>
        <v>0</v>
      </c>
      <c r="BM64" s="6"/>
      <c r="BN64" s="6"/>
      <c r="BO64" s="6">
        <f t="shared" si="1479"/>
        <v>0</v>
      </c>
      <c r="BP64" s="6">
        <v>0</v>
      </c>
      <c r="BQ64" s="6"/>
      <c r="BR64" s="6">
        <f t="shared" si="1480"/>
        <v>0</v>
      </c>
      <c r="BS64" s="6">
        <v>0</v>
      </c>
      <c r="BT64" s="6"/>
      <c r="BU64" s="6">
        <f t="shared" si="1481"/>
        <v>0</v>
      </c>
      <c r="BV64" s="6"/>
      <c r="BW64" s="6"/>
      <c r="BX64" s="6">
        <f t="shared" si="1482"/>
        <v>0</v>
      </c>
      <c r="BY64" s="6">
        <v>0</v>
      </c>
      <c r="BZ64" s="6"/>
      <c r="CA64" s="6">
        <f t="shared" si="1483"/>
        <v>0</v>
      </c>
      <c r="CB64" s="6"/>
      <c r="CC64" s="6"/>
      <c r="CD64" s="6">
        <f t="shared" si="1484"/>
        <v>0</v>
      </c>
      <c r="CE64" s="6"/>
      <c r="CF64" s="6"/>
      <c r="CG64" s="6">
        <f t="shared" si="1485"/>
        <v>0</v>
      </c>
      <c r="CH64" s="6"/>
      <c r="CI64" s="6"/>
      <c r="CJ64" s="6">
        <f t="shared" si="1486"/>
        <v>0</v>
      </c>
      <c r="CK64" s="6"/>
      <c r="CL64" s="6"/>
      <c r="CM64" s="6">
        <f t="shared" si="1487"/>
        <v>0</v>
      </c>
      <c r="CN64" s="6">
        <v>0</v>
      </c>
      <c r="CO64" s="6"/>
      <c r="CP64" s="6">
        <f t="shared" si="1488"/>
        <v>0</v>
      </c>
      <c r="CQ64" s="6"/>
      <c r="CR64" s="6"/>
      <c r="CS64" s="6">
        <f t="shared" si="1489"/>
        <v>0</v>
      </c>
      <c r="CT64" s="6">
        <v>0</v>
      </c>
      <c r="CU64" s="6"/>
      <c r="CV64" s="6">
        <f t="shared" si="1490"/>
        <v>0</v>
      </c>
      <c r="CW64" s="6">
        <v>0</v>
      </c>
      <c r="CX64" s="6"/>
      <c r="CY64" s="6">
        <f t="shared" si="1491"/>
        <v>0</v>
      </c>
      <c r="CZ64" s="6">
        <v>0</v>
      </c>
      <c r="DA64" s="6"/>
      <c r="DB64" s="6">
        <f t="shared" si="1492"/>
        <v>0</v>
      </c>
      <c r="DC64" s="6">
        <v>0</v>
      </c>
      <c r="DD64" s="6"/>
      <c r="DE64" s="6">
        <f t="shared" si="1493"/>
        <v>0</v>
      </c>
      <c r="DF64" s="6">
        <v>0</v>
      </c>
      <c r="DG64" s="6"/>
      <c r="DH64" s="6">
        <f t="shared" si="1494"/>
        <v>0</v>
      </c>
      <c r="DI64" s="6">
        <v>0</v>
      </c>
      <c r="DJ64" s="6"/>
      <c r="DK64" s="6">
        <f t="shared" si="1495"/>
        <v>0</v>
      </c>
      <c r="DL64" s="6">
        <v>0</v>
      </c>
      <c r="DM64" s="6"/>
      <c r="DN64" s="6">
        <f t="shared" si="1496"/>
        <v>0</v>
      </c>
      <c r="DO64" s="6">
        <v>0</v>
      </c>
      <c r="DP64" s="6"/>
      <c r="DQ64" s="6">
        <f t="shared" si="1497"/>
        <v>0</v>
      </c>
      <c r="DR64" s="105">
        <f t="shared" si="1498"/>
        <v>0</v>
      </c>
      <c r="DS64" s="105">
        <f t="shared" si="1498"/>
        <v>0</v>
      </c>
      <c r="DT64" s="105">
        <f t="shared" si="1498"/>
        <v>0</v>
      </c>
      <c r="DU64" s="6"/>
      <c r="DV64" s="6"/>
      <c r="DW64" s="6">
        <f t="shared" si="1499"/>
        <v>0</v>
      </c>
      <c r="DX64" s="6"/>
      <c r="DY64" s="6"/>
      <c r="DZ64" s="6">
        <f t="shared" si="1500"/>
        <v>0</v>
      </c>
      <c r="EA64" s="6"/>
      <c r="EB64" s="6"/>
      <c r="EC64" s="6">
        <f t="shared" si="1501"/>
        <v>0</v>
      </c>
      <c r="ED64" s="6"/>
      <c r="EE64" s="6"/>
      <c r="EF64" s="6">
        <f t="shared" si="1502"/>
        <v>0</v>
      </c>
      <c r="EG64" s="6"/>
      <c r="EH64" s="6"/>
      <c r="EI64" s="6">
        <f t="shared" si="1503"/>
        <v>0</v>
      </c>
      <c r="EJ64" s="6">
        <v>0</v>
      </c>
      <c r="EK64" s="6"/>
      <c r="EL64" s="6">
        <f t="shared" si="1504"/>
        <v>0</v>
      </c>
      <c r="EM64" s="6"/>
      <c r="EN64" s="6"/>
      <c r="EO64" s="6">
        <f t="shared" si="1505"/>
        <v>0</v>
      </c>
      <c r="EP64" s="6"/>
      <c r="EQ64" s="6"/>
      <c r="ER64" s="6">
        <f t="shared" si="1506"/>
        <v>0</v>
      </c>
      <c r="ES64" s="6"/>
      <c r="ET64" s="6"/>
      <c r="EU64" s="6">
        <f t="shared" si="1507"/>
        <v>0</v>
      </c>
      <c r="EV64" s="105">
        <f t="shared" si="1508"/>
        <v>0</v>
      </c>
      <c r="EW64" s="105">
        <f t="shared" si="1508"/>
        <v>0</v>
      </c>
      <c r="EX64" s="105">
        <f t="shared" si="1508"/>
        <v>0</v>
      </c>
      <c r="EY64" s="6"/>
      <c r="EZ64" s="6"/>
      <c r="FA64" s="6">
        <f t="shared" si="1509"/>
        <v>0</v>
      </c>
      <c r="FB64" s="6"/>
      <c r="FC64" s="6"/>
      <c r="FD64" s="6">
        <f t="shared" si="1510"/>
        <v>0</v>
      </c>
      <c r="FE64" s="6"/>
      <c r="FF64" s="6"/>
      <c r="FG64" s="6">
        <f t="shared" si="1511"/>
        <v>0</v>
      </c>
      <c r="FH64" s="6"/>
      <c r="FI64" s="6"/>
      <c r="FJ64" s="6">
        <f t="shared" si="1512"/>
        <v>0</v>
      </c>
      <c r="FK64" s="6"/>
      <c r="FL64" s="6"/>
      <c r="FM64" s="6">
        <f t="shared" si="1513"/>
        <v>0</v>
      </c>
      <c r="FN64" s="6"/>
      <c r="FO64" s="6"/>
      <c r="FP64" s="6">
        <f t="shared" si="1514"/>
        <v>0</v>
      </c>
      <c r="FQ64" s="6"/>
      <c r="FR64" s="6"/>
      <c r="FS64" s="6">
        <f t="shared" si="1515"/>
        <v>0</v>
      </c>
      <c r="FT64" s="6"/>
      <c r="FU64" s="6"/>
      <c r="FV64" s="6">
        <f t="shared" si="1516"/>
        <v>0</v>
      </c>
      <c r="FW64" s="6"/>
      <c r="FX64" s="6"/>
      <c r="FY64" s="6">
        <f t="shared" si="1517"/>
        <v>0</v>
      </c>
      <c r="FZ64" s="6"/>
      <c r="GA64" s="6"/>
      <c r="GB64" s="6">
        <f t="shared" si="1518"/>
        <v>0</v>
      </c>
      <c r="GC64" s="6"/>
      <c r="GD64" s="6"/>
      <c r="GE64" s="6">
        <f t="shared" si="1519"/>
        <v>0</v>
      </c>
      <c r="GF64" s="6"/>
      <c r="GG64" s="6"/>
      <c r="GH64" s="6">
        <f t="shared" si="1520"/>
        <v>0</v>
      </c>
      <c r="GI64" s="6"/>
      <c r="GJ64" s="6"/>
      <c r="GK64" s="6">
        <f t="shared" si="1521"/>
        <v>0</v>
      </c>
      <c r="GL64" s="7">
        <f t="shared" si="1522"/>
        <v>0</v>
      </c>
      <c r="GM64" s="6">
        <f t="shared" si="1522"/>
        <v>0</v>
      </c>
      <c r="GN64" s="6">
        <f t="shared" si="1523"/>
        <v>0</v>
      </c>
      <c r="GO64" s="6"/>
      <c r="GP64" s="6"/>
      <c r="GQ64" s="6">
        <f t="shared" si="1524"/>
        <v>0</v>
      </c>
      <c r="GR64" s="6"/>
      <c r="GS64" s="6"/>
      <c r="GT64" s="6">
        <f t="shared" si="1525"/>
        <v>0</v>
      </c>
      <c r="GU64" s="6"/>
      <c r="GV64" s="6"/>
      <c r="GW64" s="6">
        <f t="shared" si="1526"/>
        <v>0</v>
      </c>
      <c r="GX64" s="5">
        <f>GL64+GO64+GR64+GU64</f>
        <v>0</v>
      </c>
      <c r="GY64" s="5">
        <f t="shared" si="1527"/>
        <v>0</v>
      </c>
      <c r="GZ64" s="5">
        <f t="shared" si="1527"/>
        <v>0</v>
      </c>
      <c r="HA64" s="10">
        <f t="shared" si="139"/>
        <v>0</v>
      </c>
      <c r="HB64" s="10">
        <f t="shared" si="458"/>
        <v>0</v>
      </c>
      <c r="HC64" s="116">
        <f t="shared" si="459"/>
        <v>0</v>
      </c>
    </row>
    <row r="65" spans="1:211" x14ac:dyDescent="0.2">
      <c r="A65" s="123" t="s">
        <v>456</v>
      </c>
      <c r="B65" s="6">
        <v>0</v>
      </c>
      <c r="C65" s="6"/>
      <c r="D65" s="6">
        <f t="shared" si="1458"/>
        <v>0</v>
      </c>
      <c r="E65" s="6"/>
      <c r="F65" s="6"/>
      <c r="G65" s="6">
        <f t="shared" si="1459"/>
        <v>0</v>
      </c>
      <c r="H65" s="6"/>
      <c r="I65" s="6"/>
      <c r="J65" s="6">
        <f t="shared" si="1460"/>
        <v>0</v>
      </c>
      <c r="K65" s="6"/>
      <c r="L65" s="6"/>
      <c r="M65" s="6">
        <f t="shared" si="1461"/>
        <v>0</v>
      </c>
      <c r="N65" s="6"/>
      <c r="O65" s="6"/>
      <c r="P65" s="6">
        <f t="shared" si="1462"/>
        <v>0</v>
      </c>
      <c r="Q65" s="6">
        <v>0</v>
      </c>
      <c r="R65" s="6"/>
      <c r="S65" s="6">
        <f t="shared" si="1463"/>
        <v>0</v>
      </c>
      <c r="T65" s="6">
        <v>0</v>
      </c>
      <c r="U65" s="6"/>
      <c r="V65" s="6">
        <f t="shared" si="1464"/>
        <v>0</v>
      </c>
      <c r="W65" s="6">
        <v>0</v>
      </c>
      <c r="X65" s="6">
        <f>2200000+2500000</f>
        <v>4700000</v>
      </c>
      <c r="Y65" s="6">
        <f t="shared" si="1465"/>
        <v>4700000</v>
      </c>
      <c r="Z65" s="6"/>
      <c r="AA65" s="6"/>
      <c r="AB65" s="6">
        <f t="shared" si="1466"/>
        <v>0</v>
      </c>
      <c r="AC65" s="6"/>
      <c r="AD65" s="6"/>
      <c r="AE65" s="6">
        <f t="shared" si="1467"/>
        <v>0</v>
      </c>
      <c r="AF65" s="6"/>
      <c r="AG65" s="6"/>
      <c r="AH65" s="6">
        <f t="shared" si="1468"/>
        <v>0</v>
      </c>
      <c r="AI65" s="6"/>
      <c r="AJ65" s="6"/>
      <c r="AK65" s="6">
        <f t="shared" si="1469"/>
        <v>0</v>
      </c>
      <c r="AL65" s="6"/>
      <c r="AM65" s="6"/>
      <c r="AN65" s="6">
        <f t="shared" si="1470"/>
        <v>0</v>
      </c>
      <c r="AO65" s="6"/>
      <c r="AP65" s="6"/>
      <c r="AQ65" s="6">
        <f t="shared" si="1471"/>
        <v>0</v>
      </c>
      <c r="AR65" s="6"/>
      <c r="AS65" s="6"/>
      <c r="AT65" s="6">
        <f t="shared" si="1472"/>
        <v>0</v>
      </c>
      <c r="AU65" s="6"/>
      <c r="AV65" s="6"/>
      <c r="AW65" s="6">
        <f t="shared" si="1473"/>
        <v>0</v>
      </c>
      <c r="AX65" s="6"/>
      <c r="AY65" s="6"/>
      <c r="AZ65" s="6">
        <f t="shared" si="1474"/>
        <v>0</v>
      </c>
      <c r="BA65" s="6"/>
      <c r="BB65" s="6"/>
      <c r="BC65" s="6">
        <f t="shared" si="1475"/>
        <v>0</v>
      </c>
      <c r="BD65" s="6"/>
      <c r="BE65" s="6"/>
      <c r="BF65" s="6">
        <f t="shared" si="1476"/>
        <v>0</v>
      </c>
      <c r="BG65" s="6"/>
      <c r="BH65" s="6"/>
      <c r="BI65" s="6">
        <f t="shared" si="1477"/>
        <v>0</v>
      </c>
      <c r="BJ65" s="6"/>
      <c r="BK65" s="6"/>
      <c r="BL65" s="6">
        <f t="shared" si="1478"/>
        <v>0</v>
      </c>
      <c r="BM65" s="6"/>
      <c r="BN65" s="6"/>
      <c r="BO65" s="6">
        <f t="shared" si="1479"/>
        <v>0</v>
      </c>
      <c r="BP65" s="6">
        <v>0</v>
      </c>
      <c r="BQ65" s="6"/>
      <c r="BR65" s="6">
        <f t="shared" si="1480"/>
        <v>0</v>
      </c>
      <c r="BS65" s="6"/>
      <c r="BT65" s="6"/>
      <c r="BU65" s="6">
        <f t="shared" si="1481"/>
        <v>0</v>
      </c>
      <c r="BV65" s="6"/>
      <c r="BW65" s="6"/>
      <c r="BX65" s="6">
        <f t="shared" si="1482"/>
        <v>0</v>
      </c>
      <c r="BY65" s="6"/>
      <c r="BZ65" s="6"/>
      <c r="CA65" s="6">
        <f t="shared" si="1483"/>
        <v>0</v>
      </c>
      <c r="CB65" s="6"/>
      <c r="CC65" s="6"/>
      <c r="CD65" s="6">
        <f t="shared" si="1484"/>
        <v>0</v>
      </c>
      <c r="CE65" s="6"/>
      <c r="CF65" s="6"/>
      <c r="CG65" s="6">
        <f t="shared" si="1485"/>
        <v>0</v>
      </c>
      <c r="CH65" s="6"/>
      <c r="CI65" s="6"/>
      <c r="CJ65" s="6">
        <f t="shared" si="1486"/>
        <v>0</v>
      </c>
      <c r="CK65" s="6"/>
      <c r="CL65" s="6"/>
      <c r="CM65" s="6">
        <f t="shared" si="1487"/>
        <v>0</v>
      </c>
      <c r="CN65" s="6"/>
      <c r="CO65" s="6"/>
      <c r="CP65" s="6">
        <f t="shared" si="1488"/>
        <v>0</v>
      </c>
      <c r="CQ65" s="6"/>
      <c r="CR65" s="6"/>
      <c r="CS65" s="6">
        <f t="shared" si="1489"/>
        <v>0</v>
      </c>
      <c r="CT65" s="6"/>
      <c r="CU65" s="6"/>
      <c r="CV65" s="6">
        <f t="shared" si="1490"/>
        <v>0</v>
      </c>
      <c r="CW65" s="6"/>
      <c r="CX65" s="6"/>
      <c r="CY65" s="6">
        <f t="shared" si="1491"/>
        <v>0</v>
      </c>
      <c r="CZ65" s="6"/>
      <c r="DA65" s="6"/>
      <c r="DB65" s="6">
        <f t="shared" si="1492"/>
        <v>0</v>
      </c>
      <c r="DC65" s="6"/>
      <c r="DD65" s="6"/>
      <c r="DE65" s="6">
        <f t="shared" si="1493"/>
        <v>0</v>
      </c>
      <c r="DF65" s="6"/>
      <c r="DG65" s="6"/>
      <c r="DH65" s="6">
        <f t="shared" si="1494"/>
        <v>0</v>
      </c>
      <c r="DI65" s="6"/>
      <c r="DJ65" s="6"/>
      <c r="DK65" s="6">
        <f t="shared" si="1495"/>
        <v>0</v>
      </c>
      <c r="DL65" s="6"/>
      <c r="DM65" s="6"/>
      <c r="DN65" s="6">
        <f t="shared" si="1496"/>
        <v>0</v>
      </c>
      <c r="DO65" s="6"/>
      <c r="DP65" s="6"/>
      <c r="DQ65" s="6">
        <f t="shared" si="1497"/>
        <v>0</v>
      </c>
      <c r="DR65" s="105">
        <f t="shared" si="1498"/>
        <v>0</v>
      </c>
      <c r="DS65" s="105">
        <f t="shared" si="1498"/>
        <v>4700000</v>
      </c>
      <c r="DT65" s="105">
        <f t="shared" si="1498"/>
        <v>4700000</v>
      </c>
      <c r="DU65" s="6"/>
      <c r="DV65" s="6"/>
      <c r="DW65" s="6">
        <f t="shared" si="1499"/>
        <v>0</v>
      </c>
      <c r="DX65" s="6"/>
      <c r="DY65" s="6"/>
      <c r="DZ65" s="6">
        <f t="shared" si="1500"/>
        <v>0</v>
      </c>
      <c r="EA65" s="6"/>
      <c r="EB65" s="6"/>
      <c r="EC65" s="6">
        <f t="shared" si="1501"/>
        <v>0</v>
      </c>
      <c r="ED65" s="6"/>
      <c r="EE65" s="6"/>
      <c r="EF65" s="6">
        <f t="shared" si="1502"/>
        <v>0</v>
      </c>
      <c r="EG65" s="6"/>
      <c r="EH65" s="6"/>
      <c r="EI65" s="6">
        <f t="shared" si="1503"/>
        <v>0</v>
      </c>
      <c r="EJ65" s="6"/>
      <c r="EK65" s="6"/>
      <c r="EL65" s="6">
        <f t="shared" si="1504"/>
        <v>0</v>
      </c>
      <c r="EM65" s="6"/>
      <c r="EN65" s="6"/>
      <c r="EO65" s="6">
        <f t="shared" si="1505"/>
        <v>0</v>
      </c>
      <c r="EP65" s="6"/>
      <c r="EQ65" s="6"/>
      <c r="ER65" s="6">
        <f t="shared" si="1506"/>
        <v>0</v>
      </c>
      <c r="ES65" s="6"/>
      <c r="ET65" s="6"/>
      <c r="EU65" s="6">
        <f t="shared" si="1507"/>
        <v>0</v>
      </c>
      <c r="EV65" s="105">
        <f t="shared" si="1508"/>
        <v>0</v>
      </c>
      <c r="EW65" s="105">
        <f t="shared" si="1508"/>
        <v>0</v>
      </c>
      <c r="EX65" s="105">
        <f t="shared" si="1508"/>
        <v>0</v>
      </c>
      <c r="EY65" s="6"/>
      <c r="EZ65" s="6"/>
      <c r="FA65" s="6">
        <f t="shared" si="1509"/>
        <v>0</v>
      </c>
      <c r="FB65" s="6"/>
      <c r="FC65" s="6"/>
      <c r="FD65" s="6">
        <f t="shared" si="1510"/>
        <v>0</v>
      </c>
      <c r="FE65" s="6"/>
      <c r="FF65" s="6"/>
      <c r="FG65" s="6">
        <f t="shared" si="1511"/>
        <v>0</v>
      </c>
      <c r="FH65" s="6"/>
      <c r="FI65" s="6"/>
      <c r="FJ65" s="6">
        <f t="shared" si="1512"/>
        <v>0</v>
      </c>
      <c r="FK65" s="6"/>
      <c r="FL65" s="6"/>
      <c r="FM65" s="6">
        <f t="shared" si="1513"/>
        <v>0</v>
      </c>
      <c r="FN65" s="6"/>
      <c r="FO65" s="6"/>
      <c r="FP65" s="6">
        <f t="shared" si="1514"/>
        <v>0</v>
      </c>
      <c r="FQ65" s="6"/>
      <c r="FR65" s="6"/>
      <c r="FS65" s="6">
        <f t="shared" si="1515"/>
        <v>0</v>
      </c>
      <c r="FT65" s="6"/>
      <c r="FU65" s="6"/>
      <c r="FV65" s="6">
        <f t="shared" si="1516"/>
        <v>0</v>
      </c>
      <c r="FW65" s="6"/>
      <c r="FX65" s="6"/>
      <c r="FY65" s="6">
        <f t="shared" si="1517"/>
        <v>0</v>
      </c>
      <c r="FZ65" s="6"/>
      <c r="GA65" s="6"/>
      <c r="GB65" s="6">
        <f t="shared" si="1518"/>
        <v>0</v>
      </c>
      <c r="GC65" s="6"/>
      <c r="GD65" s="6"/>
      <c r="GE65" s="6">
        <f t="shared" si="1519"/>
        <v>0</v>
      </c>
      <c r="GF65" s="6"/>
      <c r="GG65" s="6"/>
      <c r="GH65" s="6">
        <f t="shared" si="1520"/>
        <v>0</v>
      </c>
      <c r="GI65" s="6"/>
      <c r="GJ65" s="6"/>
      <c r="GK65" s="6">
        <f t="shared" si="1521"/>
        <v>0</v>
      </c>
      <c r="GL65" s="7">
        <f t="shared" si="1522"/>
        <v>0</v>
      </c>
      <c r="GM65" s="6">
        <f t="shared" si="1522"/>
        <v>0</v>
      </c>
      <c r="GN65" s="6">
        <f t="shared" si="1523"/>
        <v>0</v>
      </c>
      <c r="GO65" s="6"/>
      <c r="GP65" s="6"/>
      <c r="GQ65" s="6">
        <f t="shared" si="1524"/>
        <v>0</v>
      </c>
      <c r="GR65" s="6"/>
      <c r="GS65" s="6"/>
      <c r="GT65" s="6">
        <f t="shared" si="1525"/>
        <v>0</v>
      </c>
      <c r="GU65" s="6"/>
      <c r="GV65" s="6"/>
      <c r="GW65" s="6">
        <f t="shared" si="1526"/>
        <v>0</v>
      </c>
      <c r="GX65" s="5">
        <f>GL65+GO65+GR65+GU65</f>
        <v>0</v>
      </c>
      <c r="GY65" s="5">
        <f t="shared" si="1527"/>
        <v>0</v>
      </c>
      <c r="GZ65" s="5">
        <f t="shared" si="1527"/>
        <v>0</v>
      </c>
      <c r="HA65" s="10">
        <f t="shared" si="139"/>
        <v>0</v>
      </c>
      <c r="HB65" s="10">
        <f t="shared" si="458"/>
        <v>4700000</v>
      </c>
      <c r="HC65" s="116">
        <f t="shared" si="459"/>
        <v>4700000</v>
      </c>
    </row>
    <row r="66" spans="1:211" x14ac:dyDescent="0.2">
      <c r="A66" s="123" t="s">
        <v>457</v>
      </c>
      <c r="B66" s="6">
        <v>0</v>
      </c>
      <c r="C66" s="6"/>
      <c r="D66" s="6">
        <f t="shared" si="1458"/>
        <v>0</v>
      </c>
      <c r="E66" s="6">
        <v>0</v>
      </c>
      <c r="F66" s="6"/>
      <c r="G66" s="6">
        <f t="shared" si="1459"/>
        <v>0</v>
      </c>
      <c r="H66" s="6">
        <v>0</v>
      </c>
      <c r="I66" s="6"/>
      <c r="J66" s="6">
        <f t="shared" si="1460"/>
        <v>0</v>
      </c>
      <c r="K66" s="6">
        <v>0</v>
      </c>
      <c r="L66" s="6"/>
      <c r="M66" s="6">
        <f t="shared" si="1461"/>
        <v>0</v>
      </c>
      <c r="N66" s="6">
        <v>0</v>
      </c>
      <c r="O66" s="6"/>
      <c r="P66" s="6">
        <f t="shared" si="1462"/>
        <v>0</v>
      </c>
      <c r="Q66" s="6">
        <v>0</v>
      </c>
      <c r="R66" s="6"/>
      <c r="S66" s="6">
        <f t="shared" si="1463"/>
        <v>0</v>
      </c>
      <c r="T66" s="6">
        <v>0</v>
      </c>
      <c r="U66" s="6"/>
      <c r="V66" s="6">
        <f t="shared" si="1464"/>
        <v>0</v>
      </c>
      <c r="W66" s="6"/>
      <c r="X66" s="6"/>
      <c r="Y66" s="6">
        <f t="shared" si="1465"/>
        <v>0</v>
      </c>
      <c r="Z66" s="6"/>
      <c r="AA66" s="6"/>
      <c r="AB66" s="6">
        <f t="shared" si="1466"/>
        <v>0</v>
      </c>
      <c r="AC66" s="6">
        <f>rendfeladattalterhpézmaradv!V31</f>
        <v>159849</v>
      </c>
      <c r="AD66" s="6">
        <f>-2062010-159849</f>
        <v>-2221859</v>
      </c>
      <c r="AE66" s="6">
        <f t="shared" si="1467"/>
        <v>-2062010</v>
      </c>
      <c r="AF66" s="6">
        <v>0</v>
      </c>
      <c r="AG66" s="6"/>
      <c r="AH66" s="6">
        <f t="shared" si="1468"/>
        <v>0</v>
      </c>
      <c r="AI66" s="6">
        <v>0</v>
      </c>
      <c r="AJ66" s="6"/>
      <c r="AK66" s="6">
        <f t="shared" si="1469"/>
        <v>0</v>
      </c>
      <c r="AL66" s="6">
        <v>0</v>
      </c>
      <c r="AM66" s="6"/>
      <c r="AN66" s="6">
        <f t="shared" si="1470"/>
        <v>0</v>
      </c>
      <c r="AO66" s="6">
        <v>0</v>
      </c>
      <c r="AP66" s="6"/>
      <c r="AQ66" s="6">
        <f t="shared" si="1471"/>
        <v>0</v>
      </c>
      <c r="AR66" s="6">
        <v>0</v>
      </c>
      <c r="AS66" s="6"/>
      <c r="AT66" s="6">
        <f t="shared" si="1472"/>
        <v>0</v>
      </c>
      <c r="AU66" s="6">
        <v>0</v>
      </c>
      <c r="AV66" s="6"/>
      <c r="AW66" s="6">
        <f t="shared" si="1473"/>
        <v>0</v>
      </c>
      <c r="AX66" s="6">
        <v>0</v>
      </c>
      <c r="AY66" s="6"/>
      <c r="AZ66" s="6">
        <f t="shared" si="1474"/>
        <v>0</v>
      </c>
      <c r="BA66" s="6">
        <v>0</v>
      </c>
      <c r="BB66" s="6"/>
      <c r="BC66" s="6">
        <f t="shared" si="1475"/>
        <v>0</v>
      </c>
      <c r="BD66" s="6"/>
      <c r="BE66" s="6"/>
      <c r="BF66" s="6">
        <f t="shared" si="1476"/>
        <v>0</v>
      </c>
      <c r="BG66" s="6">
        <v>0</v>
      </c>
      <c r="BH66" s="6"/>
      <c r="BI66" s="6">
        <f t="shared" si="1477"/>
        <v>0</v>
      </c>
      <c r="BJ66" s="6">
        <v>0</v>
      </c>
      <c r="BK66" s="6"/>
      <c r="BL66" s="6">
        <f t="shared" si="1478"/>
        <v>0</v>
      </c>
      <c r="BM66" s="6"/>
      <c r="BN66" s="6"/>
      <c r="BO66" s="6">
        <f t="shared" si="1479"/>
        <v>0</v>
      </c>
      <c r="BP66" s="6">
        <v>0</v>
      </c>
      <c r="BQ66" s="6"/>
      <c r="BR66" s="6">
        <f t="shared" si="1480"/>
        <v>0</v>
      </c>
      <c r="BS66" s="6">
        <v>0</v>
      </c>
      <c r="BT66" s="6"/>
      <c r="BU66" s="6">
        <f t="shared" si="1481"/>
        <v>0</v>
      </c>
      <c r="BV66" s="6"/>
      <c r="BW66" s="6"/>
      <c r="BX66" s="6">
        <f t="shared" si="1482"/>
        <v>0</v>
      </c>
      <c r="BY66" s="6">
        <v>0</v>
      </c>
      <c r="BZ66" s="6"/>
      <c r="CA66" s="6">
        <f t="shared" si="1483"/>
        <v>0</v>
      </c>
      <c r="CB66" s="6"/>
      <c r="CC66" s="6"/>
      <c r="CD66" s="6">
        <f t="shared" si="1484"/>
        <v>0</v>
      </c>
      <c r="CE66" s="6"/>
      <c r="CF66" s="6"/>
      <c r="CG66" s="6">
        <f t="shared" si="1485"/>
        <v>0</v>
      </c>
      <c r="CH66" s="6"/>
      <c r="CI66" s="6"/>
      <c r="CJ66" s="6">
        <f t="shared" si="1486"/>
        <v>0</v>
      </c>
      <c r="CK66" s="6"/>
      <c r="CL66" s="6"/>
      <c r="CM66" s="6">
        <f t="shared" si="1487"/>
        <v>0</v>
      </c>
      <c r="CN66" s="6">
        <v>0</v>
      </c>
      <c r="CO66" s="6"/>
      <c r="CP66" s="6">
        <f t="shared" si="1488"/>
        <v>0</v>
      </c>
      <c r="CQ66" s="6"/>
      <c r="CR66" s="6"/>
      <c r="CS66" s="6">
        <f t="shared" si="1489"/>
        <v>0</v>
      </c>
      <c r="CT66" s="6">
        <v>0</v>
      </c>
      <c r="CU66" s="6"/>
      <c r="CV66" s="6">
        <f t="shared" si="1490"/>
        <v>0</v>
      </c>
      <c r="CW66" s="6">
        <v>0</v>
      </c>
      <c r="CX66" s="6"/>
      <c r="CY66" s="6">
        <f t="shared" si="1491"/>
        <v>0</v>
      </c>
      <c r="CZ66" s="6">
        <v>0</v>
      </c>
      <c r="DA66" s="6"/>
      <c r="DB66" s="6">
        <f t="shared" si="1492"/>
        <v>0</v>
      </c>
      <c r="DC66" s="6">
        <v>0</v>
      </c>
      <c r="DD66" s="6"/>
      <c r="DE66" s="6">
        <f t="shared" si="1493"/>
        <v>0</v>
      </c>
      <c r="DF66" s="6">
        <v>0</v>
      </c>
      <c r="DG66" s="6"/>
      <c r="DH66" s="6">
        <f t="shared" si="1494"/>
        <v>0</v>
      </c>
      <c r="DI66" s="6">
        <v>0</v>
      </c>
      <c r="DJ66" s="6"/>
      <c r="DK66" s="6">
        <f t="shared" si="1495"/>
        <v>0</v>
      </c>
      <c r="DL66" s="6">
        <v>0</v>
      </c>
      <c r="DM66" s="6"/>
      <c r="DN66" s="6">
        <f t="shared" si="1496"/>
        <v>0</v>
      </c>
      <c r="DO66" s="6">
        <v>0</v>
      </c>
      <c r="DP66" s="6"/>
      <c r="DQ66" s="6">
        <f t="shared" si="1497"/>
        <v>0</v>
      </c>
      <c r="DR66" s="105">
        <f t="shared" si="1498"/>
        <v>159849</v>
      </c>
      <c r="DS66" s="105">
        <f t="shared" si="1498"/>
        <v>-2221859</v>
      </c>
      <c r="DT66" s="105">
        <f t="shared" si="1498"/>
        <v>-2062010</v>
      </c>
      <c r="DU66" s="6"/>
      <c r="DV66" s="6"/>
      <c r="DW66" s="6">
        <f t="shared" si="1499"/>
        <v>0</v>
      </c>
      <c r="DX66" s="6"/>
      <c r="DY66" s="6"/>
      <c r="DZ66" s="6">
        <f t="shared" si="1500"/>
        <v>0</v>
      </c>
      <c r="EA66" s="6"/>
      <c r="EB66" s="6"/>
      <c r="EC66" s="6">
        <f t="shared" si="1501"/>
        <v>0</v>
      </c>
      <c r="ED66" s="6">
        <v>0</v>
      </c>
      <c r="EE66" s="6"/>
      <c r="EF66" s="6">
        <f t="shared" si="1502"/>
        <v>0</v>
      </c>
      <c r="EG66" s="6"/>
      <c r="EH66" s="6"/>
      <c r="EI66" s="6">
        <f t="shared" si="1503"/>
        <v>0</v>
      </c>
      <c r="EJ66" s="6">
        <v>0</v>
      </c>
      <c r="EK66" s="6">
        <v>-2622</v>
      </c>
      <c r="EL66" s="6">
        <f t="shared" si="1504"/>
        <v>-2622</v>
      </c>
      <c r="EM66" s="6"/>
      <c r="EN66" s="6"/>
      <c r="EO66" s="6">
        <f t="shared" si="1505"/>
        <v>0</v>
      </c>
      <c r="EP66" s="6">
        <v>0</v>
      </c>
      <c r="EQ66" s="6"/>
      <c r="ER66" s="6">
        <f t="shared" si="1506"/>
        <v>0</v>
      </c>
      <c r="ES66" s="6">
        <v>0</v>
      </c>
      <c r="ET66" s="6">
        <v>2917</v>
      </c>
      <c r="EU66" s="6">
        <f t="shared" si="1507"/>
        <v>2917</v>
      </c>
      <c r="EV66" s="105">
        <f t="shared" si="1508"/>
        <v>0</v>
      </c>
      <c r="EW66" s="105">
        <f t="shared" si="1508"/>
        <v>295</v>
      </c>
      <c r="EX66" s="105">
        <f t="shared" si="1508"/>
        <v>295</v>
      </c>
      <c r="EY66" s="6"/>
      <c r="EZ66" s="6"/>
      <c r="FA66" s="6">
        <f t="shared" si="1509"/>
        <v>0</v>
      </c>
      <c r="FB66" s="6"/>
      <c r="FC66" s="6">
        <v>863</v>
      </c>
      <c r="FD66" s="6">
        <f t="shared" si="1510"/>
        <v>863</v>
      </c>
      <c r="FE66" s="6"/>
      <c r="FF66" s="6">
        <v>784</v>
      </c>
      <c r="FG66" s="6">
        <f t="shared" si="1511"/>
        <v>784</v>
      </c>
      <c r="FH66" s="6"/>
      <c r="FI66" s="6">
        <v>5168</v>
      </c>
      <c r="FJ66" s="6">
        <f t="shared" si="1512"/>
        <v>5168</v>
      </c>
      <c r="FK66" s="6"/>
      <c r="FL66" s="6">
        <v>1315</v>
      </c>
      <c r="FM66" s="6">
        <f t="shared" si="1513"/>
        <v>1315</v>
      </c>
      <c r="FN66" s="6"/>
      <c r="FO66" s="6">
        <v>-5480</v>
      </c>
      <c r="FP66" s="6">
        <f t="shared" si="1514"/>
        <v>-5480</v>
      </c>
      <c r="FQ66" s="6"/>
      <c r="FR66" s="6">
        <v>3700</v>
      </c>
      <c r="FS66" s="6">
        <f t="shared" si="1515"/>
        <v>3700</v>
      </c>
      <c r="FT66" s="6"/>
      <c r="FU66" s="6">
        <v>-107</v>
      </c>
      <c r="FV66" s="6">
        <f t="shared" si="1516"/>
        <v>-107</v>
      </c>
      <c r="FW66" s="6"/>
      <c r="FX66" s="6">
        <v>5928</v>
      </c>
      <c r="FY66" s="6">
        <f t="shared" si="1517"/>
        <v>5928</v>
      </c>
      <c r="FZ66" s="6"/>
      <c r="GA66" s="6">
        <v>1845</v>
      </c>
      <c r="GB66" s="6">
        <f t="shared" si="1518"/>
        <v>1845</v>
      </c>
      <c r="GC66" s="6"/>
      <c r="GD66" s="6">
        <v>754</v>
      </c>
      <c r="GE66" s="6">
        <f t="shared" si="1519"/>
        <v>754</v>
      </c>
      <c r="GF66" s="6"/>
      <c r="GG66" s="6"/>
      <c r="GH66" s="6">
        <f t="shared" si="1520"/>
        <v>0</v>
      </c>
      <c r="GI66" s="6"/>
      <c r="GJ66" s="6"/>
      <c r="GK66" s="6">
        <f t="shared" si="1521"/>
        <v>0</v>
      </c>
      <c r="GL66" s="7">
        <f t="shared" si="1522"/>
        <v>0</v>
      </c>
      <c r="GM66" s="6">
        <f t="shared" si="1522"/>
        <v>14770</v>
      </c>
      <c r="GN66" s="6">
        <f t="shared" si="1523"/>
        <v>14770</v>
      </c>
      <c r="GO66" s="6"/>
      <c r="GP66" s="6">
        <v>8452</v>
      </c>
      <c r="GQ66" s="6">
        <f t="shared" si="1524"/>
        <v>8452</v>
      </c>
      <c r="GR66" s="6"/>
      <c r="GS66" s="6">
        <v>688</v>
      </c>
      <c r="GT66" s="6">
        <f t="shared" si="1525"/>
        <v>688</v>
      </c>
      <c r="GU66" s="6"/>
      <c r="GV66" s="6"/>
      <c r="GW66" s="6">
        <f t="shared" si="1526"/>
        <v>0</v>
      </c>
      <c r="GX66" s="5">
        <f>GL66+GO66+GR66+GU66</f>
        <v>0</v>
      </c>
      <c r="GY66" s="5">
        <f t="shared" si="1527"/>
        <v>23910</v>
      </c>
      <c r="GZ66" s="5">
        <f t="shared" si="1527"/>
        <v>23910</v>
      </c>
      <c r="HA66" s="10">
        <f t="shared" si="139"/>
        <v>159849</v>
      </c>
      <c r="HB66" s="10">
        <f t="shared" si="458"/>
        <v>-2197654</v>
      </c>
      <c r="HC66" s="116">
        <f t="shared" si="459"/>
        <v>-2037805</v>
      </c>
    </row>
    <row r="67" spans="1:211" s="12" customFormat="1" x14ac:dyDescent="0.2">
      <c r="A67" s="124" t="s">
        <v>458</v>
      </c>
      <c r="B67" s="5">
        <f>B68+B69</f>
        <v>0</v>
      </c>
      <c r="C67" s="5">
        <f t="shared" ref="C67:BN67" si="1528">C68+C69</f>
        <v>0</v>
      </c>
      <c r="D67" s="5">
        <f t="shared" si="1528"/>
        <v>0</v>
      </c>
      <c r="E67" s="5">
        <f t="shared" si="1528"/>
        <v>0</v>
      </c>
      <c r="F67" s="5">
        <f t="shared" si="1528"/>
        <v>0</v>
      </c>
      <c r="G67" s="5">
        <f t="shared" si="1528"/>
        <v>0</v>
      </c>
      <c r="H67" s="5">
        <f t="shared" si="1528"/>
        <v>0</v>
      </c>
      <c r="I67" s="5">
        <f t="shared" si="1528"/>
        <v>0</v>
      </c>
      <c r="J67" s="5">
        <f t="shared" si="1528"/>
        <v>0</v>
      </c>
      <c r="K67" s="5">
        <f t="shared" si="1528"/>
        <v>0</v>
      </c>
      <c r="L67" s="5">
        <f t="shared" si="1528"/>
        <v>0</v>
      </c>
      <c r="M67" s="5">
        <f t="shared" si="1528"/>
        <v>0</v>
      </c>
      <c r="N67" s="5">
        <f t="shared" si="1528"/>
        <v>0</v>
      </c>
      <c r="O67" s="5">
        <f t="shared" si="1528"/>
        <v>0</v>
      </c>
      <c r="P67" s="5">
        <f t="shared" si="1528"/>
        <v>0</v>
      </c>
      <c r="Q67" s="5">
        <f t="shared" si="1528"/>
        <v>0</v>
      </c>
      <c r="R67" s="5">
        <f t="shared" si="1528"/>
        <v>0</v>
      </c>
      <c r="S67" s="5">
        <f t="shared" si="1528"/>
        <v>0</v>
      </c>
      <c r="T67" s="5">
        <f t="shared" si="1528"/>
        <v>0</v>
      </c>
      <c r="U67" s="5">
        <f t="shared" si="1528"/>
        <v>0</v>
      </c>
      <c r="V67" s="5">
        <f t="shared" si="1528"/>
        <v>0</v>
      </c>
      <c r="W67" s="5">
        <f t="shared" si="1528"/>
        <v>0</v>
      </c>
      <c r="X67" s="5">
        <f t="shared" si="1528"/>
        <v>0</v>
      </c>
      <c r="Y67" s="5">
        <f t="shared" si="1528"/>
        <v>0</v>
      </c>
      <c r="Z67" s="5">
        <f t="shared" si="1528"/>
        <v>0</v>
      </c>
      <c r="AA67" s="5">
        <f t="shared" si="1528"/>
        <v>0</v>
      </c>
      <c r="AB67" s="5">
        <f t="shared" si="1528"/>
        <v>0</v>
      </c>
      <c r="AC67" s="5">
        <f t="shared" si="1528"/>
        <v>1959018</v>
      </c>
      <c r="AD67" s="5">
        <f t="shared" si="1528"/>
        <v>415603</v>
      </c>
      <c r="AE67" s="5">
        <f t="shared" si="1528"/>
        <v>2374621</v>
      </c>
      <c r="AF67" s="5">
        <f t="shared" si="1528"/>
        <v>0</v>
      </c>
      <c r="AG67" s="5">
        <f t="shared" si="1528"/>
        <v>0</v>
      </c>
      <c r="AH67" s="5">
        <f t="shared" si="1528"/>
        <v>0</v>
      </c>
      <c r="AI67" s="5">
        <f t="shared" si="1528"/>
        <v>0</v>
      </c>
      <c r="AJ67" s="5">
        <f t="shared" si="1528"/>
        <v>0</v>
      </c>
      <c r="AK67" s="5">
        <f t="shared" si="1528"/>
        <v>0</v>
      </c>
      <c r="AL67" s="5">
        <f t="shared" si="1528"/>
        <v>0</v>
      </c>
      <c r="AM67" s="5">
        <f t="shared" si="1528"/>
        <v>0</v>
      </c>
      <c r="AN67" s="5">
        <f t="shared" si="1528"/>
        <v>0</v>
      </c>
      <c r="AO67" s="5">
        <f t="shared" si="1528"/>
        <v>0</v>
      </c>
      <c r="AP67" s="5">
        <f t="shared" si="1528"/>
        <v>0</v>
      </c>
      <c r="AQ67" s="5">
        <f t="shared" si="1528"/>
        <v>0</v>
      </c>
      <c r="AR67" s="5">
        <f t="shared" si="1528"/>
        <v>0</v>
      </c>
      <c r="AS67" s="5">
        <f t="shared" si="1528"/>
        <v>0</v>
      </c>
      <c r="AT67" s="5">
        <f t="shared" si="1528"/>
        <v>0</v>
      </c>
      <c r="AU67" s="5">
        <f t="shared" si="1528"/>
        <v>0</v>
      </c>
      <c r="AV67" s="5">
        <f t="shared" si="1528"/>
        <v>0</v>
      </c>
      <c r="AW67" s="5">
        <f t="shared" si="1528"/>
        <v>0</v>
      </c>
      <c r="AX67" s="5">
        <f t="shared" si="1528"/>
        <v>0</v>
      </c>
      <c r="AY67" s="5">
        <f t="shared" si="1528"/>
        <v>0</v>
      </c>
      <c r="AZ67" s="5">
        <f t="shared" si="1528"/>
        <v>0</v>
      </c>
      <c r="BA67" s="5">
        <f t="shared" si="1528"/>
        <v>0</v>
      </c>
      <c r="BB67" s="5">
        <f t="shared" si="1528"/>
        <v>0</v>
      </c>
      <c r="BC67" s="5">
        <f t="shared" si="1528"/>
        <v>0</v>
      </c>
      <c r="BD67" s="5">
        <f t="shared" si="1528"/>
        <v>0</v>
      </c>
      <c r="BE67" s="5">
        <f t="shared" si="1528"/>
        <v>0</v>
      </c>
      <c r="BF67" s="5">
        <f t="shared" si="1528"/>
        <v>0</v>
      </c>
      <c r="BG67" s="5">
        <f t="shared" si="1528"/>
        <v>0</v>
      </c>
      <c r="BH67" s="5">
        <f t="shared" si="1528"/>
        <v>0</v>
      </c>
      <c r="BI67" s="5">
        <f t="shared" si="1528"/>
        <v>0</v>
      </c>
      <c r="BJ67" s="5">
        <f t="shared" si="1528"/>
        <v>0</v>
      </c>
      <c r="BK67" s="5">
        <f t="shared" si="1528"/>
        <v>0</v>
      </c>
      <c r="BL67" s="5">
        <f t="shared" si="1528"/>
        <v>0</v>
      </c>
      <c r="BM67" s="5">
        <f t="shared" si="1528"/>
        <v>0</v>
      </c>
      <c r="BN67" s="5">
        <f t="shared" si="1528"/>
        <v>0</v>
      </c>
      <c r="BO67" s="5">
        <f t="shared" ref="BO67:DQ67" si="1529">BO68+BO69</f>
        <v>0</v>
      </c>
      <c r="BP67" s="5">
        <f t="shared" si="1529"/>
        <v>0</v>
      </c>
      <c r="BQ67" s="5">
        <f t="shared" si="1529"/>
        <v>0</v>
      </c>
      <c r="BR67" s="5">
        <f t="shared" si="1529"/>
        <v>0</v>
      </c>
      <c r="BS67" s="5">
        <f t="shared" si="1529"/>
        <v>0</v>
      </c>
      <c r="BT67" s="5">
        <f t="shared" si="1529"/>
        <v>0</v>
      </c>
      <c r="BU67" s="5">
        <f t="shared" si="1529"/>
        <v>0</v>
      </c>
      <c r="BV67" s="5">
        <f t="shared" si="1529"/>
        <v>0</v>
      </c>
      <c r="BW67" s="5">
        <f t="shared" si="1529"/>
        <v>0</v>
      </c>
      <c r="BX67" s="5">
        <f t="shared" si="1529"/>
        <v>0</v>
      </c>
      <c r="BY67" s="5">
        <f t="shared" si="1529"/>
        <v>0</v>
      </c>
      <c r="BZ67" s="5">
        <f t="shared" si="1529"/>
        <v>0</v>
      </c>
      <c r="CA67" s="5">
        <f t="shared" si="1529"/>
        <v>0</v>
      </c>
      <c r="CB67" s="5">
        <f t="shared" si="1529"/>
        <v>0</v>
      </c>
      <c r="CC67" s="5">
        <f t="shared" si="1529"/>
        <v>0</v>
      </c>
      <c r="CD67" s="5">
        <f t="shared" si="1529"/>
        <v>0</v>
      </c>
      <c r="CE67" s="5">
        <f t="shared" si="1529"/>
        <v>0</v>
      </c>
      <c r="CF67" s="5">
        <f t="shared" si="1529"/>
        <v>0</v>
      </c>
      <c r="CG67" s="5">
        <f t="shared" si="1529"/>
        <v>0</v>
      </c>
      <c r="CH67" s="5">
        <f t="shared" si="1529"/>
        <v>0</v>
      </c>
      <c r="CI67" s="5">
        <f t="shared" si="1529"/>
        <v>0</v>
      </c>
      <c r="CJ67" s="5">
        <f t="shared" si="1529"/>
        <v>0</v>
      </c>
      <c r="CK67" s="5">
        <f t="shared" si="1529"/>
        <v>0</v>
      </c>
      <c r="CL67" s="5">
        <f t="shared" si="1529"/>
        <v>0</v>
      </c>
      <c r="CM67" s="5">
        <f t="shared" si="1529"/>
        <v>0</v>
      </c>
      <c r="CN67" s="5">
        <f t="shared" si="1529"/>
        <v>0</v>
      </c>
      <c r="CO67" s="5">
        <f t="shared" si="1529"/>
        <v>0</v>
      </c>
      <c r="CP67" s="5">
        <f t="shared" si="1529"/>
        <v>0</v>
      </c>
      <c r="CQ67" s="5">
        <f t="shared" si="1529"/>
        <v>0</v>
      </c>
      <c r="CR67" s="5">
        <f t="shared" si="1529"/>
        <v>0</v>
      </c>
      <c r="CS67" s="5">
        <f t="shared" si="1529"/>
        <v>0</v>
      </c>
      <c r="CT67" s="5">
        <f t="shared" si="1529"/>
        <v>0</v>
      </c>
      <c r="CU67" s="5">
        <f t="shared" si="1529"/>
        <v>0</v>
      </c>
      <c r="CV67" s="5">
        <f t="shared" si="1529"/>
        <v>0</v>
      </c>
      <c r="CW67" s="5">
        <f t="shared" si="1529"/>
        <v>0</v>
      </c>
      <c r="CX67" s="5">
        <f t="shared" si="1529"/>
        <v>0</v>
      </c>
      <c r="CY67" s="5">
        <f t="shared" si="1529"/>
        <v>0</v>
      </c>
      <c r="CZ67" s="5">
        <f t="shared" si="1529"/>
        <v>0</v>
      </c>
      <c r="DA67" s="5">
        <f t="shared" si="1529"/>
        <v>0</v>
      </c>
      <c r="DB67" s="5">
        <f t="shared" si="1529"/>
        <v>0</v>
      </c>
      <c r="DC67" s="5">
        <f t="shared" si="1529"/>
        <v>0</v>
      </c>
      <c r="DD67" s="5">
        <f t="shared" si="1529"/>
        <v>0</v>
      </c>
      <c r="DE67" s="5">
        <f t="shared" si="1529"/>
        <v>0</v>
      </c>
      <c r="DF67" s="5">
        <f t="shared" si="1529"/>
        <v>0</v>
      </c>
      <c r="DG67" s="5">
        <f t="shared" si="1529"/>
        <v>0</v>
      </c>
      <c r="DH67" s="5">
        <f t="shared" si="1529"/>
        <v>0</v>
      </c>
      <c r="DI67" s="5">
        <f t="shared" si="1529"/>
        <v>0</v>
      </c>
      <c r="DJ67" s="5">
        <f t="shared" si="1529"/>
        <v>0</v>
      </c>
      <c r="DK67" s="5">
        <f t="shared" si="1529"/>
        <v>0</v>
      </c>
      <c r="DL67" s="5">
        <f t="shared" si="1529"/>
        <v>0</v>
      </c>
      <c r="DM67" s="5">
        <f t="shared" si="1529"/>
        <v>0</v>
      </c>
      <c r="DN67" s="5">
        <f t="shared" si="1529"/>
        <v>0</v>
      </c>
      <c r="DO67" s="5">
        <f t="shared" si="1529"/>
        <v>0</v>
      </c>
      <c r="DP67" s="5">
        <f t="shared" si="1529"/>
        <v>0</v>
      </c>
      <c r="DQ67" s="5">
        <f t="shared" si="1529"/>
        <v>0</v>
      </c>
      <c r="DR67" s="106">
        <f t="shared" ref="DR67:GR67" si="1530">DR68+DR69</f>
        <v>1959018</v>
      </c>
      <c r="DS67" s="106">
        <f t="shared" si="1530"/>
        <v>415603</v>
      </c>
      <c r="DT67" s="106">
        <f t="shared" si="1530"/>
        <v>2374621</v>
      </c>
      <c r="DU67" s="5">
        <f t="shared" si="1530"/>
        <v>0</v>
      </c>
      <c r="DV67" s="5">
        <f t="shared" ref="DV67" si="1531">DV68+DV69</f>
        <v>0</v>
      </c>
      <c r="DW67" s="5">
        <f t="shared" ref="DW67:EU67" si="1532">DW68+DW69</f>
        <v>0</v>
      </c>
      <c r="DX67" s="5">
        <f t="shared" si="1530"/>
        <v>0</v>
      </c>
      <c r="DY67" s="5">
        <f t="shared" si="1530"/>
        <v>0</v>
      </c>
      <c r="DZ67" s="5">
        <f t="shared" si="1532"/>
        <v>0</v>
      </c>
      <c r="EA67" s="5">
        <f t="shared" si="1530"/>
        <v>0</v>
      </c>
      <c r="EB67" s="5">
        <f t="shared" si="1530"/>
        <v>0</v>
      </c>
      <c r="EC67" s="5">
        <f t="shared" si="1532"/>
        <v>0</v>
      </c>
      <c r="ED67" s="5">
        <f t="shared" si="1530"/>
        <v>0</v>
      </c>
      <c r="EE67" s="5">
        <f t="shared" si="1530"/>
        <v>0</v>
      </c>
      <c r="EF67" s="5">
        <f t="shared" si="1532"/>
        <v>0</v>
      </c>
      <c r="EG67" s="5">
        <f t="shared" si="1530"/>
        <v>0</v>
      </c>
      <c r="EH67" s="5">
        <f t="shared" si="1530"/>
        <v>0</v>
      </c>
      <c r="EI67" s="5">
        <f t="shared" si="1532"/>
        <v>0</v>
      </c>
      <c r="EJ67" s="5">
        <f t="shared" si="1530"/>
        <v>0</v>
      </c>
      <c r="EK67" s="5">
        <f t="shared" si="1530"/>
        <v>0</v>
      </c>
      <c r="EL67" s="5">
        <f t="shared" si="1532"/>
        <v>0</v>
      </c>
      <c r="EM67" s="5">
        <f t="shared" si="1530"/>
        <v>0</v>
      </c>
      <c r="EN67" s="5">
        <f t="shared" si="1530"/>
        <v>0</v>
      </c>
      <c r="EO67" s="5">
        <f t="shared" si="1532"/>
        <v>0</v>
      </c>
      <c r="EP67" s="5">
        <f t="shared" si="1530"/>
        <v>0</v>
      </c>
      <c r="EQ67" s="5">
        <f t="shared" si="1530"/>
        <v>0</v>
      </c>
      <c r="ER67" s="5">
        <f t="shared" si="1532"/>
        <v>0</v>
      </c>
      <c r="ES67" s="5">
        <f t="shared" si="1530"/>
        <v>0</v>
      </c>
      <c r="ET67" s="5">
        <f t="shared" si="1530"/>
        <v>0</v>
      </c>
      <c r="EU67" s="5">
        <f t="shared" si="1532"/>
        <v>0</v>
      </c>
      <c r="EV67" s="106">
        <f t="shared" si="1530"/>
        <v>0</v>
      </c>
      <c r="EW67" s="106">
        <f t="shared" si="1530"/>
        <v>0</v>
      </c>
      <c r="EX67" s="106">
        <f t="shared" si="1530"/>
        <v>0</v>
      </c>
      <c r="EY67" s="5">
        <f t="shared" si="1530"/>
        <v>0</v>
      </c>
      <c r="EZ67" s="5">
        <f t="shared" ref="EZ67" si="1533">EZ68+EZ69</f>
        <v>-2304</v>
      </c>
      <c r="FA67" s="5">
        <f t="shared" ref="FA67" si="1534">FA68+FA69</f>
        <v>-2304</v>
      </c>
      <c r="FB67" s="5">
        <f t="shared" si="1530"/>
        <v>0</v>
      </c>
      <c r="FC67" s="5">
        <f t="shared" ref="FC67" si="1535">FC68+FC69</f>
        <v>0</v>
      </c>
      <c r="FD67" s="5">
        <f t="shared" ref="FD67" si="1536">FD68+FD69</f>
        <v>0</v>
      </c>
      <c r="FE67" s="5">
        <f t="shared" si="1530"/>
        <v>0</v>
      </c>
      <c r="FF67" s="5">
        <f t="shared" ref="FF67" si="1537">FF68+FF69</f>
        <v>0</v>
      </c>
      <c r="FG67" s="5">
        <f t="shared" ref="FG67" si="1538">FG68+FG69</f>
        <v>0</v>
      </c>
      <c r="FH67" s="5">
        <f t="shared" si="1530"/>
        <v>1400</v>
      </c>
      <c r="FI67" s="5">
        <f t="shared" ref="FI67" si="1539">FI68+FI69</f>
        <v>1400</v>
      </c>
      <c r="FJ67" s="5">
        <f t="shared" ref="FJ67" si="1540">FJ68+FJ69</f>
        <v>2800</v>
      </c>
      <c r="FK67" s="5">
        <f t="shared" si="1530"/>
        <v>0</v>
      </c>
      <c r="FL67" s="5">
        <f t="shared" ref="FL67" si="1541">FL68+FL69</f>
        <v>0</v>
      </c>
      <c r="FM67" s="5">
        <f t="shared" ref="FM67" si="1542">FM68+FM69</f>
        <v>0</v>
      </c>
      <c r="FN67" s="5">
        <f t="shared" si="1530"/>
        <v>0</v>
      </c>
      <c r="FO67" s="5">
        <f t="shared" ref="FO67" si="1543">FO68+FO69</f>
        <v>0</v>
      </c>
      <c r="FP67" s="5">
        <f t="shared" ref="FP67" si="1544">FP68+FP69</f>
        <v>0</v>
      </c>
      <c r="FQ67" s="5">
        <f t="shared" si="1530"/>
        <v>0</v>
      </c>
      <c r="FR67" s="5">
        <f t="shared" ref="FR67" si="1545">FR68+FR69</f>
        <v>0</v>
      </c>
      <c r="FS67" s="5">
        <f t="shared" ref="FS67" si="1546">FS68+FS69</f>
        <v>0</v>
      </c>
      <c r="FT67" s="5">
        <f t="shared" si="1530"/>
        <v>0</v>
      </c>
      <c r="FU67" s="5">
        <f t="shared" ref="FU67" si="1547">FU68+FU69</f>
        <v>1000</v>
      </c>
      <c r="FV67" s="5">
        <f t="shared" ref="FV67" si="1548">FV68+FV69</f>
        <v>1000</v>
      </c>
      <c r="FW67" s="5">
        <f t="shared" si="1530"/>
        <v>1600</v>
      </c>
      <c r="FX67" s="5">
        <f t="shared" ref="FX67" si="1549">FX68+FX69</f>
        <v>6025</v>
      </c>
      <c r="FY67" s="5">
        <f t="shared" ref="FY67" si="1550">FY68+FY69</f>
        <v>7625</v>
      </c>
      <c r="FZ67" s="5">
        <f t="shared" si="1530"/>
        <v>0</v>
      </c>
      <c r="GA67" s="5">
        <f t="shared" ref="GA67" si="1551">GA68+GA69</f>
        <v>478</v>
      </c>
      <c r="GB67" s="5">
        <f t="shared" ref="GB67" si="1552">GB68+GB69</f>
        <v>478</v>
      </c>
      <c r="GC67" s="5">
        <f t="shared" si="1530"/>
        <v>0</v>
      </c>
      <c r="GD67" s="5">
        <f t="shared" ref="GD67" si="1553">GD68+GD69</f>
        <v>2000</v>
      </c>
      <c r="GE67" s="5">
        <f t="shared" ref="GE67" si="1554">GE68+GE69</f>
        <v>2000</v>
      </c>
      <c r="GF67" s="5">
        <f t="shared" si="1530"/>
        <v>0</v>
      </c>
      <c r="GG67" s="5">
        <f t="shared" ref="GG67" si="1555">GG68+GG69</f>
        <v>0</v>
      </c>
      <c r="GH67" s="5">
        <f t="shared" ref="GH67" si="1556">GH68+GH69</f>
        <v>0</v>
      </c>
      <c r="GI67" s="5">
        <f>GI68+GI69</f>
        <v>0</v>
      </c>
      <c r="GJ67" s="5">
        <f t="shared" ref="GJ67" si="1557">GJ68+GJ69</f>
        <v>0</v>
      </c>
      <c r="GK67" s="5">
        <f t="shared" ref="GK67" si="1558">GK68+GK69</f>
        <v>0</v>
      </c>
      <c r="GL67" s="5">
        <f t="shared" si="1530"/>
        <v>3000</v>
      </c>
      <c r="GM67" s="5">
        <f t="shared" ref="GM67" si="1559">GM68+GM69</f>
        <v>8599</v>
      </c>
      <c r="GN67" s="5">
        <f t="shared" ref="GN67" si="1560">GN68+GN69</f>
        <v>11599</v>
      </c>
      <c r="GO67" s="5">
        <f t="shared" si="1530"/>
        <v>0</v>
      </c>
      <c r="GP67" s="5">
        <f t="shared" ref="GP67" si="1561">GP68+GP69</f>
        <v>18813</v>
      </c>
      <c r="GQ67" s="5">
        <f t="shared" ref="GQ67" si="1562">GQ68+GQ69</f>
        <v>18813</v>
      </c>
      <c r="GR67" s="5">
        <f t="shared" si="1530"/>
        <v>0</v>
      </c>
      <c r="GS67" s="5">
        <f t="shared" ref="GS67" si="1563">GS68+GS69</f>
        <v>13391</v>
      </c>
      <c r="GT67" s="5">
        <f t="shared" ref="GT67" si="1564">GT68+GT69</f>
        <v>13391</v>
      </c>
      <c r="GU67" s="5">
        <f>GU68+GU69</f>
        <v>28154</v>
      </c>
      <c r="GV67" s="5">
        <f t="shared" ref="GV67" si="1565">GV68+GV69</f>
        <v>24617</v>
      </c>
      <c r="GW67" s="5">
        <f t="shared" ref="GW67" si="1566">GW68+GW69</f>
        <v>52771</v>
      </c>
      <c r="GX67" s="5">
        <f>GX68+GX69</f>
        <v>31154</v>
      </c>
      <c r="GY67" s="5">
        <f t="shared" ref="GY67:GZ67" si="1567">GY68+GY69</f>
        <v>65420</v>
      </c>
      <c r="GZ67" s="5">
        <f t="shared" si="1567"/>
        <v>96574</v>
      </c>
      <c r="HA67" s="5">
        <f>HA68+HA69</f>
        <v>1990172</v>
      </c>
      <c r="HB67" s="5">
        <f t="shared" ref="HB67:HC67" si="1568">HB68+HB69</f>
        <v>481023</v>
      </c>
      <c r="HC67" s="118">
        <f t="shared" si="1568"/>
        <v>2471195</v>
      </c>
    </row>
    <row r="68" spans="1:211" x14ac:dyDescent="0.2">
      <c r="A68" s="125" t="s">
        <v>459</v>
      </c>
      <c r="B68" s="6">
        <v>0</v>
      </c>
      <c r="C68" s="6"/>
      <c r="D68" s="6">
        <f t="shared" ref="D68:D69" si="1569">B68+C68</f>
        <v>0</v>
      </c>
      <c r="E68" s="6">
        <v>0</v>
      </c>
      <c r="F68" s="6"/>
      <c r="G68" s="6">
        <f t="shared" ref="G68:G69" si="1570">E68+F68</f>
        <v>0</v>
      </c>
      <c r="H68" s="6">
        <v>0</v>
      </c>
      <c r="I68" s="6"/>
      <c r="J68" s="6">
        <f t="shared" ref="J68:J69" si="1571">H68+I68</f>
        <v>0</v>
      </c>
      <c r="K68" s="6">
        <v>0</v>
      </c>
      <c r="L68" s="6"/>
      <c r="M68" s="6">
        <f t="shared" ref="M68:M69" si="1572">K68+L68</f>
        <v>0</v>
      </c>
      <c r="N68" s="6">
        <v>0</v>
      </c>
      <c r="O68" s="6"/>
      <c r="P68" s="6">
        <f t="shared" ref="P68:P69" si="1573">N68+O68</f>
        <v>0</v>
      </c>
      <c r="Q68" s="6">
        <v>0</v>
      </c>
      <c r="R68" s="6"/>
      <c r="S68" s="6">
        <f t="shared" ref="S68:S69" si="1574">Q68+R68</f>
        <v>0</v>
      </c>
      <c r="T68" s="6">
        <v>0</v>
      </c>
      <c r="U68" s="6"/>
      <c r="V68" s="6">
        <f t="shared" ref="V68:V69" si="1575">T68+U68</f>
        <v>0</v>
      </c>
      <c r="W68" s="6">
        <v>0</v>
      </c>
      <c r="X68" s="6"/>
      <c r="Y68" s="6">
        <f t="shared" ref="Y68:Y69" si="1576">W68+X68</f>
        <v>0</v>
      </c>
      <c r="Z68" s="6">
        <v>0</v>
      </c>
      <c r="AA68" s="6"/>
      <c r="AB68" s="6">
        <f t="shared" ref="AB68:AB69" si="1577">Z68+AA68</f>
        <v>0</v>
      </c>
      <c r="AC68" s="6">
        <v>0</v>
      </c>
      <c r="AD68" s="6"/>
      <c r="AE68" s="6">
        <f t="shared" ref="AE68:AE69" si="1578">AC68+AD68</f>
        <v>0</v>
      </c>
      <c r="AF68" s="6">
        <v>0</v>
      </c>
      <c r="AG68" s="6"/>
      <c r="AH68" s="6">
        <f t="shared" ref="AH68:AH69" si="1579">AF68+AG68</f>
        <v>0</v>
      </c>
      <c r="AI68" s="6">
        <v>0</v>
      </c>
      <c r="AJ68" s="6"/>
      <c r="AK68" s="6">
        <f t="shared" ref="AK68:AK69" si="1580">AI68+AJ68</f>
        <v>0</v>
      </c>
      <c r="AL68" s="6">
        <v>0</v>
      </c>
      <c r="AM68" s="6"/>
      <c r="AN68" s="6">
        <f t="shared" ref="AN68:AN69" si="1581">AL68+AM68</f>
        <v>0</v>
      </c>
      <c r="AO68" s="6">
        <v>0</v>
      </c>
      <c r="AP68" s="6"/>
      <c r="AQ68" s="6">
        <f t="shared" ref="AQ68:AQ69" si="1582">AO68+AP68</f>
        <v>0</v>
      </c>
      <c r="AR68" s="6">
        <v>0</v>
      </c>
      <c r="AS68" s="6"/>
      <c r="AT68" s="6">
        <f t="shared" ref="AT68:AT69" si="1583">AR68+AS68</f>
        <v>0</v>
      </c>
      <c r="AU68" s="6">
        <v>0</v>
      </c>
      <c r="AV68" s="6"/>
      <c r="AW68" s="6">
        <f t="shared" ref="AW68:AW69" si="1584">AU68+AV68</f>
        <v>0</v>
      </c>
      <c r="AX68" s="6">
        <v>0</v>
      </c>
      <c r="AY68" s="6"/>
      <c r="AZ68" s="6">
        <f t="shared" ref="AZ68:AZ69" si="1585">AX68+AY68</f>
        <v>0</v>
      </c>
      <c r="BA68" s="6">
        <v>0</v>
      </c>
      <c r="BB68" s="6"/>
      <c r="BC68" s="6">
        <f t="shared" ref="BC68:BC69" si="1586">BA68+BB68</f>
        <v>0</v>
      </c>
      <c r="BD68" s="6"/>
      <c r="BE68" s="6"/>
      <c r="BF68" s="6">
        <f t="shared" ref="BF68:BF69" si="1587">BD68+BE68</f>
        <v>0</v>
      </c>
      <c r="BG68" s="6">
        <v>0</v>
      </c>
      <c r="BH68" s="6"/>
      <c r="BI68" s="6">
        <f t="shared" ref="BI68:BI69" si="1588">BG68+BH68</f>
        <v>0</v>
      </c>
      <c r="BJ68" s="6">
        <v>0</v>
      </c>
      <c r="BK68" s="6"/>
      <c r="BL68" s="6">
        <f t="shared" ref="BL68:BL69" si="1589">BJ68+BK68</f>
        <v>0</v>
      </c>
      <c r="BM68" s="6"/>
      <c r="BN68" s="6"/>
      <c r="BO68" s="6">
        <f t="shared" ref="BO68:BO69" si="1590">BM68+BN68</f>
        <v>0</v>
      </c>
      <c r="BP68" s="6">
        <v>0</v>
      </c>
      <c r="BQ68" s="6"/>
      <c r="BR68" s="6">
        <f t="shared" ref="BR68:BR69" si="1591">BP68+BQ68</f>
        <v>0</v>
      </c>
      <c r="BS68" s="6">
        <v>0</v>
      </c>
      <c r="BT68" s="6"/>
      <c r="BU68" s="6">
        <f t="shared" ref="BU68:BU69" si="1592">BS68+BT68</f>
        <v>0</v>
      </c>
      <c r="BV68" s="6"/>
      <c r="BW68" s="6"/>
      <c r="BX68" s="6">
        <f t="shared" ref="BX68:BX69" si="1593">BV68+BW68</f>
        <v>0</v>
      </c>
      <c r="BY68" s="6">
        <v>0</v>
      </c>
      <c r="BZ68" s="6"/>
      <c r="CA68" s="6">
        <f t="shared" ref="CA68:CA69" si="1594">BY68+BZ68</f>
        <v>0</v>
      </c>
      <c r="CB68" s="6"/>
      <c r="CC68" s="6"/>
      <c r="CD68" s="6">
        <f t="shared" ref="CD68:CD69" si="1595">CB68+CC68</f>
        <v>0</v>
      </c>
      <c r="CE68" s="6"/>
      <c r="CF68" s="6"/>
      <c r="CG68" s="6">
        <f t="shared" ref="CG68:CG69" si="1596">CE68+CF68</f>
        <v>0</v>
      </c>
      <c r="CH68" s="6"/>
      <c r="CI68" s="6"/>
      <c r="CJ68" s="6">
        <f t="shared" ref="CJ68:CJ69" si="1597">CH68+CI68</f>
        <v>0</v>
      </c>
      <c r="CK68" s="6"/>
      <c r="CL68" s="6"/>
      <c r="CM68" s="6">
        <f t="shared" ref="CM68:CM69" si="1598">CK68+CL68</f>
        <v>0</v>
      </c>
      <c r="CN68" s="6">
        <v>0</v>
      </c>
      <c r="CO68" s="6"/>
      <c r="CP68" s="6">
        <f t="shared" ref="CP68:CP69" si="1599">CN68+CO68</f>
        <v>0</v>
      </c>
      <c r="CQ68" s="6"/>
      <c r="CR68" s="6"/>
      <c r="CS68" s="6">
        <f t="shared" ref="CS68:CS69" si="1600">CQ68+CR68</f>
        <v>0</v>
      </c>
      <c r="CT68" s="6">
        <v>0</v>
      </c>
      <c r="CU68" s="6"/>
      <c r="CV68" s="6">
        <f t="shared" ref="CV68:CV69" si="1601">CT68+CU68</f>
        <v>0</v>
      </c>
      <c r="CW68" s="6">
        <v>0</v>
      </c>
      <c r="CX68" s="6"/>
      <c r="CY68" s="6">
        <f t="shared" ref="CY68:CY69" si="1602">CW68+CX68</f>
        <v>0</v>
      </c>
      <c r="CZ68" s="6">
        <v>0</v>
      </c>
      <c r="DA68" s="6"/>
      <c r="DB68" s="6">
        <f t="shared" ref="DB68:DB69" si="1603">CZ68+DA68</f>
        <v>0</v>
      </c>
      <c r="DC68" s="6">
        <v>0</v>
      </c>
      <c r="DD68" s="6"/>
      <c r="DE68" s="6">
        <f t="shared" ref="DE68:DE69" si="1604">DC68+DD68</f>
        <v>0</v>
      </c>
      <c r="DF68" s="6">
        <v>0</v>
      </c>
      <c r="DG68" s="6"/>
      <c r="DH68" s="6">
        <f t="shared" ref="DH68:DH69" si="1605">DF68+DG68</f>
        <v>0</v>
      </c>
      <c r="DI68" s="6">
        <v>0</v>
      </c>
      <c r="DJ68" s="6"/>
      <c r="DK68" s="6">
        <f t="shared" ref="DK68:DK69" si="1606">DI68+DJ68</f>
        <v>0</v>
      </c>
      <c r="DL68" s="6">
        <v>0</v>
      </c>
      <c r="DM68" s="6"/>
      <c r="DN68" s="6">
        <f t="shared" ref="DN68:DN69" si="1607">DL68+DM68</f>
        <v>0</v>
      </c>
      <c r="DO68" s="6">
        <v>0</v>
      </c>
      <c r="DP68" s="6"/>
      <c r="DQ68" s="6">
        <f t="shared" ref="DQ68:DQ69" si="1608">DO68+DP68</f>
        <v>0</v>
      </c>
      <c r="DR68" s="105">
        <f t="shared" ref="DR68:DT69" si="1609">B68+E68+H68+K68+N68+Q68+T68+W68+Z68+AC68+AF68+AI68+AL68+AO68+AR68+AU68+AX68+BA68+BD68+BG68+BJ68+BM68+BP68+BS68+BV68+BY68+CB68+CE68+CH68+CK68+CN68+CQ68+CT68+CW68+CZ68+DC68+DF68+DI68+DL68+DO68</f>
        <v>0</v>
      </c>
      <c r="DS68" s="105">
        <f t="shared" si="1609"/>
        <v>0</v>
      </c>
      <c r="DT68" s="105">
        <f t="shared" si="1609"/>
        <v>0</v>
      </c>
      <c r="DU68" s="6"/>
      <c r="DV68" s="6"/>
      <c r="DW68" s="6">
        <f t="shared" ref="DW68:DW69" si="1610">DU68+DV68</f>
        <v>0</v>
      </c>
      <c r="DX68" s="6"/>
      <c r="DY68" s="6"/>
      <c r="DZ68" s="6">
        <f t="shared" ref="DZ68:DZ69" si="1611">DX68+DY68</f>
        <v>0</v>
      </c>
      <c r="EA68" s="6"/>
      <c r="EB68" s="6"/>
      <c r="EC68" s="6">
        <f t="shared" ref="EC68:EC69" si="1612">EA68+EB68</f>
        <v>0</v>
      </c>
      <c r="ED68" s="6">
        <v>0</v>
      </c>
      <c r="EE68" s="6"/>
      <c r="EF68" s="6">
        <f t="shared" ref="EF68:EF69" si="1613">ED68+EE68</f>
        <v>0</v>
      </c>
      <c r="EG68" s="6"/>
      <c r="EH68" s="6"/>
      <c r="EI68" s="6">
        <f t="shared" ref="EI68:EI69" si="1614">EG68+EH68</f>
        <v>0</v>
      </c>
      <c r="EJ68" s="6">
        <v>0</v>
      </c>
      <c r="EK68" s="6"/>
      <c r="EL68" s="6">
        <f t="shared" ref="EL68:EL69" si="1615">EJ68+EK68</f>
        <v>0</v>
      </c>
      <c r="EM68" s="6"/>
      <c r="EN68" s="6"/>
      <c r="EO68" s="6">
        <f t="shared" ref="EO68:EO69" si="1616">EM68+EN68</f>
        <v>0</v>
      </c>
      <c r="EP68" s="6">
        <v>0</v>
      </c>
      <c r="EQ68" s="6"/>
      <c r="ER68" s="6">
        <f t="shared" ref="ER68:ER69" si="1617">EP68+EQ68</f>
        <v>0</v>
      </c>
      <c r="ES68" s="6">
        <v>0</v>
      </c>
      <c r="ET68" s="6"/>
      <c r="EU68" s="6">
        <f t="shared" ref="EU68:EU69" si="1618">ES68+ET68</f>
        <v>0</v>
      </c>
      <c r="EV68" s="105">
        <f t="shared" ref="EV68:EX69" si="1619">DU68+DX68+EA68+ED68+EG68+EJ68+EM68+EP68+ES68</f>
        <v>0</v>
      </c>
      <c r="EW68" s="105">
        <f t="shared" si="1619"/>
        <v>0</v>
      </c>
      <c r="EX68" s="105">
        <f t="shared" si="1619"/>
        <v>0</v>
      </c>
      <c r="EY68" s="6">
        <v>0</v>
      </c>
      <c r="EZ68" s="6">
        <v>0</v>
      </c>
      <c r="FA68" s="6">
        <f t="shared" ref="FA68:FA69" si="1620">EY68+EZ68</f>
        <v>0</v>
      </c>
      <c r="FB68" s="6"/>
      <c r="FC68" s="6"/>
      <c r="FD68" s="6">
        <f t="shared" ref="FD68:FD69" si="1621">FB68+FC68</f>
        <v>0</v>
      </c>
      <c r="FE68" s="6"/>
      <c r="FF68" s="6"/>
      <c r="FG68" s="6">
        <f t="shared" ref="FG68:FG69" si="1622">FE68+FF68</f>
        <v>0</v>
      </c>
      <c r="FH68" s="6">
        <v>1400</v>
      </c>
      <c r="FI68" s="6">
        <f>700-700</f>
        <v>0</v>
      </c>
      <c r="FJ68" s="6">
        <f t="shared" ref="FJ68:FJ69" si="1623">FH68+FI68</f>
        <v>1400</v>
      </c>
      <c r="FK68" s="6"/>
      <c r="FL68" s="6"/>
      <c r="FM68" s="6">
        <f t="shared" ref="FM68:FM69" si="1624">FK68+FL68</f>
        <v>0</v>
      </c>
      <c r="FN68" s="6"/>
      <c r="FO68" s="6"/>
      <c r="FP68" s="6">
        <f t="shared" ref="FP68:FP69" si="1625">FN68+FO68</f>
        <v>0</v>
      </c>
      <c r="FQ68" s="6"/>
      <c r="FR68" s="6"/>
      <c r="FS68" s="6">
        <f t="shared" ref="FS68:FS69" si="1626">FQ68+FR68</f>
        <v>0</v>
      </c>
      <c r="FT68" s="6">
        <v>0</v>
      </c>
      <c r="FU68" s="6">
        <f>1160-510</f>
        <v>650</v>
      </c>
      <c r="FV68" s="6">
        <f t="shared" ref="FV68:FV69" si="1627">FT68+FU68</f>
        <v>650</v>
      </c>
      <c r="FW68" s="6">
        <f>1600</f>
        <v>1600</v>
      </c>
      <c r="FX68" s="6">
        <f>4725-800</f>
        <v>3925</v>
      </c>
      <c r="FY68" s="6">
        <f t="shared" ref="FY68:FY69" si="1628">FW68+FX68</f>
        <v>5525</v>
      </c>
      <c r="FZ68" s="6"/>
      <c r="GA68" s="6"/>
      <c r="GB68" s="6">
        <f t="shared" ref="GB68:GB69" si="1629">FZ68+GA68</f>
        <v>0</v>
      </c>
      <c r="GC68" s="6"/>
      <c r="GD68" s="6"/>
      <c r="GE68" s="6">
        <f t="shared" ref="GE68:GE69" si="1630">GC68+GD68</f>
        <v>0</v>
      </c>
      <c r="GF68" s="6"/>
      <c r="GG68" s="6"/>
      <c r="GH68" s="6">
        <f t="shared" ref="GH68:GH69" si="1631">GF68+GG68</f>
        <v>0</v>
      </c>
      <c r="GI68" s="6"/>
      <c r="GJ68" s="6"/>
      <c r="GK68" s="6">
        <f t="shared" ref="GK68:GK69" si="1632">GI68+GJ68</f>
        <v>0</v>
      </c>
      <c r="GL68" s="7">
        <f t="shared" ref="GL68:GM69" si="1633">EY68+FB68+FE68+FH68+FK68+FN68+FQ68+FT68+FW68+FZ68+GC68+GF68+GI68</f>
        <v>3000</v>
      </c>
      <c r="GM68" s="6">
        <f t="shared" si="1633"/>
        <v>4575</v>
      </c>
      <c r="GN68" s="6">
        <f t="shared" ref="GN68:GN69" si="1634">FA68+FD68+FG68+FJ68+FM68+FP68+FS68+FV68+FY68+GB68+GE68+GH68+GK68</f>
        <v>7575</v>
      </c>
      <c r="GO68" s="7">
        <v>0</v>
      </c>
      <c r="GP68" s="6">
        <v>8000</v>
      </c>
      <c r="GQ68" s="6">
        <f t="shared" ref="GQ68:GQ69" si="1635">GO68+GP68</f>
        <v>8000</v>
      </c>
      <c r="GR68" s="7"/>
      <c r="GS68" s="6">
        <v>13382</v>
      </c>
      <c r="GT68" s="6">
        <f t="shared" ref="GT68:GT69" si="1636">GR68+GS68</f>
        <v>13382</v>
      </c>
      <c r="GU68" s="7">
        <v>28154</v>
      </c>
      <c r="GV68" s="6"/>
      <c r="GW68" s="6">
        <f t="shared" ref="GW68:GW69" si="1637">GU68+GV68</f>
        <v>28154</v>
      </c>
      <c r="GX68" s="10">
        <f>GL68+GO68+GR68+GU68</f>
        <v>31154</v>
      </c>
      <c r="GY68" s="10">
        <f t="shared" ref="GY68:GZ69" si="1638">GM68+GP68+GS68+GV68</f>
        <v>25957</v>
      </c>
      <c r="GZ68" s="10">
        <f t="shared" si="1638"/>
        <v>57111</v>
      </c>
      <c r="HA68" s="10">
        <f t="shared" si="139"/>
        <v>31154</v>
      </c>
      <c r="HB68" s="10">
        <f t="shared" si="458"/>
        <v>25957</v>
      </c>
      <c r="HC68" s="116">
        <f t="shared" si="459"/>
        <v>57111</v>
      </c>
    </row>
    <row r="69" spans="1:211" ht="13.5" thickBot="1" x14ac:dyDescent="0.25">
      <c r="A69" s="126" t="s">
        <v>460</v>
      </c>
      <c r="B69" s="127">
        <v>0</v>
      </c>
      <c r="C69" s="127"/>
      <c r="D69" s="127">
        <f t="shared" si="1569"/>
        <v>0</v>
      </c>
      <c r="E69" s="127">
        <v>0</v>
      </c>
      <c r="F69" s="127"/>
      <c r="G69" s="127">
        <f t="shared" si="1570"/>
        <v>0</v>
      </c>
      <c r="H69" s="127">
        <v>0</v>
      </c>
      <c r="I69" s="127"/>
      <c r="J69" s="127">
        <f t="shared" si="1571"/>
        <v>0</v>
      </c>
      <c r="K69" s="127">
        <v>0</v>
      </c>
      <c r="L69" s="127"/>
      <c r="M69" s="127">
        <f t="shared" si="1572"/>
        <v>0</v>
      </c>
      <c r="N69" s="127">
        <v>0</v>
      </c>
      <c r="O69" s="127"/>
      <c r="P69" s="127">
        <f t="shared" si="1573"/>
        <v>0</v>
      </c>
      <c r="Q69" s="127">
        <v>0</v>
      </c>
      <c r="R69" s="127"/>
      <c r="S69" s="127">
        <f t="shared" si="1574"/>
        <v>0</v>
      </c>
      <c r="T69" s="6">
        <v>0</v>
      </c>
      <c r="U69" s="127"/>
      <c r="V69" s="127">
        <f t="shared" si="1575"/>
        <v>0</v>
      </c>
      <c r="W69" s="127">
        <v>0</v>
      </c>
      <c r="X69" s="127"/>
      <c r="Y69" s="127">
        <f t="shared" si="1576"/>
        <v>0</v>
      </c>
      <c r="Z69" s="127">
        <v>0</v>
      </c>
      <c r="AA69" s="127"/>
      <c r="AB69" s="127">
        <f t="shared" si="1577"/>
        <v>0</v>
      </c>
      <c r="AC69" s="127">
        <f>rendfeladattalterhpézmaradv!Y31</f>
        <v>1959018</v>
      </c>
      <c r="AD69" s="127">
        <f>2374621-1959018</f>
        <v>415603</v>
      </c>
      <c r="AE69" s="127">
        <f t="shared" si="1578"/>
        <v>2374621</v>
      </c>
      <c r="AF69" s="127">
        <v>0</v>
      </c>
      <c r="AG69" s="127"/>
      <c r="AH69" s="127">
        <f t="shared" si="1579"/>
        <v>0</v>
      </c>
      <c r="AI69" s="127">
        <v>0</v>
      </c>
      <c r="AJ69" s="127"/>
      <c r="AK69" s="127">
        <f t="shared" si="1580"/>
        <v>0</v>
      </c>
      <c r="AL69" s="127">
        <v>0</v>
      </c>
      <c r="AM69" s="127"/>
      <c r="AN69" s="127">
        <f t="shared" si="1581"/>
        <v>0</v>
      </c>
      <c r="AO69" s="127">
        <v>0</v>
      </c>
      <c r="AP69" s="127"/>
      <c r="AQ69" s="127">
        <f t="shared" si="1582"/>
        <v>0</v>
      </c>
      <c r="AR69" s="127">
        <v>0</v>
      </c>
      <c r="AS69" s="127"/>
      <c r="AT69" s="127">
        <f t="shared" si="1583"/>
        <v>0</v>
      </c>
      <c r="AU69" s="127">
        <v>0</v>
      </c>
      <c r="AV69" s="127"/>
      <c r="AW69" s="127">
        <f t="shared" si="1584"/>
        <v>0</v>
      </c>
      <c r="AX69" s="127">
        <v>0</v>
      </c>
      <c r="AY69" s="127"/>
      <c r="AZ69" s="127">
        <f t="shared" si="1585"/>
        <v>0</v>
      </c>
      <c r="BA69" s="127">
        <v>0</v>
      </c>
      <c r="BB69" s="127"/>
      <c r="BC69" s="127">
        <f t="shared" si="1586"/>
        <v>0</v>
      </c>
      <c r="BD69" s="127"/>
      <c r="BE69" s="127"/>
      <c r="BF69" s="127">
        <f t="shared" si="1587"/>
        <v>0</v>
      </c>
      <c r="BG69" s="127">
        <v>0</v>
      </c>
      <c r="BH69" s="127"/>
      <c r="BI69" s="127">
        <f t="shared" si="1588"/>
        <v>0</v>
      </c>
      <c r="BJ69" s="127">
        <v>0</v>
      </c>
      <c r="BK69" s="127"/>
      <c r="BL69" s="127">
        <f t="shared" si="1589"/>
        <v>0</v>
      </c>
      <c r="BM69" s="127"/>
      <c r="BN69" s="127"/>
      <c r="BO69" s="127">
        <f t="shared" si="1590"/>
        <v>0</v>
      </c>
      <c r="BP69" s="127">
        <v>0</v>
      </c>
      <c r="BQ69" s="127"/>
      <c r="BR69" s="127">
        <f t="shared" si="1591"/>
        <v>0</v>
      </c>
      <c r="BS69" s="127">
        <v>0</v>
      </c>
      <c r="BT69" s="127"/>
      <c r="BU69" s="127">
        <f t="shared" si="1592"/>
        <v>0</v>
      </c>
      <c r="BV69" s="127"/>
      <c r="BW69" s="127"/>
      <c r="BX69" s="127">
        <f t="shared" si="1593"/>
        <v>0</v>
      </c>
      <c r="BY69" s="127">
        <v>0</v>
      </c>
      <c r="BZ69" s="127"/>
      <c r="CA69" s="127">
        <f t="shared" si="1594"/>
        <v>0</v>
      </c>
      <c r="CB69" s="127"/>
      <c r="CC69" s="127"/>
      <c r="CD69" s="127">
        <f t="shared" si="1595"/>
        <v>0</v>
      </c>
      <c r="CE69" s="127"/>
      <c r="CF69" s="127"/>
      <c r="CG69" s="127">
        <f t="shared" si="1596"/>
        <v>0</v>
      </c>
      <c r="CH69" s="127"/>
      <c r="CI69" s="127"/>
      <c r="CJ69" s="127">
        <f t="shared" si="1597"/>
        <v>0</v>
      </c>
      <c r="CK69" s="127"/>
      <c r="CL69" s="127"/>
      <c r="CM69" s="127">
        <f t="shared" si="1598"/>
        <v>0</v>
      </c>
      <c r="CN69" s="127">
        <v>0</v>
      </c>
      <c r="CO69" s="127"/>
      <c r="CP69" s="127">
        <f t="shared" si="1599"/>
        <v>0</v>
      </c>
      <c r="CQ69" s="127"/>
      <c r="CR69" s="127"/>
      <c r="CS69" s="127">
        <f t="shared" si="1600"/>
        <v>0</v>
      </c>
      <c r="CT69" s="127">
        <v>0</v>
      </c>
      <c r="CU69" s="127"/>
      <c r="CV69" s="127">
        <f t="shared" si="1601"/>
        <v>0</v>
      </c>
      <c r="CW69" s="127">
        <v>0</v>
      </c>
      <c r="CX69" s="127"/>
      <c r="CY69" s="127">
        <f t="shared" si="1602"/>
        <v>0</v>
      </c>
      <c r="CZ69" s="127">
        <v>0</v>
      </c>
      <c r="DA69" s="127"/>
      <c r="DB69" s="127">
        <f t="shared" si="1603"/>
        <v>0</v>
      </c>
      <c r="DC69" s="127">
        <v>0</v>
      </c>
      <c r="DD69" s="127"/>
      <c r="DE69" s="127">
        <f t="shared" si="1604"/>
        <v>0</v>
      </c>
      <c r="DF69" s="127">
        <v>0</v>
      </c>
      <c r="DG69" s="127"/>
      <c r="DH69" s="127">
        <f t="shared" si="1605"/>
        <v>0</v>
      </c>
      <c r="DI69" s="127">
        <v>0</v>
      </c>
      <c r="DJ69" s="127"/>
      <c r="DK69" s="127">
        <f t="shared" si="1606"/>
        <v>0</v>
      </c>
      <c r="DL69" s="127">
        <v>0</v>
      </c>
      <c r="DM69" s="127"/>
      <c r="DN69" s="127">
        <f t="shared" si="1607"/>
        <v>0</v>
      </c>
      <c r="DO69" s="127">
        <v>0</v>
      </c>
      <c r="DP69" s="127"/>
      <c r="DQ69" s="127">
        <f t="shared" si="1608"/>
        <v>0</v>
      </c>
      <c r="DR69" s="128">
        <f t="shared" si="1609"/>
        <v>1959018</v>
      </c>
      <c r="DS69" s="128">
        <f t="shared" si="1609"/>
        <v>415603</v>
      </c>
      <c r="DT69" s="128">
        <f t="shared" si="1609"/>
        <v>2374621</v>
      </c>
      <c r="DU69" s="127"/>
      <c r="DV69" s="127"/>
      <c r="DW69" s="127">
        <f t="shared" si="1610"/>
        <v>0</v>
      </c>
      <c r="DX69" s="127"/>
      <c r="DY69" s="127"/>
      <c r="DZ69" s="127">
        <f t="shared" si="1611"/>
        <v>0</v>
      </c>
      <c r="EA69" s="127"/>
      <c r="EB69" s="127"/>
      <c r="EC69" s="127">
        <f t="shared" si="1612"/>
        <v>0</v>
      </c>
      <c r="ED69" s="127">
        <v>0</v>
      </c>
      <c r="EE69" s="127"/>
      <c r="EF69" s="127">
        <f t="shared" si="1613"/>
        <v>0</v>
      </c>
      <c r="EG69" s="127"/>
      <c r="EH69" s="127"/>
      <c r="EI69" s="127">
        <f t="shared" si="1614"/>
        <v>0</v>
      </c>
      <c r="EJ69" s="127">
        <v>0</v>
      </c>
      <c r="EK69" s="127"/>
      <c r="EL69" s="127">
        <f t="shared" si="1615"/>
        <v>0</v>
      </c>
      <c r="EM69" s="127"/>
      <c r="EN69" s="127"/>
      <c r="EO69" s="127">
        <f t="shared" si="1616"/>
        <v>0</v>
      </c>
      <c r="EP69" s="127">
        <v>0</v>
      </c>
      <c r="EQ69" s="127"/>
      <c r="ER69" s="127">
        <f t="shared" si="1617"/>
        <v>0</v>
      </c>
      <c r="ES69" s="127">
        <v>0</v>
      </c>
      <c r="ET69" s="127"/>
      <c r="EU69" s="127">
        <f t="shared" si="1618"/>
        <v>0</v>
      </c>
      <c r="EV69" s="128">
        <f t="shared" si="1619"/>
        <v>0</v>
      </c>
      <c r="EW69" s="128">
        <f t="shared" si="1619"/>
        <v>0</v>
      </c>
      <c r="EX69" s="128">
        <f t="shared" si="1619"/>
        <v>0</v>
      </c>
      <c r="EY69" s="127"/>
      <c r="EZ69" s="127">
        <v>-2304</v>
      </c>
      <c r="FA69" s="127">
        <f t="shared" si="1620"/>
        <v>-2304</v>
      </c>
      <c r="FB69" s="127"/>
      <c r="FC69" s="127"/>
      <c r="FD69" s="127">
        <f t="shared" si="1621"/>
        <v>0</v>
      </c>
      <c r="FE69" s="127"/>
      <c r="FF69" s="127"/>
      <c r="FG69" s="127">
        <f t="shared" si="1622"/>
        <v>0</v>
      </c>
      <c r="FH69" s="127"/>
      <c r="FI69" s="127">
        <v>1400</v>
      </c>
      <c r="FJ69" s="127">
        <f t="shared" si="1623"/>
        <v>1400</v>
      </c>
      <c r="FK69" s="127"/>
      <c r="FL69" s="127"/>
      <c r="FM69" s="127">
        <f t="shared" si="1624"/>
        <v>0</v>
      </c>
      <c r="FN69" s="127"/>
      <c r="FO69" s="127"/>
      <c r="FP69" s="127">
        <f t="shared" si="1625"/>
        <v>0</v>
      </c>
      <c r="FQ69" s="127"/>
      <c r="FR69" s="127"/>
      <c r="FS69" s="127">
        <f t="shared" si="1626"/>
        <v>0</v>
      </c>
      <c r="FT69" s="127"/>
      <c r="FU69" s="127">
        <v>350</v>
      </c>
      <c r="FV69" s="127">
        <f t="shared" si="1627"/>
        <v>350</v>
      </c>
      <c r="FW69" s="127"/>
      <c r="FX69" s="127">
        <v>2100</v>
      </c>
      <c r="FY69" s="127">
        <f t="shared" si="1628"/>
        <v>2100</v>
      </c>
      <c r="FZ69" s="127"/>
      <c r="GA69" s="127">
        <v>478</v>
      </c>
      <c r="GB69" s="127">
        <f t="shared" si="1629"/>
        <v>478</v>
      </c>
      <c r="GC69" s="127"/>
      <c r="GD69" s="127">
        <v>2000</v>
      </c>
      <c r="GE69" s="127">
        <f t="shared" si="1630"/>
        <v>2000</v>
      </c>
      <c r="GF69" s="127"/>
      <c r="GG69" s="127"/>
      <c r="GH69" s="127">
        <f t="shared" si="1631"/>
        <v>0</v>
      </c>
      <c r="GI69" s="127"/>
      <c r="GJ69" s="127"/>
      <c r="GK69" s="127">
        <f t="shared" si="1632"/>
        <v>0</v>
      </c>
      <c r="GL69" s="129">
        <f t="shared" si="1633"/>
        <v>0</v>
      </c>
      <c r="GM69" s="127">
        <f t="shared" si="1633"/>
        <v>4024</v>
      </c>
      <c r="GN69" s="127">
        <f t="shared" si="1634"/>
        <v>4024</v>
      </c>
      <c r="GO69" s="129"/>
      <c r="GP69" s="127">
        <v>10813</v>
      </c>
      <c r="GQ69" s="127">
        <f t="shared" si="1635"/>
        <v>10813</v>
      </c>
      <c r="GR69" s="129"/>
      <c r="GS69" s="127">
        <v>9</v>
      </c>
      <c r="GT69" s="127">
        <f t="shared" si="1636"/>
        <v>9</v>
      </c>
      <c r="GU69" s="129"/>
      <c r="GV69" s="127">
        <v>24617</v>
      </c>
      <c r="GW69" s="127">
        <f t="shared" si="1637"/>
        <v>24617</v>
      </c>
      <c r="GX69" s="130">
        <f>GL69+GO69+GR69+GU69</f>
        <v>0</v>
      </c>
      <c r="GY69" s="130">
        <f t="shared" si="1638"/>
        <v>39463</v>
      </c>
      <c r="GZ69" s="130">
        <f t="shared" si="1638"/>
        <v>39463</v>
      </c>
      <c r="HA69" s="130">
        <f t="shared" si="139"/>
        <v>1959018</v>
      </c>
      <c r="HB69" s="130">
        <f t="shared" si="458"/>
        <v>455066</v>
      </c>
      <c r="HC69" s="131">
        <f t="shared" si="459"/>
        <v>2414084</v>
      </c>
    </row>
    <row r="70" spans="1:211" x14ac:dyDescent="0.2">
      <c r="B70" s="18"/>
      <c r="C70" s="18"/>
      <c r="D70" s="18"/>
      <c r="DR70" s="102"/>
      <c r="DS70" s="102"/>
      <c r="DT70" s="102"/>
      <c r="EV70" s="102"/>
      <c r="EW70" s="102"/>
      <c r="EX70" s="102"/>
      <c r="GM70" s="18"/>
      <c r="GN70" s="18"/>
      <c r="GP70" s="18"/>
      <c r="GQ70" s="18"/>
      <c r="GS70" s="18"/>
      <c r="GT70" s="18"/>
      <c r="GV70" s="18"/>
      <c r="GW70" s="18"/>
    </row>
    <row r="71" spans="1:211" x14ac:dyDescent="0.2">
      <c r="B71" s="18">
        <f>SUM(B6)</f>
        <v>115930</v>
      </c>
      <c r="C71" s="18">
        <f t="shared" ref="C71:D71" si="1639">SUM(C6)</f>
        <v>11415</v>
      </c>
      <c r="D71" s="18">
        <f t="shared" si="1639"/>
        <v>127345</v>
      </c>
      <c r="E71" s="18">
        <f>SUM(E6)</f>
        <v>1000</v>
      </c>
      <c r="F71" s="18">
        <f t="shared" ref="F71:G71" si="1640">SUM(F6)</f>
        <v>118</v>
      </c>
      <c r="G71" s="18">
        <f t="shared" si="1640"/>
        <v>1118</v>
      </c>
      <c r="H71" s="18">
        <f t="shared" ref="H71:DO71" si="1641">SUM(H6)</f>
        <v>3353</v>
      </c>
      <c r="I71" s="18">
        <f t="shared" si="1641"/>
        <v>280</v>
      </c>
      <c r="J71" s="18">
        <f t="shared" si="1641"/>
        <v>3633</v>
      </c>
      <c r="K71" s="18">
        <f t="shared" si="1641"/>
        <v>6918</v>
      </c>
      <c r="L71" s="18">
        <f t="shared" si="1641"/>
        <v>326</v>
      </c>
      <c r="M71" s="18">
        <f t="shared" si="1641"/>
        <v>7244</v>
      </c>
      <c r="N71" s="18">
        <f t="shared" si="1641"/>
        <v>123969</v>
      </c>
      <c r="O71" s="18">
        <f t="shared" si="1641"/>
        <v>119104</v>
      </c>
      <c r="P71" s="18">
        <f t="shared" si="1641"/>
        <v>243073</v>
      </c>
      <c r="Q71" s="18">
        <f t="shared" si="1641"/>
        <v>115828</v>
      </c>
      <c r="R71" s="18">
        <f t="shared" si="1641"/>
        <v>-6062</v>
      </c>
      <c r="S71" s="18">
        <f t="shared" si="1641"/>
        <v>109766</v>
      </c>
      <c r="T71" s="18">
        <f t="shared" si="1641"/>
        <v>918137</v>
      </c>
      <c r="U71" s="18">
        <f t="shared" si="1641"/>
        <v>220748</v>
      </c>
      <c r="V71" s="18">
        <f t="shared" si="1641"/>
        <v>1138885</v>
      </c>
      <c r="W71" s="18">
        <f t="shared" si="1641"/>
        <v>0</v>
      </c>
      <c r="X71" s="18">
        <f t="shared" si="1641"/>
        <v>2200000</v>
      </c>
      <c r="Y71" s="18">
        <f t="shared" si="1641"/>
        <v>2200000</v>
      </c>
      <c r="Z71" s="18">
        <f t="shared" si="1641"/>
        <v>477426</v>
      </c>
      <c r="AA71" s="18">
        <f t="shared" si="1641"/>
        <v>59390</v>
      </c>
      <c r="AB71" s="18">
        <f t="shared" si="1641"/>
        <v>536816</v>
      </c>
      <c r="AC71" s="18">
        <f t="shared" si="1641"/>
        <v>0</v>
      </c>
      <c r="AD71" s="18">
        <f t="shared" si="1641"/>
        <v>164256</v>
      </c>
      <c r="AE71" s="18">
        <f t="shared" si="1641"/>
        <v>164256</v>
      </c>
      <c r="AF71" s="18">
        <f t="shared" si="1641"/>
        <v>3300</v>
      </c>
      <c r="AG71" s="18">
        <f t="shared" si="1641"/>
        <v>17</v>
      </c>
      <c r="AH71" s="18">
        <f t="shared" si="1641"/>
        <v>3317</v>
      </c>
      <c r="AI71" s="18">
        <f t="shared" si="1641"/>
        <v>4500</v>
      </c>
      <c r="AJ71" s="18">
        <f t="shared" si="1641"/>
        <v>4959</v>
      </c>
      <c r="AK71" s="18">
        <f t="shared" si="1641"/>
        <v>9459</v>
      </c>
      <c r="AL71" s="18">
        <f t="shared" si="1641"/>
        <v>89139</v>
      </c>
      <c r="AM71" s="18">
        <f t="shared" si="1641"/>
        <v>1243</v>
      </c>
      <c r="AN71" s="18">
        <f t="shared" si="1641"/>
        <v>90382</v>
      </c>
      <c r="AO71" s="18">
        <f t="shared" si="1641"/>
        <v>10305</v>
      </c>
      <c r="AP71" s="18">
        <f t="shared" si="1641"/>
        <v>73200</v>
      </c>
      <c r="AQ71" s="18">
        <f t="shared" si="1641"/>
        <v>83505</v>
      </c>
      <c r="AR71" s="18">
        <f t="shared" si="1641"/>
        <v>5000</v>
      </c>
      <c r="AS71" s="18">
        <f t="shared" si="1641"/>
        <v>5000</v>
      </c>
      <c r="AT71" s="18">
        <f t="shared" si="1641"/>
        <v>10000</v>
      </c>
      <c r="AU71" s="18">
        <f t="shared" si="1641"/>
        <v>3200</v>
      </c>
      <c r="AV71" s="18">
        <f t="shared" si="1641"/>
        <v>0</v>
      </c>
      <c r="AW71" s="18">
        <f t="shared" si="1641"/>
        <v>3200</v>
      </c>
      <c r="AX71" s="18">
        <f t="shared" si="1641"/>
        <v>1500</v>
      </c>
      <c r="AY71" s="18">
        <f t="shared" si="1641"/>
        <v>1465</v>
      </c>
      <c r="AZ71" s="18">
        <f t="shared" si="1641"/>
        <v>2965</v>
      </c>
      <c r="BA71" s="18">
        <f t="shared" si="1641"/>
        <v>0</v>
      </c>
      <c r="BB71" s="18">
        <f t="shared" si="1641"/>
        <v>31071</v>
      </c>
      <c r="BC71" s="18">
        <f t="shared" si="1641"/>
        <v>31071</v>
      </c>
      <c r="BD71" s="18">
        <f t="shared" si="1641"/>
        <v>0</v>
      </c>
      <c r="BE71" s="18">
        <f t="shared" si="1641"/>
        <v>0</v>
      </c>
      <c r="BF71" s="18">
        <f t="shared" si="1641"/>
        <v>0</v>
      </c>
      <c r="BG71" s="18">
        <f t="shared" si="1641"/>
        <v>4969</v>
      </c>
      <c r="BH71" s="18">
        <f t="shared" si="1641"/>
        <v>5571</v>
      </c>
      <c r="BI71" s="18">
        <f t="shared" si="1641"/>
        <v>10540</v>
      </c>
      <c r="BJ71" s="18">
        <f t="shared" si="1641"/>
        <v>0</v>
      </c>
      <c r="BK71" s="18">
        <f t="shared" si="1641"/>
        <v>0</v>
      </c>
      <c r="BL71" s="18">
        <f t="shared" si="1641"/>
        <v>0</v>
      </c>
      <c r="BM71" s="18">
        <f t="shared" si="1641"/>
        <v>23413</v>
      </c>
      <c r="BN71" s="18">
        <f t="shared" si="1641"/>
        <v>15000</v>
      </c>
      <c r="BO71" s="18">
        <f t="shared" si="1641"/>
        <v>38413</v>
      </c>
      <c r="BP71" s="18">
        <f t="shared" si="1641"/>
        <v>1008167</v>
      </c>
      <c r="BQ71" s="18">
        <f t="shared" si="1641"/>
        <v>3111991</v>
      </c>
      <c r="BR71" s="18">
        <f t="shared" si="1641"/>
        <v>4120158</v>
      </c>
      <c r="BS71" s="18">
        <f t="shared" si="1641"/>
        <v>169062</v>
      </c>
      <c r="BT71" s="18">
        <f t="shared" si="1641"/>
        <v>4415</v>
      </c>
      <c r="BU71" s="18">
        <f t="shared" si="1641"/>
        <v>173477</v>
      </c>
      <c r="BV71" s="18">
        <f t="shared" si="1641"/>
        <v>0</v>
      </c>
      <c r="BW71" s="18">
        <f t="shared" si="1641"/>
        <v>0</v>
      </c>
      <c r="BX71" s="18">
        <f t="shared" si="1641"/>
        <v>0</v>
      </c>
      <c r="BY71" s="18">
        <f t="shared" si="1641"/>
        <v>272604</v>
      </c>
      <c r="BZ71" s="18">
        <f t="shared" si="1641"/>
        <v>57392</v>
      </c>
      <c r="CA71" s="18">
        <f t="shared" si="1641"/>
        <v>329996</v>
      </c>
      <c r="CB71" s="18">
        <f t="shared" si="1641"/>
        <v>0</v>
      </c>
      <c r="CC71" s="18">
        <f t="shared" si="1641"/>
        <v>0</v>
      </c>
      <c r="CD71" s="18">
        <f t="shared" si="1641"/>
        <v>0</v>
      </c>
      <c r="CE71" s="18">
        <f t="shared" si="1641"/>
        <v>997424</v>
      </c>
      <c r="CF71" s="18">
        <f t="shared" si="1641"/>
        <v>1205299</v>
      </c>
      <c r="CG71" s="18">
        <f t="shared" si="1641"/>
        <v>2202723</v>
      </c>
      <c r="CH71" s="18">
        <f t="shared" si="1641"/>
        <v>548293</v>
      </c>
      <c r="CI71" s="18">
        <f t="shared" si="1641"/>
        <v>154152</v>
      </c>
      <c r="CJ71" s="18">
        <f t="shared" si="1641"/>
        <v>702445</v>
      </c>
      <c r="CK71" s="18">
        <f t="shared" si="1641"/>
        <v>268694</v>
      </c>
      <c r="CL71" s="18">
        <f t="shared" si="1641"/>
        <v>1774</v>
      </c>
      <c r="CM71" s="18">
        <f t="shared" si="1641"/>
        <v>270468</v>
      </c>
      <c r="CN71" s="18">
        <f t="shared" si="1641"/>
        <v>696689</v>
      </c>
      <c r="CO71" s="18">
        <f t="shared" si="1641"/>
        <v>23573</v>
      </c>
      <c r="CP71" s="18">
        <f t="shared" si="1641"/>
        <v>720262</v>
      </c>
      <c r="CQ71" s="18">
        <f t="shared" si="1641"/>
        <v>0</v>
      </c>
      <c r="CR71" s="18">
        <f t="shared" si="1641"/>
        <v>0</v>
      </c>
      <c r="CS71" s="18">
        <f t="shared" si="1641"/>
        <v>0</v>
      </c>
      <c r="CT71" s="18">
        <f t="shared" si="1641"/>
        <v>1000</v>
      </c>
      <c r="CU71" s="18">
        <f t="shared" si="1641"/>
        <v>0</v>
      </c>
      <c r="CV71" s="18">
        <f t="shared" si="1641"/>
        <v>1000</v>
      </c>
      <c r="CW71" s="18">
        <f t="shared" si="1641"/>
        <v>1700</v>
      </c>
      <c r="CX71" s="18">
        <f t="shared" si="1641"/>
        <v>527</v>
      </c>
      <c r="CY71" s="18">
        <f t="shared" si="1641"/>
        <v>2227</v>
      </c>
      <c r="CZ71" s="18">
        <f t="shared" si="1641"/>
        <v>44900</v>
      </c>
      <c r="DA71" s="18">
        <f t="shared" si="1641"/>
        <v>15419</v>
      </c>
      <c r="DB71" s="18">
        <f t="shared" si="1641"/>
        <v>60319</v>
      </c>
      <c r="DC71" s="18">
        <f t="shared" si="1641"/>
        <v>1000000</v>
      </c>
      <c r="DD71" s="18">
        <f t="shared" si="1641"/>
        <v>1419012</v>
      </c>
      <c r="DE71" s="18">
        <f t="shared" si="1641"/>
        <v>2419012</v>
      </c>
      <c r="DF71" s="18">
        <f t="shared" si="1641"/>
        <v>335626</v>
      </c>
      <c r="DG71" s="18">
        <f t="shared" si="1641"/>
        <v>50387</v>
      </c>
      <c r="DH71" s="18">
        <f t="shared" si="1641"/>
        <v>386013</v>
      </c>
      <c r="DI71" s="18">
        <f t="shared" si="1641"/>
        <v>13359</v>
      </c>
      <c r="DJ71" s="18">
        <f t="shared" si="1641"/>
        <v>470</v>
      </c>
      <c r="DK71" s="18">
        <f t="shared" si="1641"/>
        <v>13829</v>
      </c>
      <c r="DL71" s="18">
        <f t="shared" si="1641"/>
        <v>98857</v>
      </c>
      <c r="DM71" s="18">
        <f t="shared" si="1641"/>
        <v>0</v>
      </c>
      <c r="DN71" s="18">
        <f t="shared" si="1641"/>
        <v>98857</v>
      </c>
      <c r="DO71" s="18">
        <f t="shared" si="1641"/>
        <v>698804</v>
      </c>
      <c r="DP71" s="18">
        <f t="shared" ref="DP71:DQ71" si="1642">SUM(DP6)</f>
        <v>103369</v>
      </c>
      <c r="DQ71" s="18">
        <f t="shared" si="1642"/>
        <v>802173</v>
      </c>
      <c r="DR71" s="102">
        <f>SUM(DR6)</f>
        <v>8063066</v>
      </c>
      <c r="DS71" s="102">
        <f t="shared" ref="DS71:EV71" si="1643">SUM(DS6)</f>
        <v>9054881</v>
      </c>
      <c r="DT71" s="102">
        <f t="shared" ref="DT71" si="1644">SUM(DT6)</f>
        <v>17117947</v>
      </c>
      <c r="DU71" s="18">
        <f t="shared" si="1643"/>
        <v>0</v>
      </c>
      <c r="DV71" s="18">
        <f t="shared" si="1643"/>
        <v>0</v>
      </c>
      <c r="DW71" s="18">
        <f t="shared" si="1643"/>
        <v>0</v>
      </c>
      <c r="DX71" s="18">
        <f t="shared" si="1643"/>
        <v>0</v>
      </c>
      <c r="DY71" s="18">
        <f t="shared" si="1643"/>
        <v>0</v>
      </c>
      <c r="DZ71" s="18">
        <f t="shared" si="1643"/>
        <v>0</v>
      </c>
      <c r="EA71" s="18">
        <f t="shared" si="1643"/>
        <v>0</v>
      </c>
      <c r="EB71" s="18">
        <f t="shared" si="1643"/>
        <v>0</v>
      </c>
      <c r="EC71" s="18">
        <f t="shared" si="1643"/>
        <v>0</v>
      </c>
      <c r="ED71" s="18">
        <f t="shared" si="1643"/>
        <v>10033</v>
      </c>
      <c r="EE71" s="18">
        <f t="shared" si="1643"/>
        <v>2703</v>
      </c>
      <c r="EF71" s="18">
        <f t="shared" si="1643"/>
        <v>12736</v>
      </c>
      <c r="EG71" s="18">
        <f t="shared" si="1643"/>
        <v>0</v>
      </c>
      <c r="EH71" s="18">
        <f t="shared" si="1643"/>
        <v>0</v>
      </c>
      <c r="EI71" s="18">
        <f t="shared" si="1643"/>
        <v>0</v>
      </c>
      <c r="EJ71" s="18">
        <f t="shared" si="1643"/>
        <v>21271</v>
      </c>
      <c r="EK71" s="18">
        <f t="shared" si="1643"/>
        <v>40290</v>
      </c>
      <c r="EL71" s="18">
        <f t="shared" si="1643"/>
        <v>61561</v>
      </c>
      <c r="EM71" s="18">
        <f t="shared" si="1643"/>
        <v>0</v>
      </c>
      <c r="EN71" s="18">
        <f t="shared" si="1643"/>
        <v>0</v>
      </c>
      <c r="EO71" s="18">
        <f t="shared" si="1643"/>
        <v>0</v>
      </c>
      <c r="EP71" s="18">
        <f t="shared" si="1643"/>
        <v>41517</v>
      </c>
      <c r="EQ71" s="18">
        <f t="shared" si="1643"/>
        <v>66940</v>
      </c>
      <c r="ER71" s="18">
        <f t="shared" si="1643"/>
        <v>108457</v>
      </c>
      <c r="ES71" s="18">
        <f t="shared" si="1643"/>
        <v>5529</v>
      </c>
      <c r="ET71" s="18">
        <f t="shared" si="1643"/>
        <v>10824</v>
      </c>
      <c r="EU71" s="18">
        <f t="shared" si="1643"/>
        <v>16353</v>
      </c>
      <c r="EV71" s="102">
        <f t="shared" si="1643"/>
        <v>78350</v>
      </c>
      <c r="EW71" s="102">
        <f t="shared" ref="EW71:HA71" si="1645">SUM(EW6)</f>
        <v>120757</v>
      </c>
      <c r="EX71" s="102">
        <f t="shared" ref="EX71" si="1646">SUM(EX6)</f>
        <v>199107</v>
      </c>
      <c r="EY71" s="19">
        <f t="shared" si="1645"/>
        <v>68153</v>
      </c>
      <c r="EZ71" s="18">
        <f t="shared" si="1645"/>
        <v>14685</v>
      </c>
      <c r="FA71" s="18">
        <f t="shared" si="1645"/>
        <v>82838</v>
      </c>
      <c r="FB71" s="19">
        <f t="shared" si="1645"/>
        <v>3675</v>
      </c>
      <c r="FC71" s="18">
        <f t="shared" si="1645"/>
        <v>863</v>
      </c>
      <c r="FD71" s="18">
        <f t="shared" si="1645"/>
        <v>4538</v>
      </c>
      <c r="FE71" s="19">
        <f t="shared" si="1645"/>
        <v>2450</v>
      </c>
      <c r="FF71" s="18">
        <f t="shared" si="1645"/>
        <v>784</v>
      </c>
      <c r="FG71" s="18">
        <f t="shared" si="1645"/>
        <v>3234</v>
      </c>
      <c r="FH71" s="19">
        <f t="shared" si="1645"/>
        <v>149513</v>
      </c>
      <c r="FI71" s="18">
        <f t="shared" si="1645"/>
        <v>12928</v>
      </c>
      <c r="FJ71" s="18">
        <f t="shared" si="1645"/>
        <v>162441</v>
      </c>
      <c r="FK71" s="19">
        <f t="shared" si="1645"/>
        <v>5075</v>
      </c>
      <c r="FL71" s="18">
        <f t="shared" si="1645"/>
        <v>1315</v>
      </c>
      <c r="FM71" s="18">
        <f t="shared" si="1645"/>
        <v>6390</v>
      </c>
      <c r="FN71" s="19">
        <f t="shared" si="1645"/>
        <v>37816</v>
      </c>
      <c r="FO71" s="18">
        <f t="shared" si="1645"/>
        <v>-5480</v>
      </c>
      <c r="FP71" s="18">
        <f t="shared" si="1645"/>
        <v>32336</v>
      </c>
      <c r="FQ71" s="19">
        <f t="shared" si="1645"/>
        <v>22910</v>
      </c>
      <c r="FR71" s="18">
        <f t="shared" si="1645"/>
        <v>4651</v>
      </c>
      <c r="FS71" s="18">
        <f t="shared" si="1645"/>
        <v>27561</v>
      </c>
      <c r="FT71" s="19">
        <f t="shared" si="1645"/>
        <v>8677</v>
      </c>
      <c r="FU71" s="18">
        <f t="shared" si="1645"/>
        <v>893</v>
      </c>
      <c r="FV71" s="18">
        <f t="shared" si="1645"/>
        <v>9570</v>
      </c>
      <c r="FW71" s="19">
        <f t="shared" si="1645"/>
        <v>6741</v>
      </c>
      <c r="FX71" s="18">
        <f t="shared" si="1645"/>
        <v>12303</v>
      </c>
      <c r="FY71" s="18">
        <f t="shared" si="1645"/>
        <v>19044</v>
      </c>
      <c r="FZ71" s="19">
        <f t="shared" si="1645"/>
        <v>16058</v>
      </c>
      <c r="GA71" s="18">
        <f t="shared" si="1645"/>
        <v>2497</v>
      </c>
      <c r="GB71" s="18">
        <f t="shared" si="1645"/>
        <v>18555</v>
      </c>
      <c r="GC71" s="19">
        <f t="shared" si="1645"/>
        <v>1575</v>
      </c>
      <c r="GD71" s="18">
        <f t="shared" si="1645"/>
        <v>3584</v>
      </c>
      <c r="GE71" s="18">
        <f t="shared" si="1645"/>
        <v>5159</v>
      </c>
      <c r="GF71" s="19">
        <f t="shared" si="1645"/>
        <v>4375</v>
      </c>
      <c r="GG71" s="18">
        <f t="shared" si="1645"/>
        <v>843</v>
      </c>
      <c r="GH71" s="18">
        <f t="shared" si="1645"/>
        <v>5218</v>
      </c>
      <c r="GI71" s="19">
        <f t="shared" si="1645"/>
        <v>1750</v>
      </c>
      <c r="GJ71" s="18">
        <f t="shared" si="1645"/>
        <v>0</v>
      </c>
      <c r="GK71" s="18">
        <f t="shared" si="1645"/>
        <v>1750</v>
      </c>
      <c r="GL71" s="19">
        <f t="shared" si="1645"/>
        <v>328768</v>
      </c>
      <c r="GM71" s="18">
        <f t="shared" ref="GM71:GN71" si="1647">SUM(GM6)</f>
        <v>49866</v>
      </c>
      <c r="GN71" s="18">
        <f t="shared" si="1647"/>
        <v>378634</v>
      </c>
      <c r="GO71" s="19">
        <f t="shared" si="1645"/>
        <v>88473</v>
      </c>
      <c r="GP71" s="18">
        <f t="shared" si="1645"/>
        <v>48147</v>
      </c>
      <c r="GQ71" s="18">
        <f t="shared" si="1645"/>
        <v>136620</v>
      </c>
      <c r="GR71" s="19">
        <f t="shared" si="1645"/>
        <v>48266</v>
      </c>
      <c r="GS71" s="18">
        <f t="shared" si="1645"/>
        <v>14544</v>
      </c>
      <c r="GT71" s="18">
        <f t="shared" si="1645"/>
        <v>62810</v>
      </c>
      <c r="GU71" s="19">
        <f t="shared" si="1645"/>
        <v>77190</v>
      </c>
      <c r="GV71" s="18">
        <f t="shared" si="1645"/>
        <v>53303</v>
      </c>
      <c r="GW71" s="18">
        <f t="shared" si="1645"/>
        <v>130493</v>
      </c>
      <c r="GX71" s="19">
        <f t="shared" si="1645"/>
        <v>542697</v>
      </c>
      <c r="GY71" s="19">
        <f t="shared" ref="GY71:GZ71" si="1648">SUM(GY6)</f>
        <v>165860</v>
      </c>
      <c r="GZ71" s="19">
        <f t="shared" si="1648"/>
        <v>708557</v>
      </c>
      <c r="HA71" s="19">
        <f t="shared" si="1645"/>
        <v>8684113</v>
      </c>
      <c r="HB71" s="19">
        <f t="shared" ref="HB71:HC71" si="1649">SUM(HB6)</f>
        <v>9341498</v>
      </c>
      <c r="HC71" s="19">
        <f t="shared" si="1649"/>
        <v>18025611</v>
      </c>
    </row>
    <row r="72" spans="1:211" x14ac:dyDescent="0.2">
      <c r="B72" s="18">
        <f>SUM(B27)</f>
        <v>0</v>
      </c>
      <c r="C72" s="18">
        <f t="shared" ref="C72:D72" si="1650">SUM(C27)</f>
        <v>0</v>
      </c>
      <c r="D72" s="18">
        <f t="shared" si="1650"/>
        <v>0</v>
      </c>
      <c r="E72" s="18">
        <f t="shared" ref="E72:DO72" si="1651">SUM(E27)</f>
        <v>0</v>
      </c>
      <c r="F72" s="18">
        <f t="shared" si="1651"/>
        <v>0</v>
      </c>
      <c r="G72" s="18">
        <f t="shared" si="1651"/>
        <v>0</v>
      </c>
      <c r="H72" s="18">
        <f t="shared" si="1651"/>
        <v>0</v>
      </c>
      <c r="I72" s="18">
        <f t="shared" si="1651"/>
        <v>0</v>
      </c>
      <c r="J72" s="18">
        <f t="shared" si="1651"/>
        <v>0</v>
      </c>
      <c r="K72" s="18">
        <f t="shared" si="1651"/>
        <v>500</v>
      </c>
      <c r="L72" s="18">
        <f t="shared" si="1651"/>
        <v>0</v>
      </c>
      <c r="M72" s="18">
        <f t="shared" si="1651"/>
        <v>500</v>
      </c>
      <c r="N72" s="18">
        <f t="shared" si="1651"/>
        <v>0</v>
      </c>
      <c r="O72" s="18">
        <f t="shared" si="1651"/>
        <v>0</v>
      </c>
      <c r="P72" s="18">
        <f t="shared" si="1651"/>
        <v>0</v>
      </c>
      <c r="Q72" s="18">
        <f t="shared" si="1651"/>
        <v>0</v>
      </c>
      <c r="R72" s="18">
        <f t="shared" si="1651"/>
        <v>0</v>
      </c>
      <c r="S72" s="18">
        <f t="shared" si="1651"/>
        <v>0</v>
      </c>
      <c r="T72" s="18">
        <f t="shared" si="1651"/>
        <v>0</v>
      </c>
      <c r="U72" s="18">
        <f t="shared" si="1651"/>
        <v>0</v>
      </c>
      <c r="V72" s="18">
        <f t="shared" si="1651"/>
        <v>0</v>
      </c>
      <c r="W72" s="18">
        <f t="shared" si="1651"/>
        <v>0</v>
      </c>
      <c r="X72" s="18">
        <f t="shared" si="1651"/>
        <v>4700000</v>
      </c>
      <c r="Y72" s="18">
        <f t="shared" si="1651"/>
        <v>4700000</v>
      </c>
      <c r="Z72" s="18">
        <f t="shared" si="1651"/>
        <v>8048</v>
      </c>
      <c r="AA72" s="18">
        <f t="shared" si="1651"/>
        <v>2200000</v>
      </c>
      <c r="AB72" s="18">
        <f t="shared" si="1651"/>
        <v>2208048</v>
      </c>
      <c r="AC72" s="18">
        <f t="shared" si="1651"/>
        <v>2118867</v>
      </c>
      <c r="AD72" s="18">
        <f t="shared" si="1651"/>
        <v>-1603538</v>
      </c>
      <c r="AE72" s="18">
        <f t="shared" si="1651"/>
        <v>515329</v>
      </c>
      <c r="AF72" s="18">
        <f t="shared" si="1651"/>
        <v>0</v>
      </c>
      <c r="AG72" s="18">
        <f t="shared" si="1651"/>
        <v>0</v>
      </c>
      <c r="AH72" s="18">
        <f t="shared" si="1651"/>
        <v>0</v>
      </c>
      <c r="AI72" s="18">
        <f t="shared" si="1651"/>
        <v>0</v>
      </c>
      <c r="AJ72" s="18">
        <f t="shared" si="1651"/>
        <v>0</v>
      </c>
      <c r="AK72" s="18">
        <f t="shared" si="1651"/>
        <v>0</v>
      </c>
      <c r="AL72" s="18">
        <f t="shared" si="1651"/>
        <v>0</v>
      </c>
      <c r="AM72" s="18">
        <f t="shared" si="1651"/>
        <v>0</v>
      </c>
      <c r="AN72" s="18">
        <f t="shared" si="1651"/>
        <v>0</v>
      </c>
      <c r="AO72" s="18">
        <f t="shared" si="1651"/>
        <v>0</v>
      </c>
      <c r="AP72" s="18">
        <f t="shared" si="1651"/>
        <v>0</v>
      </c>
      <c r="AQ72" s="18">
        <f t="shared" si="1651"/>
        <v>0</v>
      </c>
      <c r="AR72" s="18">
        <f t="shared" si="1651"/>
        <v>0</v>
      </c>
      <c r="AS72" s="18">
        <f t="shared" si="1651"/>
        <v>0</v>
      </c>
      <c r="AT72" s="18">
        <f t="shared" si="1651"/>
        <v>0</v>
      </c>
      <c r="AU72" s="18">
        <f t="shared" si="1651"/>
        <v>0</v>
      </c>
      <c r="AV72" s="18">
        <f t="shared" si="1651"/>
        <v>0</v>
      </c>
      <c r="AW72" s="18">
        <f t="shared" si="1651"/>
        <v>0</v>
      </c>
      <c r="AX72" s="18">
        <f t="shared" si="1651"/>
        <v>0</v>
      </c>
      <c r="AY72" s="18">
        <f t="shared" si="1651"/>
        <v>0</v>
      </c>
      <c r="AZ72" s="18">
        <f t="shared" si="1651"/>
        <v>0</v>
      </c>
      <c r="BA72" s="18">
        <f t="shared" si="1651"/>
        <v>0</v>
      </c>
      <c r="BB72" s="18">
        <f t="shared" si="1651"/>
        <v>0</v>
      </c>
      <c r="BC72" s="18">
        <f t="shared" si="1651"/>
        <v>0</v>
      </c>
      <c r="BD72" s="18">
        <f t="shared" si="1651"/>
        <v>0</v>
      </c>
      <c r="BE72" s="18">
        <f t="shared" si="1651"/>
        <v>0</v>
      </c>
      <c r="BF72" s="18">
        <f t="shared" si="1651"/>
        <v>0</v>
      </c>
      <c r="BG72" s="18">
        <f t="shared" si="1651"/>
        <v>0</v>
      </c>
      <c r="BH72" s="18">
        <f t="shared" si="1651"/>
        <v>0</v>
      </c>
      <c r="BI72" s="18">
        <f t="shared" si="1651"/>
        <v>0</v>
      </c>
      <c r="BJ72" s="18">
        <f t="shared" si="1651"/>
        <v>0</v>
      </c>
      <c r="BK72" s="18">
        <f t="shared" si="1651"/>
        <v>0</v>
      </c>
      <c r="BL72" s="18">
        <f t="shared" si="1651"/>
        <v>0</v>
      </c>
      <c r="BM72" s="18">
        <f t="shared" si="1651"/>
        <v>0</v>
      </c>
      <c r="BN72" s="18">
        <f t="shared" si="1651"/>
        <v>0</v>
      </c>
      <c r="BO72" s="18">
        <f t="shared" si="1651"/>
        <v>0</v>
      </c>
      <c r="BP72" s="18">
        <f t="shared" si="1651"/>
        <v>81680</v>
      </c>
      <c r="BQ72" s="18">
        <f t="shared" si="1651"/>
        <v>20390</v>
      </c>
      <c r="BR72" s="18">
        <f t="shared" si="1651"/>
        <v>102070</v>
      </c>
      <c r="BS72" s="18">
        <f t="shared" si="1651"/>
        <v>0</v>
      </c>
      <c r="BT72" s="18">
        <f t="shared" si="1651"/>
        <v>0</v>
      </c>
      <c r="BU72" s="18">
        <f t="shared" si="1651"/>
        <v>0</v>
      </c>
      <c r="BV72" s="18">
        <f t="shared" si="1651"/>
        <v>0</v>
      </c>
      <c r="BW72" s="18">
        <f t="shared" si="1651"/>
        <v>0</v>
      </c>
      <c r="BX72" s="18">
        <f t="shared" si="1651"/>
        <v>0</v>
      </c>
      <c r="BY72" s="18">
        <f t="shared" si="1651"/>
        <v>0</v>
      </c>
      <c r="BZ72" s="18">
        <f t="shared" si="1651"/>
        <v>0</v>
      </c>
      <c r="CA72" s="18">
        <f t="shared" si="1651"/>
        <v>0</v>
      </c>
      <c r="CB72" s="18">
        <f t="shared" si="1651"/>
        <v>0</v>
      </c>
      <c r="CC72" s="18">
        <f t="shared" si="1651"/>
        <v>0</v>
      </c>
      <c r="CD72" s="18">
        <f t="shared" si="1651"/>
        <v>0</v>
      </c>
      <c r="CE72" s="18">
        <f t="shared" si="1651"/>
        <v>2825670</v>
      </c>
      <c r="CF72" s="18">
        <f t="shared" si="1651"/>
        <v>219445</v>
      </c>
      <c r="CG72" s="18">
        <f t="shared" si="1651"/>
        <v>3045115</v>
      </c>
      <c r="CH72" s="18">
        <f t="shared" si="1651"/>
        <v>0</v>
      </c>
      <c r="CI72" s="18">
        <f t="shared" si="1651"/>
        <v>0</v>
      </c>
      <c r="CJ72" s="18">
        <f t="shared" si="1651"/>
        <v>0</v>
      </c>
      <c r="CK72" s="18">
        <f t="shared" si="1651"/>
        <v>168194</v>
      </c>
      <c r="CL72" s="18">
        <f t="shared" si="1651"/>
        <v>-45006</v>
      </c>
      <c r="CM72" s="18">
        <f t="shared" si="1651"/>
        <v>123188</v>
      </c>
      <c r="CN72" s="18">
        <f t="shared" si="1651"/>
        <v>390000</v>
      </c>
      <c r="CO72" s="18">
        <f t="shared" si="1651"/>
        <v>0</v>
      </c>
      <c r="CP72" s="18">
        <f t="shared" si="1651"/>
        <v>390000</v>
      </c>
      <c r="CQ72" s="18">
        <f t="shared" si="1651"/>
        <v>0</v>
      </c>
      <c r="CR72" s="18">
        <f t="shared" si="1651"/>
        <v>0</v>
      </c>
      <c r="CS72" s="18">
        <f t="shared" si="1651"/>
        <v>0</v>
      </c>
      <c r="CT72" s="18">
        <f t="shared" si="1651"/>
        <v>0</v>
      </c>
      <c r="CU72" s="18">
        <f t="shared" si="1651"/>
        <v>0</v>
      </c>
      <c r="CV72" s="18">
        <f t="shared" si="1651"/>
        <v>0</v>
      </c>
      <c r="CW72" s="18">
        <f t="shared" si="1651"/>
        <v>0</v>
      </c>
      <c r="CX72" s="18">
        <f t="shared" si="1651"/>
        <v>0</v>
      </c>
      <c r="CY72" s="18">
        <f t="shared" si="1651"/>
        <v>0</v>
      </c>
      <c r="CZ72" s="18">
        <f t="shared" si="1651"/>
        <v>0</v>
      </c>
      <c r="DA72" s="18">
        <f t="shared" si="1651"/>
        <v>0</v>
      </c>
      <c r="DB72" s="18">
        <f t="shared" si="1651"/>
        <v>0</v>
      </c>
      <c r="DC72" s="18">
        <f t="shared" si="1651"/>
        <v>140000</v>
      </c>
      <c r="DD72" s="18">
        <f t="shared" si="1651"/>
        <v>0</v>
      </c>
      <c r="DE72" s="18">
        <f t="shared" si="1651"/>
        <v>140000</v>
      </c>
      <c r="DF72" s="18">
        <f t="shared" si="1651"/>
        <v>120507</v>
      </c>
      <c r="DG72" s="18">
        <f t="shared" si="1651"/>
        <v>0</v>
      </c>
      <c r="DH72" s="18">
        <f t="shared" si="1651"/>
        <v>120507</v>
      </c>
      <c r="DI72" s="18">
        <f t="shared" si="1651"/>
        <v>0</v>
      </c>
      <c r="DJ72" s="18">
        <f t="shared" si="1651"/>
        <v>0</v>
      </c>
      <c r="DK72" s="18">
        <f t="shared" si="1651"/>
        <v>0</v>
      </c>
      <c r="DL72" s="18">
        <f t="shared" si="1651"/>
        <v>0</v>
      </c>
      <c r="DM72" s="18">
        <f t="shared" si="1651"/>
        <v>0</v>
      </c>
      <c r="DN72" s="18">
        <f t="shared" si="1651"/>
        <v>0</v>
      </c>
      <c r="DO72" s="18">
        <f t="shared" si="1651"/>
        <v>75000</v>
      </c>
      <c r="DP72" s="18">
        <f t="shared" ref="DP72:DQ72" si="1652">SUM(DP27)</f>
        <v>0</v>
      </c>
      <c r="DQ72" s="18">
        <f t="shared" si="1652"/>
        <v>75000</v>
      </c>
      <c r="DR72" s="102">
        <f>SUM(DR27)</f>
        <v>5928466</v>
      </c>
      <c r="DS72" s="102">
        <f t="shared" ref="DS72:EV72" si="1653">SUM(DS27)</f>
        <v>5491291</v>
      </c>
      <c r="DT72" s="102">
        <f t="shared" ref="DT72" si="1654">SUM(DT27)</f>
        <v>11419757</v>
      </c>
      <c r="DU72" s="18">
        <f t="shared" si="1653"/>
        <v>0</v>
      </c>
      <c r="DV72" s="18">
        <f t="shared" si="1653"/>
        <v>0</v>
      </c>
      <c r="DW72" s="18">
        <f t="shared" si="1653"/>
        <v>0</v>
      </c>
      <c r="DX72" s="18">
        <f t="shared" si="1653"/>
        <v>0</v>
      </c>
      <c r="DY72" s="18">
        <f t="shared" si="1653"/>
        <v>0</v>
      </c>
      <c r="DZ72" s="18">
        <f t="shared" si="1653"/>
        <v>0</v>
      </c>
      <c r="EA72" s="18">
        <f t="shared" si="1653"/>
        <v>0</v>
      </c>
      <c r="EB72" s="18">
        <f t="shared" si="1653"/>
        <v>0</v>
      </c>
      <c r="EC72" s="18">
        <f t="shared" si="1653"/>
        <v>0</v>
      </c>
      <c r="ED72" s="18">
        <f t="shared" si="1653"/>
        <v>10033</v>
      </c>
      <c r="EE72" s="18">
        <f t="shared" si="1653"/>
        <v>2703</v>
      </c>
      <c r="EF72" s="18">
        <f t="shared" si="1653"/>
        <v>12736</v>
      </c>
      <c r="EG72" s="18">
        <f t="shared" si="1653"/>
        <v>0</v>
      </c>
      <c r="EH72" s="18">
        <f t="shared" si="1653"/>
        <v>0</v>
      </c>
      <c r="EI72" s="18">
        <f t="shared" si="1653"/>
        <v>0</v>
      </c>
      <c r="EJ72" s="18">
        <f t="shared" si="1653"/>
        <v>21271</v>
      </c>
      <c r="EK72" s="18">
        <f t="shared" si="1653"/>
        <v>40290</v>
      </c>
      <c r="EL72" s="18">
        <f t="shared" si="1653"/>
        <v>61561</v>
      </c>
      <c r="EM72" s="18">
        <f t="shared" si="1653"/>
        <v>0</v>
      </c>
      <c r="EN72" s="18">
        <f t="shared" si="1653"/>
        <v>0</v>
      </c>
      <c r="EO72" s="18">
        <f t="shared" si="1653"/>
        <v>0</v>
      </c>
      <c r="EP72" s="18">
        <f t="shared" si="1653"/>
        <v>41517</v>
      </c>
      <c r="EQ72" s="18">
        <f t="shared" si="1653"/>
        <v>66940</v>
      </c>
      <c r="ER72" s="18">
        <f t="shared" si="1653"/>
        <v>108457</v>
      </c>
      <c r="ES72" s="18">
        <f t="shared" si="1653"/>
        <v>5529</v>
      </c>
      <c r="ET72" s="18">
        <f t="shared" si="1653"/>
        <v>10824</v>
      </c>
      <c r="EU72" s="18">
        <f t="shared" si="1653"/>
        <v>16353</v>
      </c>
      <c r="EV72" s="102">
        <f t="shared" si="1653"/>
        <v>78350</v>
      </c>
      <c r="EW72" s="102">
        <f t="shared" ref="EW72:HA72" si="1655">SUM(EW27)</f>
        <v>120757</v>
      </c>
      <c r="EX72" s="102">
        <f t="shared" ref="EX72" si="1656">SUM(EX27)</f>
        <v>199107</v>
      </c>
      <c r="EY72" s="19">
        <f t="shared" si="1655"/>
        <v>68153</v>
      </c>
      <c r="EZ72" s="18">
        <f t="shared" si="1655"/>
        <v>14685</v>
      </c>
      <c r="FA72" s="18">
        <f t="shared" si="1655"/>
        <v>82838</v>
      </c>
      <c r="FB72" s="19">
        <f t="shared" si="1655"/>
        <v>3675</v>
      </c>
      <c r="FC72" s="18">
        <f t="shared" si="1655"/>
        <v>863</v>
      </c>
      <c r="FD72" s="18">
        <f t="shared" si="1655"/>
        <v>4538</v>
      </c>
      <c r="FE72" s="19">
        <f t="shared" si="1655"/>
        <v>2450</v>
      </c>
      <c r="FF72" s="18">
        <f t="shared" si="1655"/>
        <v>784</v>
      </c>
      <c r="FG72" s="18">
        <f t="shared" si="1655"/>
        <v>3234</v>
      </c>
      <c r="FH72" s="19">
        <f t="shared" si="1655"/>
        <v>149513</v>
      </c>
      <c r="FI72" s="18">
        <f t="shared" si="1655"/>
        <v>12928</v>
      </c>
      <c r="FJ72" s="18">
        <f t="shared" si="1655"/>
        <v>162441</v>
      </c>
      <c r="FK72" s="19">
        <f t="shared" si="1655"/>
        <v>5075</v>
      </c>
      <c r="FL72" s="18">
        <f t="shared" si="1655"/>
        <v>1315</v>
      </c>
      <c r="FM72" s="18">
        <f t="shared" si="1655"/>
        <v>6390</v>
      </c>
      <c r="FN72" s="19">
        <f t="shared" si="1655"/>
        <v>37816</v>
      </c>
      <c r="FO72" s="18">
        <f t="shared" si="1655"/>
        <v>-5480</v>
      </c>
      <c r="FP72" s="18">
        <f t="shared" si="1655"/>
        <v>32336</v>
      </c>
      <c r="FQ72" s="19">
        <f t="shared" si="1655"/>
        <v>22910</v>
      </c>
      <c r="FR72" s="18">
        <f t="shared" si="1655"/>
        <v>4651</v>
      </c>
      <c r="FS72" s="18">
        <f t="shared" si="1655"/>
        <v>27561</v>
      </c>
      <c r="FT72" s="19">
        <f t="shared" si="1655"/>
        <v>8677</v>
      </c>
      <c r="FU72" s="18">
        <f t="shared" si="1655"/>
        <v>893</v>
      </c>
      <c r="FV72" s="18">
        <f t="shared" si="1655"/>
        <v>9570</v>
      </c>
      <c r="FW72" s="19">
        <f t="shared" si="1655"/>
        <v>6741</v>
      </c>
      <c r="FX72" s="18">
        <f t="shared" si="1655"/>
        <v>12303</v>
      </c>
      <c r="FY72" s="18">
        <f t="shared" si="1655"/>
        <v>19044</v>
      </c>
      <c r="FZ72" s="19">
        <f t="shared" si="1655"/>
        <v>16058</v>
      </c>
      <c r="GA72" s="18">
        <f t="shared" si="1655"/>
        <v>2497</v>
      </c>
      <c r="GB72" s="18">
        <f t="shared" si="1655"/>
        <v>18555</v>
      </c>
      <c r="GC72" s="19">
        <f t="shared" si="1655"/>
        <v>1575</v>
      </c>
      <c r="GD72" s="18">
        <f t="shared" si="1655"/>
        <v>3584</v>
      </c>
      <c r="GE72" s="18">
        <f t="shared" si="1655"/>
        <v>5159</v>
      </c>
      <c r="GF72" s="19">
        <f t="shared" si="1655"/>
        <v>4375</v>
      </c>
      <c r="GG72" s="18">
        <f t="shared" si="1655"/>
        <v>843</v>
      </c>
      <c r="GH72" s="18">
        <f t="shared" si="1655"/>
        <v>5218</v>
      </c>
      <c r="GI72" s="19">
        <f t="shared" si="1655"/>
        <v>1750</v>
      </c>
      <c r="GJ72" s="18">
        <f t="shared" si="1655"/>
        <v>0</v>
      </c>
      <c r="GK72" s="18">
        <f t="shared" si="1655"/>
        <v>1750</v>
      </c>
      <c r="GL72" s="19">
        <f t="shared" si="1655"/>
        <v>328768</v>
      </c>
      <c r="GM72" s="18">
        <f t="shared" ref="GM72:GN72" si="1657">SUM(GM27)</f>
        <v>49866</v>
      </c>
      <c r="GN72" s="18">
        <f t="shared" si="1657"/>
        <v>378634</v>
      </c>
      <c r="GO72" s="19">
        <f t="shared" si="1655"/>
        <v>88473</v>
      </c>
      <c r="GP72" s="18">
        <f t="shared" si="1655"/>
        <v>48147</v>
      </c>
      <c r="GQ72" s="18">
        <f t="shared" si="1655"/>
        <v>136620</v>
      </c>
      <c r="GR72" s="19">
        <f t="shared" si="1655"/>
        <v>8000</v>
      </c>
      <c r="GS72" s="18">
        <f t="shared" si="1655"/>
        <v>15241</v>
      </c>
      <c r="GT72" s="18">
        <f t="shared" si="1655"/>
        <v>23241</v>
      </c>
      <c r="GU72" s="19">
        <f t="shared" si="1655"/>
        <v>77190</v>
      </c>
      <c r="GV72" s="18">
        <f t="shared" si="1655"/>
        <v>53303</v>
      </c>
      <c r="GW72" s="18">
        <f t="shared" si="1655"/>
        <v>130493</v>
      </c>
      <c r="GX72" s="19">
        <f t="shared" si="1655"/>
        <v>502431</v>
      </c>
      <c r="GY72" s="19">
        <f t="shared" ref="GY72:GZ72" si="1658">SUM(GY27)</f>
        <v>166557</v>
      </c>
      <c r="GZ72" s="19">
        <f t="shared" si="1658"/>
        <v>668988</v>
      </c>
      <c r="HA72" s="19">
        <f t="shared" si="1655"/>
        <v>6509247</v>
      </c>
      <c r="HB72" s="19">
        <f t="shared" ref="HB72:HC72" si="1659">SUM(HB27)</f>
        <v>5778605</v>
      </c>
      <c r="HC72" s="19">
        <f t="shared" si="1659"/>
        <v>12287852</v>
      </c>
    </row>
    <row r="73" spans="1:211" x14ac:dyDescent="0.2">
      <c r="B73" s="19">
        <f>SUM(B71-B72)</f>
        <v>115930</v>
      </c>
      <c r="C73" s="19">
        <f t="shared" ref="C73:D73" si="1660">SUM(C71-C72)</f>
        <v>11415</v>
      </c>
      <c r="D73" s="19">
        <f t="shared" si="1660"/>
        <v>127345</v>
      </c>
      <c r="E73" s="19">
        <f t="shared" ref="E73:DR73" si="1661">SUM(E71-E72)</f>
        <v>1000</v>
      </c>
      <c r="F73" s="19">
        <f t="shared" ref="F73" si="1662">SUM(F71-F72)</f>
        <v>118</v>
      </c>
      <c r="G73" s="19">
        <f t="shared" ref="G73" si="1663">SUM(G71-G72)</f>
        <v>1118</v>
      </c>
      <c r="H73" s="19">
        <f t="shared" si="1661"/>
        <v>3353</v>
      </c>
      <c r="I73" s="19">
        <f t="shared" ref="I73" si="1664">SUM(I71-I72)</f>
        <v>280</v>
      </c>
      <c r="J73" s="19">
        <f t="shared" ref="J73" si="1665">SUM(J71-J72)</f>
        <v>3633</v>
      </c>
      <c r="K73" s="19">
        <f t="shared" si="1661"/>
        <v>6418</v>
      </c>
      <c r="L73" s="19">
        <f t="shared" ref="L73" si="1666">SUM(L71-L72)</f>
        <v>326</v>
      </c>
      <c r="M73" s="19">
        <f t="shared" ref="M73" si="1667">SUM(M71-M72)</f>
        <v>6744</v>
      </c>
      <c r="N73" s="19">
        <f t="shared" si="1661"/>
        <v>123969</v>
      </c>
      <c r="O73" s="19">
        <f t="shared" ref="O73" si="1668">SUM(O71-O72)</f>
        <v>119104</v>
      </c>
      <c r="P73" s="19">
        <f t="shared" ref="P73" si="1669">SUM(P71-P72)</f>
        <v>243073</v>
      </c>
      <c r="Q73" s="19">
        <f t="shared" si="1661"/>
        <v>115828</v>
      </c>
      <c r="R73" s="19">
        <f t="shared" ref="R73" si="1670">SUM(R71-R72)</f>
        <v>-6062</v>
      </c>
      <c r="S73" s="19">
        <f t="shared" ref="S73" si="1671">SUM(S71-S72)</f>
        <v>109766</v>
      </c>
      <c r="T73" s="19">
        <f t="shared" si="1661"/>
        <v>918137</v>
      </c>
      <c r="U73" s="19">
        <f t="shared" ref="U73" si="1672">SUM(U71-U72)</f>
        <v>220748</v>
      </c>
      <c r="V73" s="19">
        <f t="shared" ref="V73" si="1673">SUM(V71-V72)</f>
        <v>1138885</v>
      </c>
      <c r="W73" s="19">
        <f t="shared" si="1661"/>
        <v>0</v>
      </c>
      <c r="X73" s="19">
        <f t="shared" ref="X73" si="1674">SUM(X71-X72)</f>
        <v>-2500000</v>
      </c>
      <c r="Y73" s="19">
        <f t="shared" ref="Y73" si="1675">SUM(Y71-Y72)</f>
        <v>-2500000</v>
      </c>
      <c r="Z73" s="19">
        <f t="shared" si="1661"/>
        <v>469378</v>
      </c>
      <c r="AA73" s="19">
        <f t="shared" ref="AA73" si="1676">SUM(AA71-AA72)</f>
        <v>-2140610</v>
      </c>
      <c r="AB73" s="19">
        <f t="shared" ref="AB73" si="1677">SUM(AB71-AB72)</f>
        <v>-1671232</v>
      </c>
      <c r="AC73" s="19">
        <f t="shared" si="1661"/>
        <v>-2118867</v>
      </c>
      <c r="AD73" s="19">
        <f t="shared" ref="AD73" si="1678">SUM(AD71-AD72)</f>
        <v>1767794</v>
      </c>
      <c r="AE73" s="19">
        <f t="shared" ref="AE73" si="1679">SUM(AE71-AE72)</f>
        <v>-351073</v>
      </c>
      <c r="AF73" s="19">
        <f t="shared" si="1661"/>
        <v>3300</v>
      </c>
      <c r="AG73" s="19">
        <f t="shared" ref="AG73" si="1680">SUM(AG71-AG72)</f>
        <v>17</v>
      </c>
      <c r="AH73" s="19">
        <f t="shared" ref="AH73" si="1681">SUM(AH71-AH72)</f>
        <v>3317</v>
      </c>
      <c r="AI73" s="19">
        <f t="shared" si="1661"/>
        <v>4500</v>
      </c>
      <c r="AJ73" s="19">
        <f t="shared" ref="AJ73" si="1682">SUM(AJ71-AJ72)</f>
        <v>4959</v>
      </c>
      <c r="AK73" s="19">
        <f t="shared" ref="AK73" si="1683">SUM(AK71-AK72)</f>
        <v>9459</v>
      </c>
      <c r="AL73" s="19">
        <f t="shared" si="1661"/>
        <v>89139</v>
      </c>
      <c r="AM73" s="19">
        <f t="shared" ref="AM73" si="1684">SUM(AM71-AM72)</f>
        <v>1243</v>
      </c>
      <c r="AN73" s="19">
        <f t="shared" ref="AN73" si="1685">SUM(AN71-AN72)</f>
        <v>90382</v>
      </c>
      <c r="AO73" s="19">
        <f t="shared" si="1661"/>
        <v>10305</v>
      </c>
      <c r="AP73" s="19">
        <f t="shared" ref="AP73" si="1686">SUM(AP71-AP72)</f>
        <v>73200</v>
      </c>
      <c r="AQ73" s="19">
        <f t="shared" ref="AQ73" si="1687">SUM(AQ71-AQ72)</f>
        <v>83505</v>
      </c>
      <c r="AR73" s="19">
        <f t="shared" si="1661"/>
        <v>5000</v>
      </c>
      <c r="AS73" s="19">
        <f t="shared" ref="AS73" si="1688">SUM(AS71-AS72)</f>
        <v>5000</v>
      </c>
      <c r="AT73" s="19">
        <f t="shared" ref="AT73" si="1689">SUM(AT71-AT72)</f>
        <v>10000</v>
      </c>
      <c r="AU73" s="19">
        <f t="shared" si="1661"/>
        <v>3200</v>
      </c>
      <c r="AV73" s="19">
        <f t="shared" ref="AV73" si="1690">SUM(AV71-AV72)</f>
        <v>0</v>
      </c>
      <c r="AW73" s="19">
        <f t="shared" ref="AW73" si="1691">SUM(AW71-AW72)</f>
        <v>3200</v>
      </c>
      <c r="AX73" s="19">
        <f t="shared" si="1661"/>
        <v>1500</v>
      </c>
      <c r="AY73" s="19">
        <f t="shared" ref="AY73" si="1692">SUM(AY71-AY72)</f>
        <v>1465</v>
      </c>
      <c r="AZ73" s="19">
        <f t="shared" ref="AZ73" si="1693">SUM(AZ71-AZ72)</f>
        <v>2965</v>
      </c>
      <c r="BA73" s="19">
        <f t="shared" si="1661"/>
        <v>0</v>
      </c>
      <c r="BB73" s="19">
        <f t="shared" ref="BB73" si="1694">SUM(BB71-BB72)</f>
        <v>31071</v>
      </c>
      <c r="BC73" s="19">
        <f t="shared" ref="BC73" si="1695">SUM(BC71-BC72)</f>
        <v>31071</v>
      </c>
      <c r="BD73" s="19">
        <f t="shared" si="1661"/>
        <v>0</v>
      </c>
      <c r="BE73" s="19">
        <f t="shared" ref="BE73" si="1696">SUM(BE71-BE72)</f>
        <v>0</v>
      </c>
      <c r="BF73" s="19">
        <f t="shared" ref="BF73" si="1697">SUM(BF71-BF72)</f>
        <v>0</v>
      </c>
      <c r="BG73" s="19">
        <f t="shared" si="1661"/>
        <v>4969</v>
      </c>
      <c r="BH73" s="19">
        <f t="shared" ref="BH73" si="1698">SUM(BH71-BH72)</f>
        <v>5571</v>
      </c>
      <c r="BI73" s="19">
        <f t="shared" ref="BI73" si="1699">SUM(BI71-BI72)</f>
        <v>10540</v>
      </c>
      <c r="BJ73" s="19">
        <f t="shared" si="1661"/>
        <v>0</v>
      </c>
      <c r="BK73" s="19">
        <f t="shared" ref="BK73" si="1700">SUM(BK71-BK72)</f>
        <v>0</v>
      </c>
      <c r="BL73" s="19">
        <f t="shared" ref="BL73" si="1701">SUM(BL71-BL72)</f>
        <v>0</v>
      </c>
      <c r="BM73" s="19">
        <f t="shared" si="1661"/>
        <v>23413</v>
      </c>
      <c r="BN73" s="19">
        <f t="shared" ref="BN73" si="1702">SUM(BN71-BN72)</f>
        <v>15000</v>
      </c>
      <c r="BO73" s="19">
        <f t="shared" ref="BO73" si="1703">SUM(BO71-BO72)</f>
        <v>38413</v>
      </c>
      <c r="BP73" s="19">
        <f t="shared" si="1661"/>
        <v>926487</v>
      </c>
      <c r="BQ73" s="19">
        <f t="shared" ref="BQ73" si="1704">SUM(BQ71-BQ72)</f>
        <v>3091601</v>
      </c>
      <c r="BR73" s="19">
        <f t="shared" ref="BR73" si="1705">SUM(BR71-BR72)</f>
        <v>4018088</v>
      </c>
      <c r="BS73" s="19">
        <f t="shared" si="1661"/>
        <v>169062</v>
      </c>
      <c r="BT73" s="19">
        <f t="shared" ref="BT73" si="1706">SUM(BT71-BT72)</f>
        <v>4415</v>
      </c>
      <c r="BU73" s="19">
        <f t="shared" ref="BU73" si="1707">SUM(BU71-BU72)</f>
        <v>173477</v>
      </c>
      <c r="BV73" s="19">
        <f t="shared" si="1661"/>
        <v>0</v>
      </c>
      <c r="BW73" s="19">
        <f t="shared" ref="BW73" si="1708">SUM(BW71-BW72)</f>
        <v>0</v>
      </c>
      <c r="BX73" s="19">
        <f t="shared" ref="BX73" si="1709">SUM(BX71-BX72)</f>
        <v>0</v>
      </c>
      <c r="BY73" s="19">
        <f t="shared" si="1661"/>
        <v>272604</v>
      </c>
      <c r="BZ73" s="19">
        <f t="shared" ref="BZ73" si="1710">SUM(BZ71-BZ72)</f>
        <v>57392</v>
      </c>
      <c r="CA73" s="19">
        <f t="shared" ref="CA73" si="1711">SUM(CA71-CA72)</f>
        <v>329996</v>
      </c>
      <c r="CB73" s="19">
        <f t="shared" si="1661"/>
        <v>0</v>
      </c>
      <c r="CC73" s="19">
        <f t="shared" ref="CC73" si="1712">SUM(CC71-CC72)</f>
        <v>0</v>
      </c>
      <c r="CD73" s="19">
        <f t="shared" ref="CD73" si="1713">SUM(CD71-CD72)</f>
        <v>0</v>
      </c>
      <c r="CE73" s="19">
        <f t="shared" si="1661"/>
        <v>-1828246</v>
      </c>
      <c r="CF73" s="19">
        <f t="shared" ref="CF73" si="1714">SUM(CF71-CF72)</f>
        <v>985854</v>
      </c>
      <c r="CG73" s="19">
        <f t="shared" ref="CG73" si="1715">SUM(CG71-CG72)</f>
        <v>-842392</v>
      </c>
      <c r="CH73" s="19">
        <f t="shared" si="1661"/>
        <v>548293</v>
      </c>
      <c r="CI73" s="19">
        <f t="shared" ref="CI73" si="1716">SUM(CI71-CI72)</f>
        <v>154152</v>
      </c>
      <c r="CJ73" s="19">
        <f t="shared" ref="CJ73" si="1717">SUM(CJ71-CJ72)</f>
        <v>702445</v>
      </c>
      <c r="CK73" s="19">
        <f t="shared" si="1661"/>
        <v>100500</v>
      </c>
      <c r="CL73" s="19">
        <f t="shared" ref="CL73" si="1718">SUM(CL71-CL72)</f>
        <v>46780</v>
      </c>
      <c r="CM73" s="19">
        <f t="shared" ref="CM73" si="1719">SUM(CM71-CM72)</f>
        <v>147280</v>
      </c>
      <c r="CN73" s="19">
        <f t="shared" si="1661"/>
        <v>306689</v>
      </c>
      <c r="CO73" s="19">
        <f t="shared" ref="CO73" si="1720">SUM(CO71-CO72)</f>
        <v>23573</v>
      </c>
      <c r="CP73" s="19">
        <f t="shared" ref="CP73" si="1721">SUM(CP71-CP72)</f>
        <v>330262</v>
      </c>
      <c r="CQ73" s="19">
        <f t="shared" si="1661"/>
        <v>0</v>
      </c>
      <c r="CR73" s="19">
        <f t="shared" ref="CR73" si="1722">SUM(CR71-CR72)</f>
        <v>0</v>
      </c>
      <c r="CS73" s="19">
        <f t="shared" ref="CS73" si="1723">SUM(CS71-CS72)</f>
        <v>0</v>
      </c>
      <c r="CT73" s="19">
        <f t="shared" si="1661"/>
        <v>1000</v>
      </c>
      <c r="CU73" s="19">
        <f t="shared" ref="CU73" si="1724">SUM(CU71-CU72)</f>
        <v>0</v>
      </c>
      <c r="CV73" s="19">
        <f t="shared" ref="CV73" si="1725">SUM(CV71-CV72)</f>
        <v>1000</v>
      </c>
      <c r="CW73" s="19">
        <f t="shared" si="1661"/>
        <v>1700</v>
      </c>
      <c r="CX73" s="19">
        <f t="shared" ref="CX73" si="1726">SUM(CX71-CX72)</f>
        <v>527</v>
      </c>
      <c r="CY73" s="19">
        <f t="shared" ref="CY73" si="1727">SUM(CY71-CY72)</f>
        <v>2227</v>
      </c>
      <c r="CZ73" s="19">
        <f t="shared" si="1661"/>
        <v>44900</v>
      </c>
      <c r="DA73" s="19">
        <f t="shared" ref="DA73" si="1728">SUM(DA71-DA72)</f>
        <v>15419</v>
      </c>
      <c r="DB73" s="19">
        <f t="shared" ref="DB73" si="1729">SUM(DB71-DB72)</f>
        <v>60319</v>
      </c>
      <c r="DC73" s="19">
        <f t="shared" si="1661"/>
        <v>860000</v>
      </c>
      <c r="DD73" s="19">
        <f t="shared" ref="DD73" si="1730">SUM(DD71-DD72)</f>
        <v>1419012</v>
      </c>
      <c r="DE73" s="19">
        <f t="shared" ref="DE73" si="1731">SUM(DE71-DE72)</f>
        <v>2279012</v>
      </c>
      <c r="DF73" s="19">
        <f t="shared" si="1661"/>
        <v>215119</v>
      </c>
      <c r="DG73" s="19">
        <f t="shared" ref="DG73" si="1732">SUM(DG71-DG72)</f>
        <v>50387</v>
      </c>
      <c r="DH73" s="19">
        <f t="shared" ref="DH73" si="1733">SUM(DH71-DH72)</f>
        <v>265506</v>
      </c>
      <c r="DI73" s="19">
        <f t="shared" si="1661"/>
        <v>13359</v>
      </c>
      <c r="DJ73" s="19">
        <f t="shared" ref="DJ73" si="1734">SUM(DJ71-DJ72)</f>
        <v>470</v>
      </c>
      <c r="DK73" s="19">
        <f t="shared" ref="DK73" si="1735">SUM(DK71-DK72)</f>
        <v>13829</v>
      </c>
      <c r="DL73" s="19">
        <f t="shared" si="1661"/>
        <v>98857</v>
      </c>
      <c r="DM73" s="19">
        <f t="shared" ref="DM73" si="1736">SUM(DM71-DM72)</f>
        <v>0</v>
      </c>
      <c r="DN73" s="19">
        <f t="shared" ref="DN73" si="1737">SUM(DN71-DN72)</f>
        <v>98857</v>
      </c>
      <c r="DO73" s="19">
        <f t="shared" si="1661"/>
        <v>623804</v>
      </c>
      <c r="DP73" s="19">
        <f t="shared" ref="DP73" si="1738">SUM(DP71-DP72)</f>
        <v>103369</v>
      </c>
      <c r="DQ73" s="19">
        <f t="shared" ref="DQ73" si="1739">SUM(DQ71-DQ72)</f>
        <v>727173</v>
      </c>
      <c r="DR73" s="102">
        <f t="shared" si="1661"/>
        <v>2134600</v>
      </c>
      <c r="DS73" s="102">
        <f t="shared" ref="DS73:HA73" si="1740">SUM(DS71-DS72)</f>
        <v>3563590</v>
      </c>
      <c r="DT73" s="102">
        <f t="shared" ref="DT73" si="1741">SUM(DT71-DT72)</f>
        <v>5698190</v>
      </c>
      <c r="DU73" s="18">
        <f t="shared" si="1740"/>
        <v>0</v>
      </c>
      <c r="DV73" s="19">
        <f t="shared" ref="DV73" si="1742">SUM(DV71-DV72)</f>
        <v>0</v>
      </c>
      <c r="DW73" s="19">
        <f t="shared" ref="DW73" si="1743">SUM(DW71-DW72)</f>
        <v>0</v>
      </c>
      <c r="DX73" s="18">
        <f t="shared" si="1740"/>
        <v>0</v>
      </c>
      <c r="DY73" s="19">
        <f t="shared" ref="DY73" si="1744">SUM(DY71-DY72)</f>
        <v>0</v>
      </c>
      <c r="DZ73" s="19">
        <f t="shared" ref="DZ73" si="1745">SUM(DZ71-DZ72)</f>
        <v>0</v>
      </c>
      <c r="EA73" s="18">
        <f t="shared" si="1740"/>
        <v>0</v>
      </c>
      <c r="EB73" s="19">
        <f t="shared" ref="EB73" si="1746">SUM(EB71-EB72)</f>
        <v>0</v>
      </c>
      <c r="EC73" s="19">
        <f t="shared" ref="EC73" si="1747">SUM(EC71-EC72)</f>
        <v>0</v>
      </c>
      <c r="ED73" s="18">
        <f t="shared" si="1740"/>
        <v>0</v>
      </c>
      <c r="EE73" s="19">
        <f t="shared" ref="EE73" si="1748">SUM(EE71-EE72)</f>
        <v>0</v>
      </c>
      <c r="EF73" s="19">
        <f t="shared" ref="EF73" si="1749">SUM(EF71-EF72)</f>
        <v>0</v>
      </c>
      <c r="EG73" s="18">
        <f t="shared" si="1740"/>
        <v>0</v>
      </c>
      <c r="EH73" s="19">
        <f t="shared" ref="EH73" si="1750">SUM(EH71-EH72)</f>
        <v>0</v>
      </c>
      <c r="EI73" s="19">
        <f t="shared" ref="EI73" si="1751">SUM(EI71-EI72)</f>
        <v>0</v>
      </c>
      <c r="EJ73" s="18">
        <f t="shared" si="1740"/>
        <v>0</v>
      </c>
      <c r="EK73" s="19">
        <f t="shared" ref="EK73" si="1752">SUM(EK71-EK72)</f>
        <v>0</v>
      </c>
      <c r="EL73" s="19">
        <f t="shared" ref="EL73" si="1753">SUM(EL71-EL72)</f>
        <v>0</v>
      </c>
      <c r="EM73" s="18">
        <f t="shared" si="1740"/>
        <v>0</v>
      </c>
      <c r="EN73" s="19">
        <f t="shared" ref="EN73" si="1754">SUM(EN71-EN72)</f>
        <v>0</v>
      </c>
      <c r="EO73" s="19">
        <f t="shared" ref="EO73" si="1755">SUM(EO71-EO72)</f>
        <v>0</v>
      </c>
      <c r="EP73" s="18">
        <f t="shared" si="1740"/>
        <v>0</v>
      </c>
      <c r="EQ73" s="19">
        <f t="shared" ref="EQ73" si="1756">SUM(EQ71-EQ72)</f>
        <v>0</v>
      </c>
      <c r="ER73" s="19">
        <f t="shared" ref="ER73" si="1757">SUM(ER71-ER72)</f>
        <v>0</v>
      </c>
      <c r="ES73" s="18">
        <f t="shared" si="1740"/>
        <v>0</v>
      </c>
      <c r="ET73" s="19">
        <f t="shared" ref="ET73" si="1758">SUM(ET71-ET72)</f>
        <v>0</v>
      </c>
      <c r="EU73" s="19">
        <f t="shared" ref="EU73" si="1759">SUM(EU71-EU72)</f>
        <v>0</v>
      </c>
      <c r="EV73" s="102">
        <f t="shared" si="1740"/>
        <v>0</v>
      </c>
      <c r="EW73" s="102">
        <f t="shared" si="1740"/>
        <v>0</v>
      </c>
      <c r="EX73" s="102">
        <f t="shared" ref="EX73" si="1760">SUM(EX71-EX72)</f>
        <v>0</v>
      </c>
      <c r="EY73" s="19">
        <f t="shared" si="1740"/>
        <v>0</v>
      </c>
      <c r="EZ73" s="19">
        <f t="shared" ref="EZ73" si="1761">SUM(EZ71-EZ72)</f>
        <v>0</v>
      </c>
      <c r="FA73" s="19">
        <f t="shared" ref="FA73" si="1762">SUM(FA71-FA72)</f>
        <v>0</v>
      </c>
      <c r="FB73" s="19">
        <f t="shared" si="1740"/>
        <v>0</v>
      </c>
      <c r="FC73" s="19">
        <f t="shared" ref="FC73" si="1763">SUM(FC71-FC72)</f>
        <v>0</v>
      </c>
      <c r="FD73" s="19">
        <f t="shared" ref="FD73" si="1764">SUM(FD71-FD72)</f>
        <v>0</v>
      </c>
      <c r="FE73" s="19">
        <f t="shared" si="1740"/>
        <v>0</v>
      </c>
      <c r="FF73" s="19">
        <f t="shared" ref="FF73" si="1765">SUM(FF71-FF72)</f>
        <v>0</v>
      </c>
      <c r="FG73" s="19">
        <f t="shared" ref="FG73" si="1766">SUM(FG71-FG72)</f>
        <v>0</v>
      </c>
      <c r="FH73" s="19">
        <f t="shared" si="1740"/>
        <v>0</v>
      </c>
      <c r="FI73" s="19">
        <f t="shared" ref="FI73" si="1767">SUM(FI71-FI72)</f>
        <v>0</v>
      </c>
      <c r="FJ73" s="19">
        <f t="shared" ref="FJ73" si="1768">SUM(FJ71-FJ72)</f>
        <v>0</v>
      </c>
      <c r="FK73" s="19">
        <f t="shared" si="1740"/>
        <v>0</v>
      </c>
      <c r="FL73" s="19">
        <f t="shared" ref="FL73" si="1769">SUM(FL71-FL72)</f>
        <v>0</v>
      </c>
      <c r="FM73" s="19">
        <f t="shared" ref="FM73" si="1770">SUM(FM71-FM72)</f>
        <v>0</v>
      </c>
      <c r="FN73" s="19">
        <f t="shared" si="1740"/>
        <v>0</v>
      </c>
      <c r="FO73" s="19">
        <f t="shared" ref="FO73" si="1771">SUM(FO71-FO72)</f>
        <v>0</v>
      </c>
      <c r="FP73" s="19">
        <f t="shared" ref="FP73" si="1772">SUM(FP71-FP72)</f>
        <v>0</v>
      </c>
      <c r="FQ73" s="19">
        <f t="shared" si="1740"/>
        <v>0</v>
      </c>
      <c r="FR73" s="19">
        <f t="shared" ref="FR73" si="1773">SUM(FR71-FR72)</f>
        <v>0</v>
      </c>
      <c r="FS73" s="19">
        <f t="shared" ref="FS73" si="1774">SUM(FS71-FS72)</f>
        <v>0</v>
      </c>
      <c r="FT73" s="19">
        <f t="shared" si="1740"/>
        <v>0</v>
      </c>
      <c r="FU73" s="19">
        <f t="shared" ref="FU73" si="1775">SUM(FU71-FU72)</f>
        <v>0</v>
      </c>
      <c r="FV73" s="19">
        <f t="shared" ref="FV73" si="1776">SUM(FV71-FV72)</f>
        <v>0</v>
      </c>
      <c r="FW73" s="19">
        <f t="shared" si="1740"/>
        <v>0</v>
      </c>
      <c r="FX73" s="19">
        <f t="shared" ref="FX73" si="1777">SUM(FX71-FX72)</f>
        <v>0</v>
      </c>
      <c r="FY73" s="19">
        <f t="shared" ref="FY73" si="1778">SUM(FY71-FY72)</f>
        <v>0</v>
      </c>
      <c r="FZ73" s="19">
        <f t="shared" si="1740"/>
        <v>0</v>
      </c>
      <c r="GA73" s="19">
        <f t="shared" ref="GA73" si="1779">SUM(GA71-GA72)</f>
        <v>0</v>
      </c>
      <c r="GB73" s="19">
        <f t="shared" ref="GB73" si="1780">SUM(GB71-GB72)</f>
        <v>0</v>
      </c>
      <c r="GC73" s="19">
        <f t="shared" si="1740"/>
        <v>0</v>
      </c>
      <c r="GD73" s="19">
        <f t="shared" ref="GD73" si="1781">SUM(GD71-GD72)</f>
        <v>0</v>
      </c>
      <c r="GE73" s="19">
        <f t="shared" ref="GE73" si="1782">SUM(GE71-GE72)</f>
        <v>0</v>
      </c>
      <c r="GF73" s="19">
        <f t="shared" si="1740"/>
        <v>0</v>
      </c>
      <c r="GG73" s="19">
        <f t="shared" ref="GG73" si="1783">SUM(GG71-GG72)</f>
        <v>0</v>
      </c>
      <c r="GH73" s="19">
        <f t="shared" ref="GH73" si="1784">SUM(GH71-GH72)</f>
        <v>0</v>
      </c>
      <c r="GI73" s="19">
        <f t="shared" si="1740"/>
        <v>0</v>
      </c>
      <c r="GJ73" s="19">
        <f t="shared" ref="GJ73" si="1785">SUM(GJ71-GJ72)</f>
        <v>0</v>
      </c>
      <c r="GK73" s="19">
        <f t="shared" ref="GK73" si="1786">SUM(GK71-GK72)</f>
        <v>0</v>
      </c>
      <c r="GL73" s="19">
        <f t="shared" si="1740"/>
        <v>0</v>
      </c>
      <c r="GM73" s="19">
        <f t="shared" ref="GM73" si="1787">SUM(GM71-GM72)</f>
        <v>0</v>
      </c>
      <c r="GN73" s="19">
        <f t="shared" ref="GN73" si="1788">SUM(GN71-GN72)</f>
        <v>0</v>
      </c>
      <c r="GO73" s="19">
        <f t="shared" si="1740"/>
        <v>0</v>
      </c>
      <c r="GP73" s="19">
        <f t="shared" ref="GP73" si="1789">SUM(GP71-GP72)</f>
        <v>0</v>
      </c>
      <c r="GQ73" s="19">
        <f t="shared" ref="GQ73" si="1790">SUM(GQ71-GQ72)</f>
        <v>0</v>
      </c>
      <c r="GR73" s="19">
        <f t="shared" si="1740"/>
        <v>40266</v>
      </c>
      <c r="GS73" s="19">
        <f t="shared" ref="GS73" si="1791">SUM(GS71-GS72)</f>
        <v>-697</v>
      </c>
      <c r="GT73" s="19">
        <f t="shared" ref="GT73" si="1792">SUM(GT71-GT72)</f>
        <v>39569</v>
      </c>
      <c r="GU73" s="19">
        <f t="shared" si="1740"/>
        <v>0</v>
      </c>
      <c r="GV73" s="19">
        <f t="shared" ref="GV73" si="1793">SUM(GV71-GV72)</f>
        <v>0</v>
      </c>
      <c r="GW73" s="19">
        <f t="shared" ref="GW73" si="1794">SUM(GW71-GW72)</f>
        <v>0</v>
      </c>
      <c r="GX73" s="19">
        <f t="shared" si="1740"/>
        <v>40266</v>
      </c>
      <c r="GY73" s="19">
        <f t="shared" ref="GY73:GZ73" si="1795">SUM(GY71-GY72)</f>
        <v>-697</v>
      </c>
      <c r="GZ73" s="19">
        <f t="shared" si="1795"/>
        <v>39569</v>
      </c>
      <c r="HA73" s="19">
        <f t="shared" si="1740"/>
        <v>2174866</v>
      </c>
      <c r="HB73" s="19">
        <f t="shared" ref="HB73:HC73" si="1796">SUM(HB71-HB72)</f>
        <v>3562893</v>
      </c>
      <c r="HC73" s="19">
        <f t="shared" si="1796"/>
        <v>5737759</v>
      </c>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EQ49" activePane="bottomRight" state="frozen"/>
      <selection pane="topRight" activeCell="C1" sqref="C1"/>
      <selection pane="bottomLeft" activeCell="A7" sqref="A7"/>
      <selection pane="bottomRight" activeCell="EQ63" sqref="EQ63"/>
    </sheetView>
  </sheetViews>
  <sheetFormatPr defaultColWidth="10.7109375" defaultRowHeight="12.75" x14ac:dyDescent="0.2"/>
  <cols>
    <col min="1" max="1" width="55.7109375" style="17" customWidth="1"/>
    <col min="2" max="4" width="9.7109375" style="24" customWidth="1"/>
    <col min="5" max="121" width="9.7109375" style="18" customWidth="1"/>
    <col min="122" max="124" width="9.7109375" style="19" customWidth="1"/>
    <col min="125" max="151" width="9.7109375" style="18" customWidth="1"/>
    <col min="152" max="153" width="9.7109375" style="19" customWidth="1"/>
    <col min="154" max="166" width="9.7109375" style="18" customWidth="1"/>
    <col min="167" max="172" width="9.7109375" style="19" customWidth="1"/>
    <col min="173" max="211" width="9.7109375" style="8" customWidth="1"/>
    <col min="212" max="16384" width="10.7109375" style="8"/>
  </cols>
  <sheetData>
    <row r="1" spans="1:211" s="1" customFormat="1" ht="13.9" customHeight="1" x14ac:dyDescent="0.2">
      <c r="A1" s="110" t="s">
        <v>826</v>
      </c>
      <c r="B1" s="841">
        <v>11101</v>
      </c>
      <c r="C1" s="842"/>
      <c r="D1" s="843"/>
      <c r="E1" s="841">
        <v>11102</v>
      </c>
      <c r="F1" s="842"/>
      <c r="G1" s="843"/>
      <c r="H1" s="841">
        <v>11103</v>
      </c>
      <c r="I1" s="842"/>
      <c r="J1" s="843"/>
      <c r="K1" s="841">
        <v>11104</v>
      </c>
      <c r="L1" s="842"/>
      <c r="M1" s="843"/>
      <c r="N1" s="841">
        <v>11105</v>
      </c>
      <c r="O1" s="842"/>
      <c r="P1" s="843"/>
      <c r="Q1" s="841" t="s">
        <v>1</v>
      </c>
      <c r="R1" s="842"/>
      <c r="S1" s="843"/>
      <c r="T1" s="841" t="s">
        <v>2</v>
      </c>
      <c r="U1" s="842"/>
      <c r="V1" s="843"/>
      <c r="W1" s="841" t="s">
        <v>3</v>
      </c>
      <c r="X1" s="842"/>
      <c r="Y1" s="843"/>
      <c r="Z1" s="841" t="s">
        <v>4</v>
      </c>
      <c r="AA1" s="842"/>
      <c r="AB1" s="843"/>
      <c r="AC1" s="841" t="s">
        <v>5</v>
      </c>
      <c r="AD1" s="842"/>
      <c r="AE1" s="843"/>
      <c r="AF1" s="841">
        <v>11201</v>
      </c>
      <c r="AG1" s="842"/>
      <c r="AH1" s="843"/>
      <c r="AI1" s="841">
        <v>11301</v>
      </c>
      <c r="AJ1" s="842"/>
      <c r="AK1" s="843"/>
      <c r="AL1" s="841">
        <v>11303</v>
      </c>
      <c r="AM1" s="842"/>
      <c r="AN1" s="843"/>
      <c r="AO1" s="841">
        <v>11401</v>
      </c>
      <c r="AP1" s="842"/>
      <c r="AQ1" s="843"/>
      <c r="AR1" s="841">
        <v>11402</v>
      </c>
      <c r="AS1" s="842"/>
      <c r="AT1" s="843"/>
      <c r="AU1" s="841" t="s">
        <v>6</v>
      </c>
      <c r="AV1" s="842"/>
      <c r="AW1" s="843"/>
      <c r="AX1" s="841" t="s">
        <v>7</v>
      </c>
      <c r="AY1" s="842"/>
      <c r="AZ1" s="843"/>
      <c r="BA1" s="841">
        <v>11405</v>
      </c>
      <c r="BB1" s="842"/>
      <c r="BC1" s="843"/>
      <c r="BD1" s="841">
        <v>11406</v>
      </c>
      <c r="BE1" s="842"/>
      <c r="BF1" s="843"/>
      <c r="BG1" s="841">
        <v>11407</v>
      </c>
      <c r="BH1" s="842"/>
      <c r="BI1" s="843"/>
      <c r="BJ1" s="841">
        <v>11501</v>
      </c>
      <c r="BK1" s="842"/>
      <c r="BL1" s="843"/>
      <c r="BM1" s="841">
        <v>11502</v>
      </c>
      <c r="BN1" s="842"/>
      <c r="BO1" s="843"/>
      <c r="BP1" s="841">
        <v>11601</v>
      </c>
      <c r="BQ1" s="842"/>
      <c r="BR1" s="843"/>
      <c r="BS1" s="841" t="s">
        <v>8</v>
      </c>
      <c r="BT1" s="842"/>
      <c r="BU1" s="843"/>
      <c r="BV1" s="841" t="s">
        <v>9</v>
      </c>
      <c r="BW1" s="842"/>
      <c r="BX1" s="843"/>
      <c r="BY1" s="841" t="s">
        <v>10</v>
      </c>
      <c r="BZ1" s="842"/>
      <c r="CA1" s="843"/>
      <c r="CB1" s="841" t="s">
        <v>11</v>
      </c>
      <c r="CC1" s="842"/>
      <c r="CD1" s="843"/>
      <c r="CE1" s="841">
        <v>11602</v>
      </c>
      <c r="CF1" s="842"/>
      <c r="CG1" s="843"/>
      <c r="CH1" s="841">
        <v>11603</v>
      </c>
      <c r="CI1" s="842"/>
      <c r="CJ1" s="843"/>
      <c r="CK1" s="841">
        <v>11604</v>
      </c>
      <c r="CL1" s="842"/>
      <c r="CM1" s="843"/>
      <c r="CN1" s="841">
        <v>11605</v>
      </c>
      <c r="CO1" s="842"/>
      <c r="CP1" s="843"/>
      <c r="CQ1" s="841">
        <v>11701</v>
      </c>
      <c r="CR1" s="842"/>
      <c r="CS1" s="843"/>
      <c r="CT1" s="841">
        <v>11702</v>
      </c>
      <c r="CU1" s="842"/>
      <c r="CV1" s="843"/>
      <c r="CW1" s="841">
        <v>11703</v>
      </c>
      <c r="CX1" s="842"/>
      <c r="CY1" s="843"/>
      <c r="CZ1" s="841">
        <v>11704</v>
      </c>
      <c r="DA1" s="842"/>
      <c r="DB1" s="843"/>
      <c r="DC1" s="841">
        <v>11705</v>
      </c>
      <c r="DD1" s="842"/>
      <c r="DE1" s="843"/>
      <c r="DF1" s="841" t="s">
        <v>12</v>
      </c>
      <c r="DG1" s="842"/>
      <c r="DH1" s="843"/>
      <c r="DI1" s="841" t="s">
        <v>13</v>
      </c>
      <c r="DJ1" s="842"/>
      <c r="DK1" s="843"/>
      <c r="DL1" s="841">
        <v>11803</v>
      </c>
      <c r="DM1" s="842"/>
      <c r="DN1" s="843"/>
      <c r="DO1" s="841">
        <v>11805</v>
      </c>
      <c r="DP1" s="842"/>
      <c r="DQ1" s="843"/>
      <c r="DR1" s="847" t="s">
        <v>461</v>
      </c>
      <c r="DS1" s="848"/>
      <c r="DT1" s="849"/>
      <c r="DU1" s="841">
        <v>12102</v>
      </c>
      <c r="DV1" s="842"/>
      <c r="DW1" s="843"/>
      <c r="DX1" s="841">
        <v>12103</v>
      </c>
      <c r="DY1" s="842"/>
      <c r="DZ1" s="843"/>
      <c r="EA1" s="841">
        <v>12104</v>
      </c>
      <c r="EB1" s="842"/>
      <c r="EC1" s="843"/>
      <c r="ED1" s="841" t="s">
        <v>14</v>
      </c>
      <c r="EE1" s="842"/>
      <c r="EF1" s="843"/>
      <c r="EG1" s="841" t="s">
        <v>15</v>
      </c>
      <c r="EH1" s="842"/>
      <c r="EI1" s="843"/>
      <c r="EJ1" s="841" t="s">
        <v>16</v>
      </c>
      <c r="EK1" s="842"/>
      <c r="EL1" s="843"/>
      <c r="EM1" s="841" t="s">
        <v>17</v>
      </c>
      <c r="EN1" s="842"/>
      <c r="EO1" s="843"/>
      <c r="EP1" s="841">
        <v>12202</v>
      </c>
      <c r="EQ1" s="842"/>
      <c r="ER1" s="843"/>
      <c r="ES1" s="841">
        <v>12203</v>
      </c>
      <c r="ET1" s="842"/>
      <c r="EU1" s="843"/>
      <c r="EV1" s="847" t="s">
        <v>64</v>
      </c>
      <c r="EW1" s="848"/>
      <c r="EX1" s="849"/>
      <c r="EY1" s="844">
        <v>40101</v>
      </c>
      <c r="EZ1" s="845"/>
      <c r="FA1" s="846"/>
      <c r="FB1" s="844" t="s">
        <v>18</v>
      </c>
      <c r="FC1" s="845"/>
      <c r="FD1" s="846"/>
      <c r="FE1" s="844" t="s">
        <v>19</v>
      </c>
      <c r="FF1" s="845"/>
      <c r="FG1" s="846"/>
      <c r="FH1" s="844" t="s">
        <v>20</v>
      </c>
      <c r="FI1" s="845"/>
      <c r="FJ1" s="846"/>
      <c r="FK1" s="844">
        <v>40103</v>
      </c>
      <c r="FL1" s="845"/>
      <c r="FM1" s="846"/>
      <c r="FN1" s="844" t="s">
        <v>21</v>
      </c>
      <c r="FO1" s="845"/>
      <c r="FP1" s="846"/>
      <c r="FQ1" s="844" t="s">
        <v>22</v>
      </c>
      <c r="FR1" s="845"/>
      <c r="FS1" s="846"/>
      <c r="FT1" s="844">
        <v>40105</v>
      </c>
      <c r="FU1" s="845"/>
      <c r="FV1" s="846"/>
      <c r="FW1" s="844">
        <v>40106</v>
      </c>
      <c r="FX1" s="845"/>
      <c r="FY1" s="846"/>
      <c r="FZ1" s="844">
        <v>40107</v>
      </c>
      <c r="GA1" s="845"/>
      <c r="GB1" s="846"/>
      <c r="GC1" s="844">
        <v>40108</v>
      </c>
      <c r="GD1" s="845"/>
      <c r="GE1" s="846"/>
      <c r="GF1" s="844">
        <v>40109</v>
      </c>
      <c r="GG1" s="845"/>
      <c r="GH1" s="846"/>
      <c r="GI1" s="844">
        <v>40110</v>
      </c>
      <c r="GJ1" s="845"/>
      <c r="GK1" s="846"/>
      <c r="GL1" s="844">
        <v>40100</v>
      </c>
      <c r="GM1" s="845"/>
      <c r="GN1" s="846"/>
      <c r="GO1" s="844" t="s">
        <v>23</v>
      </c>
      <c r="GP1" s="845"/>
      <c r="GQ1" s="846"/>
      <c r="GR1" s="844">
        <v>50100</v>
      </c>
      <c r="GS1" s="845"/>
      <c r="GT1" s="846"/>
      <c r="GU1" s="844" t="s">
        <v>24</v>
      </c>
      <c r="GV1" s="845"/>
      <c r="GW1" s="846"/>
      <c r="GX1" s="864" t="s">
        <v>383</v>
      </c>
      <c r="GY1" s="865"/>
      <c r="GZ1" s="866"/>
      <c r="HA1" s="864" t="s">
        <v>78</v>
      </c>
      <c r="HB1" s="865"/>
      <c r="HC1" s="867"/>
    </row>
    <row r="2" spans="1:211" s="3" customFormat="1" ht="92.45" customHeight="1" x14ac:dyDescent="0.2">
      <c r="A2" s="111" t="s">
        <v>26</v>
      </c>
      <c r="B2" s="855" t="s">
        <v>27</v>
      </c>
      <c r="C2" s="856"/>
      <c r="D2" s="857"/>
      <c r="E2" s="855" t="s">
        <v>28</v>
      </c>
      <c r="F2" s="856"/>
      <c r="G2" s="857"/>
      <c r="H2" s="855" t="s">
        <v>29</v>
      </c>
      <c r="I2" s="856"/>
      <c r="J2" s="857"/>
      <c r="K2" s="855" t="s">
        <v>344</v>
      </c>
      <c r="L2" s="856"/>
      <c r="M2" s="857"/>
      <c r="N2" s="855" t="s">
        <v>30</v>
      </c>
      <c r="O2" s="856"/>
      <c r="P2" s="857"/>
      <c r="Q2" s="855" t="s">
        <v>31</v>
      </c>
      <c r="R2" s="856"/>
      <c r="S2" s="857"/>
      <c r="T2" s="855" t="s">
        <v>32</v>
      </c>
      <c r="U2" s="856"/>
      <c r="V2" s="857"/>
      <c r="W2" s="855" t="s">
        <v>33</v>
      </c>
      <c r="X2" s="856"/>
      <c r="Y2" s="857"/>
      <c r="Z2" s="855" t="s">
        <v>34</v>
      </c>
      <c r="AA2" s="856"/>
      <c r="AB2" s="857"/>
      <c r="AC2" s="855" t="s">
        <v>35</v>
      </c>
      <c r="AD2" s="856"/>
      <c r="AE2" s="857"/>
      <c r="AF2" s="855" t="s">
        <v>36</v>
      </c>
      <c r="AG2" s="856"/>
      <c r="AH2" s="857"/>
      <c r="AI2" s="855" t="s">
        <v>37</v>
      </c>
      <c r="AJ2" s="856"/>
      <c r="AK2" s="857"/>
      <c r="AL2" s="855" t="s">
        <v>38</v>
      </c>
      <c r="AM2" s="856"/>
      <c r="AN2" s="857"/>
      <c r="AO2" s="855" t="s">
        <v>39</v>
      </c>
      <c r="AP2" s="856"/>
      <c r="AQ2" s="857"/>
      <c r="AR2" s="855" t="s">
        <v>481</v>
      </c>
      <c r="AS2" s="856"/>
      <c r="AT2" s="857"/>
      <c r="AU2" s="855" t="s">
        <v>319</v>
      </c>
      <c r="AV2" s="856"/>
      <c r="AW2" s="857"/>
      <c r="AX2" s="855" t="s">
        <v>40</v>
      </c>
      <c r="AY2" s="856"/>
      <c r="AZ2" s="857"/>
      <c r="BA2" s="855" t="s">
        <v>41</v>
      </c>
      <c r="BB2" s="856"/>
      <c r="BC2" s="857"/>
      <c r="BD2" s="855" t="s">
        <v>42</v>
      </c>
      <c r="BE2" s="856"/>
      <c r="BF2" s="857"/>
      <c r="BG2" s="855" t="s">
        <v>43</v>
      </c>
      <c r="BH2" s="856"/>
      <c r="BI2" s="857"/>
      <c r="BJ2" s="855" t="s">
        <v>44</v>
      </c>
      <c r="BK2" s="856"/>
      <c r="BL2" s="857"/>
      <c r="BM2" s="855" t="s">
        <v>305</v>
      </c>
      <c r="BN2" s="856"/>
      <c r="BO2" s="857"/>
      <c r="BP2" s="855" t="s">
        <v>45</v>
      </c>
      <c r="BQ2" s="856"/>
      <c r="BR2" s="857"/>
      <c r="BS2" s="855" t="s">
        <v>46</v>
      </c>
      <c r="BT2" s="856"/>
      <c r="BU2" s="857"/>
      <c r="BV2" s="855" t="s">
        <v>47</v>
      </c>
      <c r="BW2" s="856"/>
      <c r="BX2" s="857"/>
      <c r="BY2" s="855" t="s">
        <v>297</v>
      </c>
      <c r="BZ2" s="856"/>
      <c r="CA2" s="857"/>
      <c r="CB2" s="855" t="s">
        <v>47</v>
      </c>
      <c r="CC2" s="856"/>
      <c r="CD2" s="857"/>
      <c r="CE2" s="858" t="s">
        <v>369</v>
      </c>
      <c r="CF2" s="859"/>
      <c r="CG2" s="860"/>
      <c r="CH2" s="855" t="s">
        <v>48</v>
      </c>
      <c r="CI2" s="856"/>
      <c r="CJ2" s="857"/>
      <c r="CK2" s="855" t="s">
        <v>483</v>
      </c>
      <c r="CL2" s="856"/>
      <c r="CM2" s="857"/>
      <c r="CN2" s="855" t="s">
        <v>49</v>
      </c>
      <c r="CO2" s="856"/>
      <c r="CP2" s="857"/>
      <c r="CQ2" s="855" t="s">
        <v>50</v>
      </c>
      <c r="CR2" s="856"/>
      <c r="CS2" s="857"/>
      <c r="CT2" s="855" t="s">
        <v>51</v>
      </c>
      <c r="CU2" s="856"/>
      <c r="CV2" s="857"/>
      <c r="CW2" s="855" t="s">
        <v>282</v>
      </c>
      <c r="CX2" s="856"/>
      <c r="CY2" s="857"/>
      <c r="CZ2" s="855" t="s">
        <v>52</v>
      </c>
      <c r="DA2" s="856"/>
      <c r="DB2" s="857"/>
      <c r="DC2" s="855" t="s">
        <v>53</v>
      </c>
      <c r="DD2" s="856"/>
      <c r="DE2" s="857"/>
      <c r="DF2" s="855" t="s">
        <v>54</v>
      </c>
      <c r="DG2" s="856"/>
      <c r="DH2" s="857"/>
      <c r="DI2" s="855" t="s">
        <v>55</v>
      </c>
      <c r="DJ2" s="856"/>
      <c r="DK2" s="857"/>
      <c r="DL2" s="855" t="s">
        <v>56</v>
      </c>
      <c r="DM2" s="856"/>
      <c r="DN2" s="857"/>
      <c r="DO2" s="861" t="s">
        <v>57</v>
      </c>
      <c r="DP2" s="862"/>
      <c r="DQ2" s="863"/>
      <c r="DR2" s="850"/>
      <c r="DS2" s="851"/>
      <c r="DT2" s="852"/>
      <c r="DU2" s="855" t="s">
        <v>928</v>
      </c>
      <c r="DV2" s="856"/>
      <c r="DW2" s="857"/>
      <c r="DX2" s="855" t="s">
        <v>58</v>
      </c>
      <c r="DY2" s="856"/>
      <c r="DZ2" s="857"/>
      <c r="EA2" s="855" t="s">
        <v>59</v>
      </c>
      <c r="EB2" s="856"/>
      <c r="EC2" s="857"/>
      <c r="ED2" s="855" t="s">
        <v>60</v>
      </c>
      <c r="EE2" s="856"/>
      <c r="EF2" s="857"/>
      <c r="EG2" s="855" t="s">
        <v>61</v>
      </c>
      <c r="EH2" s="856"/>
      <c r="EI2" s="857"/>
      <c r="EJ2" s="855" t="s">
        <v>62</v>
      </c>
      <c r="EK2" s="856"/>
      <c r="EL2" s="857"/>
      <c r="EM2" s="855" t="s">
        <v>244</v>
      </c>
      <c r="EN2" s="856"/>
      <c r="EO2" s="857"/>
      <c r="EP2" s="855" t="s">
        <v>241</v>
      </c>
      <c r="EQ2" s="856"/>
      <c r="ER2" s="857"/>
      <c r="ES2" s="855" t="s">
        <v>63</v>
      </c>
      <c r="ET2" s="856"/>
      <c r="EU2" s="857"/>
      <c r="EV2" s="850"/>
      <c r="EW2" s="851"/>
      <c r="EX2" s="852"/>
      <c r="EY2" s="861" t="s">
        <v>65</v>
      </c>
      <c r="EZ2" s="862"/>
      <c r="FA2" s="863"/>
      <c r="FB2" s="861" t="s">
        <v>66</v>
      </c>
      <c r="FC2" s="862"/>
      <c r="FD2" s="863"/>
      <c r="FE2" s="861" t="s">
        <v>67</v>
      </c>
      <c r="FF2" s="862"/>
      <c r="FG2" s="863"/>
      <c r="FH2" s="861" t="s">
        <v>68</v>
      </c>
      <c r="FI2" s="862"/>
      <c r="FJ2" s="863"/>
      <c r="FK2" s="861" t="s">
        <v>69</v>
      </c>
      <c r="FL2" s="862"/>
      <c r="FM2" s="863"/>
      <c r="FN2" s="861" t="s">
        <v>70</v>
      </c>
      <c r="FO2" s="862"/>
      <c r="FP2" s="863"/>
      <c r="FQ2" s="861" t="s">
        <v>462</v>
      </c>
      <c r="FR2" s="862"/>
      <c r="FS2" s="863"/>
      <c r="FT2" s="861" t="s">
        <v>71</v>
      </c>
      <c r="FU2" s="862"/>
      <c r="FV2" s="863"/>
      <c r="FW2" s="861" t="s">
        <v>72</v>
      </c>
      <c r="FX2" s="862"/>
      <c r="FY2" s="863"/>
      <c r="FZ2" s="861" t="s">
        <v>223</v>
      </c>
      <c r="GA2" s="862"/>
      <c r="GB2" s="863"/>
      <c r="GC2" s="861" t="s">
        <v>73</v>
      </c>
      <c r="GD2" s="862"/>
      <c r="GE2" s="863"/>
      <c r="GF2" s="861" t="s">
        <v>74</v>
      </c>
      <c r="GG2" s="862"/>
      <c r="GH2" s="863"/>
      <c r="GI2" s="861" t="s">
        <v>463</v>
      </c>
      <c r="GJ2" s="862"/>
      <c r="GK2" s="863"/>
      <c r="GL2" s="861" t="s">
        <v>75</v>
      </c>
      <c r="GM2" s="862"/>
      <c r="GN2" s="863"/>
      <c r="GO2" s="861" t="s">
        <v>76</v>
      </c>
      <c r="GP2" s="862"/>
      <c r="GQ2" s="863"/>
      <c r="GR2" s="861" t="s">
        <v>77</v>
      </c>
      <c r="GS2" s="862"/>
      <c r="GT2" s="863"/>
      <c r="GU2" s="861" t="s">
        <v>382</v>
      </c>
      <c r="GV2" s="862"/>
      <c r="GW2" s="863"/>
      <c r="GX2" s="861"/>
      <c r="GY2" s="862"/>
      <c r="GZ2" s="863"/>
      <c r="HA2" s="861"/>
      <c r="HB2" s="862"/>
      <c r="HC2" s="868"/>
    </row>
    <row r="3" spans="1:211" s="3" customFormat="1" ht="15.75" x14ac:dyDescent="0.2">
      <c r="A3" s="111"/>
      <c r="B3" s="75" t="s">
        <v>396</v>
      </c>
      <c r="C3" s="74" t="s">
        <v>925</v>
      </c>
      <c r="D3" s="74" t="s">
        <v>925</v>
      </c>
      <c r="E3" s="75" t="s">
        <v>396</v>
      </c>
      <c r="F3" s="74" t="s">
        <v>925</v>
      </c>
      <c r="G3" s="74" t="s">
        <v>925</v>
      </c>
      <c r="H3" s="75" t="s">
        <v>396</v>
      </c>
      <c r="I3" s="74" t="s">
        <v>925</v>
      </c>
      <c r="J3" s="75" t="s">
        <v>925</v>
      </c>
      <c r="K3" s="75" t="s">
        <v>396</v>
      </c>
      <c r="L3" s="74" t="s">
        <v>925</v>
      </c>
      <c r="M3" s="74" t="s">
        <v>925</v>
      </c>
      <c r="N3" s="75" t="s">
        <v>396</v>
      </c>
      <c r="O3" s="74" t="s">
        <v>925</v>
      </c>
      <c r="P3" s="74" t="s">
        <v>925</v>
      </c>
      <c r="Q3" s="75" t="s">
        <v>396</v>
      </c>
      <c r="R3" s="74" t="s">
        <v>925</v>
      </c>
      <c r="S3" s="75" t="s">
        <v>925</v>
      </c>
      <c r="T3" s="75" t="s">
        <v>396</v>
      </c>
      <c r="U3" s="74" t="s">
        <v>925</v>
      </c>
      <c r="V3" s="74" t="s">
        <v>925</v>
      </c>
      <c r="W3" s="75" t="s">
        <v>396</v>
      </c>
      <c r="X3" s="74" t="s">
        <v>925</v>
      </c>
      <c r="Y3" s="74" t="s">
        <v>925</v>
      </c>
      <c r="Z3" s="75" t="s">
        <v>396</v>
      </c>
      <c r="AA3" s="74" t="s">
        <v>925</v>
      </c>
      <c r="AB3" s="75" t="s">
        <v>925</v>
      </c>
      <c r="AC3" s="75" t="s">
        <v>396</v>
      </c>
      <c r="AD3" s="74" t="s">
        <v>925</v>
      </c>
      <c r="AE3" s="74" t="s">
        <v>925</v>
      </c>
      <c r="AF3" s="75" t="s">
        <v>396</v>
      </c>
      <c r="AG3" s="74" t="s">
        <v>925</v>
      </c>
      <c r="AH3" s="74" t="s">
        <v>925</v>
      </c>
      <c r="AI3" s="75" t="s">
        <v>396</v>
      </c>
      <c r="AJ3" s="74" t="s">
        <v>925</v>
      </c>
      <c r="AK3" s="75" t="s">
        <v>925</v>
      </c>
      <c r="AL3" s="75" t="s">
        <v>396</v>
      </c>
      <c r="AM3" s="74" t="s">
        <v>925</v>
      </c>
      <c r="AN3" s="74" t="s">
        <v>925</v>
      </c>
      <c r="AO3" s="75" t="s">
        <v>396</v>
      </c>
      <c r="AP3" s="74" t="s">
        <v>925</v>
      </c>
      <c r="AQ3" s="74" t="s">
        <v>925</v>
      </c>
      <c r="AR3" s="75" t="s">
        <v>396</v>
      </c>
      <c r="AS3" s="74" t="s">
        <v>925</v>
      </c>
      <c r="AT3" s="75" t="s">
        <v>925</v>
      </c>
      <c r="AU3" s="75" t="s">
        <v>396</v>
      </c>
      <c r="AV3" s="74" t="s">
        <v>925</v>
      </c>
      <c r="AW3" s="74" t="s">
        <v>925</v>
      </c>
      <c r="AX3" s="75" t="s">
        <v>396</v>
      </c>
      <c r="AY3" s="74" t="s">
        <v>925</v>
      </c>
      <c r="AZ3" s="74" t="s">
        <v>925</v>
      </c>
      <c r="BA3" s="75" t="s">
        <v>396</v>
      </c>
      <c r="BB3" s="74" t="s">
        <v>925</v>
      </c>
      <c r="BC3" s="75" t="s">
        <v>925</v>
      </c>
      <c r="BD3" s="75" t="s">
        <v>396</v>
      </c>
      <c r="BE3" s="74" t="s">
        <v>925</v>
      </c>
      <c r="BF3" s="74" t="s">
        <v>925</v>
      </c>
      <c r="BG3" s="75" t="s">
        <v>396</v>
      </c>
      <c r="BH3" s="74" t="s">
        <v>925</v>
      </c>
      <c r="BI3" s="74" t="s">
        <v>925</v>
      </c>
      <c r="BJ3" s="75" t="s">
        <v>396</v>
      </c>
      <c r="BK3" s="74" t="s">
        <v>925</v>
      </c>
      <c r="BL3" s="75" t="s">
        <v>925</v>
      </c>
      <c r="BM3" s="75" t="s">
        <v>396</v>
      </c>
      <c r="BN3" s="74" t="s">
        <v>925</v>
      </c>
      <c r="BO3" s="74" t="s">
        <v>925</v>
      </c>
      <c r="BP3" s="75" t="s">
        <v>396</v>
      </c>
      <c r="BQ3" s="74" t="s">
        <v>925</v>
      </c>
      <c r="BR3" s="74" t="s">
        <v>925</v>
      </c>
      <c r="BS3" s="75" t="s">
        <v>396</v>
      </c>
      <c r="BT3" s="74" t="s">
        <v>925</v>
      </c>
      <c r="BU3" s="75" t="s">
        <v>925</v>
      </c>
      <c r="BV3" s="75" t="s">
        <v>396</v>
      </c>
      <c r="BW3" s="74" t="s">
        <v>925</v>
      </c>
      <c r="BX3" s="74" t="s">
        <v>925</v>
      </c>
      <c r="BY3" s="75" t="s">
        <v>396</v>
      </c>
      <c r="BZ3" s="74" t="s">
        <v>925</v>
      </c>
      <c r="CA3" s="74" t="s">
        <v>925</v>
      </c>
      <c r="CB3" s="75" t="s">
        <v>396</v>
      </c>
      <c r="CC3" s="74" t="s">
        <v>925</v>
      </c>
      <c r="CD3" s="75" t="s">
        <v>925</v>
      </c>
      <c r="CE3" s="75" t="s">
        <v>396</v>
      </c>
      <c r="CF3" s="74" t="s">
        <v>925</v>
      </c>
      <c r="CG3" s="74" t="s">
        <v>925</v>
      </c>
      <c r="CH3" s="75" t="s">
        <v>396</v>
      </c>
      <c r="CI3" s="74" t="s">
        <v>925</v>
      </c>
      <c r="CJ3" s="74" t="s">
        <v>925</v>
      </c>
      <c r="CK3" s="75" t="s">
        <v>396</v>
      </c>
      <c r="CL3" s="74" t="s">
        <v>925</v>
      </c>
      <c r="CM3" s="75" t="s">
        <v>925</v>
      </c>
      <c r="CN3" s="75" t="s">
        <v>396</v>
      </c>
      <c r="CO3" s="74" t="s">
        <v>925</v>
      </c>
      <c r="CP3" s="74" t="s">
        <v>925</v>
      </c>
      <c r="CQ3" s="75" t="s">
        <v>396</v>
      </c>
      <c r="CR3" s="74" t="s">
        <v>925</v>
      </c>
      <c r="CS3" s="74" t="s">
        <v>925</v>
      </c>
      <c r="CT3" s="75" t="s">
        <v>396</v>
      </c>
      <c r="CU3" s="74" t="s">
        <v>925</v>
      </c>
      <c r="CV3" s="75" t="s">
        <v>925</v>
      </c>
      <c r="CW3" s="75" t="s">
        <v>396</v>
      </c>
      <c r="CX3" s="74" t="s">
        <v>925</v>
      </c>
      <c r="CY3" s="74" t="s">
        <v>925</v>
      </c>
      <c r="CZ3" s="75" t="s">
        <v>396</v>
      </c>
      <c r="DA3" s="74" t="s">
        <v>925</v>
      </c>
      <c r="DB3" s="74" t="s">
        <v>925</v>
      </c>
      <c r="DC3" s="75" t="s">
        <v>396</v>
      </c>
      <c r="DD3" s="74" t="s">
        <v>925</v>
      </c>
      <c r="DE3" s="75" t="s">
        <v>925</v>
      </c>
      <c r="DF3" s="75" t="s">
        <v>396</v>
      </c>
      <c r="DG3" s="74" t="s">
        <v>925</v>
      </c>
      <c r="DH3" s="74" t="s">
        <v>925</v>
      </c>
      <c r="DI3" s="75" t="s">
        <v>396</v>
      </c>
      <c r="DJ3" s="74" t="s">
        <v>925</v>
      </c>
      <c r="DK3" s="74" t="s">
        <v>925</v>
      </c>
      <c r="DL3" s="75" t="s">
        <v>396</v>
      </c>
      <c r="DM3" s="74" t="s">
        <v>925</v>
      </c>
      <c r="DN3" s="75" t="s">
        <v>925</v>
      </c>
      <c r="DO3" s="75" t="s">
        <v>396</v>
      </c>
      <c r="DP3" s="74" t="s">
        <v>925</v>
      </c>
      <c r="DQ3" s="74" t="s">
        <v>925</v>
      </c>
      <c r="DR3" s="570" t="s">
        <v>396</v>
      </c>
      <c r="DS3" s="571" t="s">
        <v>925</v>
      </c>
      <c r="DT3" s="570" t="s">
        <v>925</v>
      </c>
      <c r="DU3" s="75" t="s">
        <v>396</v>
      </c>
      <c r="DV3" s="74" t="s">
        <v>925</v>
      </c>
      <c r="DW3" s="74" t="s">
        <v>925</v>
      </c>
      <c r="DX3" s="75" t="s">
        <v>396</v>
      </c>
      <c r="DY3" s="74" t="s">
        <v>925</v>
      </c>
      <c r="DZ3" s="74" t="s">
        <v>925</v>
      </c>
      <c r="EA3" s="75" t="s">
        <v>396</v>
      </c>
      <c r="EB3" s="74" t="s">
        <v>925</v>
      </c>
      <c r="EC3" s="75" t="s">
        <v>925</v>
      </c>
      <c r="ED3" s="75" t="s">
        <v>396</v>
      </c>
      <c r="EE3" s="74" t="s">
        <v>925</v>
      </c>
      <c r="EF3" s="74" t="s">
        <v>925</v>
      </c>
      <c r="EG3" s="75" t="s">
        <v>396</v>
      </c>
      <c r="EH3" s="74" t="s">
        <v>925</v>
      </c>
      <c r="EI3" s="74" t="s">
        <v>925</v>
      </c>
      <c r="EJ3" s="75" t="s">
        <v>396</v>
      </c>
      <c r="EK3" s="74" t="s">
        <v>925</v>
      </c>
      <c r="EL3" s="75" t="s">
        <v>925</v>
      </c>
      <c r="EM3" s="75" t="s">
        <v>396</v>
      </c>
      <c r="EN3" s="74" t="s">
        <v>925</v>
      </c>
      <c r="EO3" s="74" t="s">
        <v>925</v>
      </c>
      <c r="EP3" s="75" t="s">
        <v>396</v>
      </c>
      <c r="EQ3" s="74" t="s">
        <v>925</v>
      </c>
      <c r="ER3" s="74" t="s">
        <v>925</v>
      </c>
      <c r="ES3" s="75" t="s">
        <v>396</v>
      </c>
      <c r="ET3" s="74" t="s">
        <v>925</v>
      </c>
      <c r="EU3" s="75" t="s">
        <v>925</v>
      </c>
      <c r="EV3" s="570" t="s">
        <v>396</v>
      </c>
      <c r="EW3" s="571" t="s">
        <v>925</v>
      </c>
      <c r="EX3" s="571" t="s">
        <v>925</v>
      </c>
      <c r="EY3" s="75" t="s">
        <v>396</v>
      </c>
      <c r="EZ3" s="74" t="s">
        <v>925</v>
      </c>
      <c r="FA3" s="74" t="s">
        <v>925</v>
      </c>
      <c r="FB3" s="75" t="s">
        <v>396</v>
      </c>
      <c r="FC3" s="74" t="s">
        <v>925</v>
      </c>
      <c r="FD3" s="75" t="s">
        <v>925</v>
      </c>
      <c r="FE3" s="75" t="s">
        <v>396</v>
      </c>
      <c r="FF3" s="74" t="s">
        <v>925</v>
      </c>
      <c r="FG3" s="74" t="s">
        <v>925</v>
      </c>
      <c r="FH3" s="75" t="s">
        <v>396</v>
      </c>
      <c r="FI3" s="74" t="s">
        <v>925</v>
      </c>
      <c r="FJ3" s="74" t="s">
        <v>925</v>
      </c>
      <c r="FK3" s="75" t="s">
        <v>396</v>
      </c>
      <c r="FL3" s="74" t="s">
        <v>925</v>
      </c>
      <c r="FM3" s="75" t="s">
        <v>925</v>
      </c>
      <c r="FN3" s="75" t="s">
        <v>396</v>
      </c>
      <c r="FO3" s="74" t="s">
        <v>925</v>
      </c>
      <c r="FP3" s="74" t="s">
        <v>925</v>
      </c>
      <c r="FQ3" s="75" t="s">
        <v>396</v>
      </c>
      <c r="FR3" s="74" t="s">
        <v>925</v>
      </c>
      <c r="FS3" s="74" t="s">
        <v>925</v>
      </c>
      <c r="FT3" s="75" t="s">
        <v>396</v>
      </c>
      <c r="FU3" s="74" t="s">
        <v>925</v>
      </c>
      <c r="FV3" s="75" t="s">
        <v>925</v>
      </c>
      <c r="FW3" s="75" t="s">
        <v>396</v>
      </c>
      <c r="FX3" s="74" t="s">
        <v>925</v>
      </c>
      <c r="FY3" s="74" t="s">
        <v>925</v>
      </c>
      <c r="FZ3" s="75" t="s">
        <v>396</v>
      </c>
      <c r="GA3" s="74" t="s">
        <v>925</v>
      </c>
      <c r="GB3" s="74" t="s">
        <v>925</v>
      </c>
      <c r="GC3" s="75" t="s">
        <v>396</v>
      </c>
      <c r="GD3" s="74" t="s">
        <v>925</v>
      </c>
      <c r="GE3" s="75" t="s">
        <v>925</v>
      </c>
      <c r="GF3" s="75" t="s">
        <v>396</v>
      </c>
      <c r="GG3" s="74" t="s">
        <v>925</v>
      </c>
      <c r="GH3" s="74" t="s">
        <v>925</v>
      </c>
      <c r="GI3" s="75" t="s">
        <v>396</v>
      </c>
      <c r="GJ3" s="74" t="s">
        <v>925</v>
      </c>
      <c r="GK3" s="74" t="s">
        <v>925</v>
      </c>
      <c r="GL3" s="75" t="s">
        <v>396</v>
      </c>
      <c r="GM3" s="74" t="s">
        <v>925</v>
      </c>
      <c r="GN3" s="75" t="s">
        <v>925</v>
      </c>
      <c r="GO3" s="75" t="s">
        <v>396</v>
      </c>
      <c r="GP3" s="74" t="s">
        <v>925</v>
      </c>
      <c r="GQ3" s="74" t="s">
        <v>925</v>
      </c>
      <c r="GR3" s="75" t="s">
        <v>396</v>
      </c>
      <c r="GS3" s="74" t="s">
        <v>925</v>
      </c>
      <c r="GT3" s="74" t="s">
        <v>925</v>
      </c>
      <c r="GU3" s="75" t="s">
        <v>396</v>
      </c>
      <c r="GV3" s="74" t="s">
        <v>925</v>
      </c>
      <c r="GW3" s="75" t="s">
        <v>925</v>
      </c>
      <c r="GX3" s="75" t="s">
        <v>396</v>
      </c>
      <c r="GY3" s="74" t="s">
        <v>925</v>
      </c>
      <c r="GZ3" s="74" t="s">
        <v>925</v>
      </c>
      <c r="HA3" s="75" t="s">
        <v>396</v>
      </c>
      <c r="HB3" s="75" t="s">
        <v>925</v>
      </c>
      <c r="HC3" s="582" t="s">
        <v>925</v>
      </c>
    </row>
    <row r="4" spans="1:211" s="3" customFormat="1" ht="15.75" x14ac:dyDescent="0.2">
      <c r="A4" s="111"/>
      <c r="B4" s="73" t="s">
        <v>924</v>
      </c>
      <c r="C4" s="72" t="s">
        <v>926</v>
      </c>
      <c r="D4" s="72" t="s">
        <v>927</v>
      </c>
      <c r="E4" s="73" t="s">
        <v>924</v>
      </c>
      <c r="F4" s="72" t="s">
        <v>926</v>
      </c>
      <c r="G4" s="72" t="s">
        <v>927</v>
      </c>
      <c r="H4" s="73" t="s">
        <v>924</v>
      </c>
      <c r="I4" s="72" t="s">
        <v>926</v>
      </c>
      <c r="J4" s="73" t="s">
        <v>927</v>
      </c>
      <c r="K4" s="73" t="s">
        <v>924</v>
      </c>
      <c r="L4" s="72" t="s">
        <v>926</v>
      </c>
      <c r="M4" s="72" t="s">
        <v>927</v>
      </c>
      <c r="N4" s="73" t="s">
        <v>924</v>
      </c>
      <c r="O4" s="72" t="s">
        <v>926</v>
      </c>
      <c r="P4" s="72" t="s">
        <v>927</v>
      </c>
      <c r="Q4" s="73" t="s">
        <v>924</v>
      </c>
      <c r="R4" s="72" t="s">
        <v>926</v>
      </c>
      <c r="S4" s="73" t="s">
        <v>927</v>
      </c>
      <c r="T4" s="73" t="s">
        <v>924</v>
      </c>
      <c r="U4" s="72" t="s">
        <v>926</v>
      </c>
      <c r="V4" s="72" t="s">
        <v>927</v>
      </c>
      <c r="W4" s="73" t="s">
        <v>924</v>
      </c>
      <c r="X4" s="72" t="s">
        <v>926</v>
      </c>
      <c r="Y4" s="72" t="s">
        <v>927</v>
      </c>
      <c r="Z4" s="73" t="s">
        <v>924</v>
      </c>
      <c r="AA4" s="72" t="s">
        <v>926</v>
      </c>
      <c r="AB4" s="73" t="s">
        <v>927</v>
      </c>
      <c r="AC4" s="73" t="s">
        <v>924</v>
      </c>
      <c r="AD4" s="72" t="s">
        <v>926</v>
      </c>
      <c r="AE4" s="72" t="s">
        <v>927</v>
      </c>
      <c r="AF4" s="73" t="s">
        <v>924</v>
      </c>
      <c r="AG4" s="72" t="s">
        <v>926</v>
      </c>
      <c r="AH4" s="72" t="s">
        <v>927</v>
      </c>
      <c r="AI4" s="73" t="s">
        <v>924</v>
      </c>
      <c r="AJ4" s="72" t="s">
        <v>926</v>
      </c>
      <c r="AK4" s="73" t="s">
        <v>927</v>
      </c>
      <c r="AL4" s="73" t="s">
        <v>924</v>
      </c>
      <c r="AM4" s="72" t="s">
        <v>926</v>
      </c>
      <c r="AN4" s="72" t="s">
        <v>927</v>
      </c>
      <c r="AO4" s="73" t="s">
        <v>924</v>
      </c>
      <c r="AP4" s="72" t="s">
        <v>926</v>
      </c>
      <c r="AQ4" s="72" t="s">
        <v>927</v>
      </c>
      <c r="AR4" s="73" t="s">
        <v>924</v>
      </c>
      <c r="AS4" s="72" t="s">
        <v>926</v>
      </c>
      <c r="AT4" s="73" t="s">
        <v>927</v>
      </c>
      <c r="AU4" s="73" t="s">
        <v>924</v>
      </c>
      <c r="AV4" s="72" t="s">
        <v>926</v>
      </c>
      <c r="AW4" s="72" t="s">
        <v>927</v>
      </c>
      <c r="AX4" s="73" t="s">
        <v>924</v>
      </c>
      <c r="AY4" s="72" t="s">
        <v>926</v>
      </c>
      <c r="AZ4" s="72" t="s">
        <v>927</v>
      </c>
      <c r="BA4" s="73" t="s">
        <v>924</v>
      </c>
      <c r="BB4" s="72" t="s">
        <v>926</v>
      </c>
      <c r="BC4" s="73" t="s">
        <v>927</v>
      </c>
      <c r="BD4" s="73" t="s">
        <v>924</v>
      </c>
      <c r="BE4" s="72" t="s">
        <v>926</v>
      </c>
      <c r="BF4" s="72" t="s">
        <v>927</v>
      </c>
      <c r="BG4" s="73" t="s">
        <v>924</v>
      </c>
      <c r="BH4" s="72" t="s">
        <v>926</v>
      </c>
      <c r="BI4" s="72" t="s">
        <v>927</v>
      </c>
      <c r="BJ4" s="73" t="s">
        <v>924</v>
      </c>
      <c r="BK4" s="72" t="s">
        <v>926</v>
      </c>
      <c r="BL4" s="73" t="s">
        <v>927</v>
      </c>
      <c r="BM4" s="73" t="s">
        <v>924</v>
      </c>
      <c r="BN4" s="72" t="s">
        <v>926</v>
      </c>
      <c r="BO4" s="72" t="s">
        <v>927</v>
      </c>
      <c r="BP4" s="73" t="s">
        <v>924</v>
      </c>
      <c r="BQ4" s="72" t="s">
        <v>926</v>
      </c>
      <c r="BR4" s="72" t="s">
        <v>927</v>
      </c>
      <c r="BS4" s="73" t="s">
        <v>924</v>
      </c>
      <c r="BT4" s="72" t="s">
        <v>926</v>
      </c>
      <c r="BU4" s="73" t="s">
        <v>927</v>
      </c>
      <c r="BV4" s="73" t="s">
        <v>924</v>
      </c>
      <c r="BW4" s="72" t="s">
        <v>926</v>
      </c>
      <c r="BX4" s="72" t="s">
        <v>927</v>
      </c>
      <c r="BY4" s="73" t="s">
        <v>924</v>
      </c>
      <c r="BZ4" s="72" t="s">
        <v>926</v>
      </c>
      <c r="CA4" s="72" t="s">
        <v>927</v>
      </c>
      <c r="CB4" s="73" t="s">
        <v>924</v>
      </c>
      <c r="CC4" s="72" t="s">
        <v>926</v>
      </c>
      <c r="CD4" s="73" t="s">
        <v>927</v>
      </c>
      <c r="CE4" s="73" t="s">
        <v>924</v>
      </c>
      <c r="CF4" s="72" t="s">
        <v>926</v>
      </c>
      <c r="CG4" s="72" t="s">
        <v>927</v>
      </c>
      <c r="CH4" s="73" t="s">
        <v>924</v>
      </c>
      <c r="CI4" s="72" t="s">
        <v>926</v>
      </c>
      <c r="CJ4" s="72" t="s">
        <v>927</v>
      </c>
      <c r="CK4" s="73" t="s">
        <v>924</v>
      </c>
      <c r="CL4" s="72" t="s">
        <v>926</v>
      </c>
      <c r="CM4" s="73" t="s">
        <v>927</v>
      </c>
      <c r="CN4" s="73" t="s">
        <v>924</v>
      </c>
      <c r="CO4" s="72" t="s">
        <v>926</v>
      </c>
      <c r="CP4" s="72" t="s">
        <v>927</v>
      </c>
      <c r="CQ4" s="73" t="s">
        <v>924</v>
      </c>
      <c r="CR4" s="72" t="s">
        <v>926</v>
      </c>
      <c r="CS4" s="72" t="s">
        <v>927</v>
      </c>
      <c r="CT4" s="73" t="s">
        <v>924</v>
      </c>
      <c r="CU4" s="72" t="s">
        <v>926</v>
      </c>
      <c r="CV4" s="73" t="s">
        <v>927</v>
      </c>
      <c r="CW4" s="73" t="s">
        <v>924</v>
      </c>
      <c r="CX4" s="72" t="s">
        <v>926</v>
      </c>
      <c r="CY4" s="72" t="s">
        <v>927</v>
      </c>
      <c r="CZ4" s="73" t="s">
        <v>924</v>
      </c>
      <c r="DA4" s="72" t="s">
        <v>926</v>
      </c>
      <c r="DB4" s="72" t="s">
        <v>927</v>
      </c>
      <c r="DC4" s="73" t="s">
        <v>924</v>
      </c>
      <c r="DD4" s="72" t="s">
        <v>926</v>
      </c>
      <c r="DE4" s="73" t="s">
        <v>927</v>
      </c>
      <c r="DF4" s="73" t="s">
        <v>924</v>
      </c>
      <c r="DG4" s="72" t="s">
        <v>926</v>
      </c>
      <c r="DH4" s="72" t="s">
        <v>927</v>
      </c>
      <c r="DI4" s="73" t="s">
        <v>924</v>
      </c>
      <c r="DJ4" s="72" t="s">
        <v>926</v>
      </c>
      <c r="DK4" s="72" t="s">
        <v>927</v>
      </c>
      <c r="DL4" s="73" t="s">
        <v>924</v>
      </c>
      <c r="DM4" s="72" t="s">
        <v>926</v>
      </c>
      <c r="DN4" s="73" t="s">
        <v>927</v>
      </c>
      <c r="DO4" s="73" t="s">
        <v>924</v>
      </c>
      <c r="DP4" s="72" t="s">
        <v>926</v>
      </c>
      <c r="DQ4" s="72" t="s">
        <v>927</v>
      </c>
      <c r="DR4" s="572" t="s">
        <v>924</v>
      </c>
      <c r="DS4" s="573" t="s">
        <v>926</v>
      </c>
      <c r="DT4" s="572" t="s">
        <v>927</v>
      </c>
      <c r="DU4" s="73" t="s">
        <v>924</v>
      </c>
      <c r="DV4" s="72" t="s">
        <v>926</v>
      </c>
      <c r="DW4" s="72" t="s">
        <v>927</v>
      </c>
      <c r="DX4" s="73" t="s">
        <v>924</v>
      </c>
      <c r="DY4" s="72" t="s">
        <v>926</v>
      </c>
      <c r="DZ4" s="72" t="s">
        <v>927</v>
      </c>
      <c r="EA4" s="73" t="s">
        <v>924</v>
      </c>
      <c r="EB4" s="72" t="s">
        <v>926</v>
      </c>
      <c r="EC4" s="73" t="s">
        <v>927</v>
      </c>
      <c r="ED4" s="73" t="s">
        <v>924</v>
      </c>
      <c r="EE4" s="72" t="s">
        <v>926</v>
      </c>
      <c r="EF4" s="72" t="s">
        <v>927</v>
      </c>
      <c r="EG4" s="73" t="s">
        <v>924</v>
      </c>
      <c r="EH4" s="72" t="s">
        <v>926</v>
      </c>
      <c r="EI4" s="72" t="s">
        <v>927</v>
      </c>
      <c r="EJ4" s="73" t="s">
        <v>924</v>
      </c>
      <c r="EK4" s="72" t="s">
        <v>926</v>
      </c>
      <c r="EL4" s="73" t="s">
        <v>927</v>
      </c>
      <c r="EM4" s="73" t="s">
        <v>924</v>
      </c>
      <c r="EN4" s="72" t="s">
        <v>926</v>
      </c>
      <c r="EO4" s="72" t="s">
        <v>927</v>
      </c>
      <c r="EP4" s="73" t="s">
        <v>924</v>
      </c>
      <c r="EQ4" s="72" t="s">
        <v>926</v>
      </c>
      <c r="ER4" s="72" t="s">
        <v>927</v>
      </c>
      <c r="ES4" s="73" t="s">
        <v>924</v>
      </c>
      <c r="ET4" s="72" t="s">
        <v>926</v>
      </c>
      <c r="EU4" s="73" t="s">
        <v>927</v>
      </c>
      <c r="EV4" s="572" t="s">
        <v>924</v>
      </c>
      <c r="EW4" s="573" t="s">
        <v>926</v>
      </c>
      <c r="EX4" s="573" t="s">
        <v>927</v>
      </c>
      <c r="EY4" s="73" t="s">
        <v>924</v>
      </c>
      <c r="EZ4" s="72" t="s">
        <v>926</v>
      </c>
      <c r="FA4" s="72" t="s">
        <v>927</v>
      </c>
      <c r="FB4" s="73" t="s">
        <v>924</v>
      </c>
      <c r="FC4" s="72" t="s">
        <v>926</v>
      </c>
      <c r="FD4" s="73" t="s">
        <v>927</v>
      </c>
      <c r="FE4" s="73" t="s">
        <v>924</v>
      </c>
      <c r="FF4" s="72" t="s">
        <v>926</v>
      </c>
      <c r="FG4" s="72" t="s">
        <v>927</v>
      </c>
      <c r="FH4" s="73" t="s">
        <v>924</v>
      </c>
      <c r="FI4" s="72" t="s">
        <v>926</v>
      </c>
      <c r="FJ4" s="72" t="s">
        <v>927</v>
      </c>
      <c r="FK4" s="73" t="s">
        <v>924</v>
      </c>
      <c r="FL4" s="72" t="s">
        <v>926</v>
      </c>
      <c r="FM4" s="73" t="s">
        <v>927</v>
      </c>
      <c r="FN4" s="73" t="s">
        <v>924</v>
      </c>
      <c r="FO4" s="72" t="s">
        <v>926</v>
      </c>
      <c r="FP4" s="72" t="s">
        <v>927</v>
      </c>
      <c r="FQ4" s="73" t="s">
        <v>924</v>
      </c>
      <c r="FR4" s="72" t="s">
        <v>926</v>
      </c>
      <c r="FS4" s="72" t="s">
        <v>927</v>
      </c>
      <c r="FT4" s="73" t="s">
        <v>924</v>
      </c>
      <c r="FU4" s="72" t="s">
        <v>926</v>
      </c>
      <c r="FV4" s="73" t="s">
        <v>927</v>
      </c>
      <c r="FW4" s="73" t="s">
        <v>924</v>
      </c>
      <c r="FX4" s="72" t="s">
        <v>926</v>
      </c>
      <c r="FY4" s="72" t="s">
        <v>927</v>
      </c>
      <c r="FZ4" s="73" t="s">
        <v>924</v>
      </c>
      <c r="GA4" s="72" t="s">
        <v>926</v>
      </c>
      <c r="GB4" s="72" t="s">
        <v>927</v>
      </c>
      <c r="GC4" s="73" t="s">
        <v>924</v>
      </c>
      <c r="GD4" s="72" t="s">
        <v>926</v>
      </c>
      <c r="GE4" s="73" t="s">
        <v>927</v>
      </c>
      <c r="GF4" s="73" t="s">
        <v>924</v>
      </c>
      <c r="GG4" s="72" t="s">
        <v>926</v>
      </c>
      <c r="GH4" s="72" t="s">
        <v>927</v>
      </c>
      <c r="GI4" s="73" t="s">
        <v>924</v>
      </c>
      <c r="GJ4" s="72" t="s">
        <v>926</v>
      </c>
      <c r="GK4" s="72" t="s">
        <v>927</v>
      </c>
      <c r="GL4" s="73" t="s">
        <v>924</v>
      </c>
      <c r="GM4" s="72" t="s">
        <v>926</v>
      </c>
      <c r="GN4" s="73" t="s">
        <v>927</v>
      </c>
      <c r="GO4" s="73" t="s">
        <v>924</v>
      </c>
      <c r="GP4" s="72" t="s">
        <v>926</v>
      </c>
      <c r="GQ4" s="72" t="s">
        <v>927</v>
      </c>
      <c r="GR4" s="73" t="s">
        <v>924</v>
      </c>
      <c r="GS4" s="72" t="s">
        <v>926</v>
      </c>
      <c r="GT4" s="72" t="s">
        <v>927</v>
      </c>
      <c r="GU4" s="73" t="s">
        <v>924</v>
      </c>
      <c r="GV4" s="72" t="s">
        <v>926</v>
      </c>
      <c r="GW4" s="73" t="s">
        <v>927</v>
      </c>
      <c r="GX4" s="73" t="s">
        <v>924</v>
      </c>
      <c r="GY4" s="72" t="s">
        <v>926</v>
      </c>
      <c r="GZ4" s="72" t="s">
        <v>927</v>
      </c>
      <c r="HA4" s="73" t="s">
        <v>924</v>
      </c>
      <c r="HB4" s="73" t="s">
        <v>926</v>
      </c>
      <c r="HC4" s="583" t="s">
        <v>927</v>
      </c>
    </row>
    <row r="5" spans="1:211" s="3" customFormat="1" ht="16.5" thickBot="1" x14ac:dyDescent="0.25">
      <c r="A5" s="111"/>
      <c r="B5" s="569" t="s">
        <v>397</v>
      </c>
      <c r="C5" s="584"/>
      <c r="D5" s="588" t="s">
        <v>397</v>
      </c>
      <c r="E5" s="569" t="s">
        <v>397</v>
      </c>
      <c r="F5" s="584"/>
      <c r="G5" s="588" t="s">
        <v>397</v>
      </c>
      <c r="H5" s="569" t="s">
        <v>397</v>
      </c>
      <c r="I5" s="584"/>
      <c r="J5" s="569" t="s">
        <v>397</v>
      </c>
      <c r="K5" s="569" t="s">
        <v>397</v>
      </c>
      <c r="L5" s="584"/>
      <c r="M5" s="588" t="s">
        <v>397</v>
      </c>
      <c r="N5" s="569" t="s">
        <v>397</v>
      </c>
      <c r="O5" s="584"/>
      <c r="P5" s="588" t="s">
        <v>397</v>
      </c>
      <c r="Q5" s="569" t="s">
        <v>397</v>
      </c>
      <c r="R5" s="584"/>
      <c r="S5" s="569" t="s">
        <v>397</v>
      </c>
      <c r="T5" s="569" t="s">
        <v>397</v>
      </c>
      <c r="U5" s="584"/>
      <c r="V5" s="588" t="s">
        <v>397</v>
      </c>
      <c r="W5" s="569" t="s">
        <v>397</v>
      </c>
      <c r="X5" s="584"/>
      <c r="Y5" s="588" t="s">
        <v>397</v>
      </c>
      <c r="Z5" s="569" t="s">
        <v>397</v>
      </c>
      <c r="AA5" s="584"/>
      <c r="AB5" s="569" t="s">
        <v>397</v>
      </c>
      <c r="AC5" s="569" t="s">
        <v>397</v>
      </c>
      <c r="AD5" s="584"/>
      <c r="AE5" s="588" t="s">
        <v>397</v>
      </c>
      <c r="AF5" s="569" t="s">
        <v>397</v>
      </c>
      <c r="AG5" s="584"/>
      <c r="AH5" s="588" t="s">
        <v>397</v>
      </c>
      <c r="AI5" s="569" t="s">
        <v>397</v>
      </c>
      <c r="AJ5" s="584"/>
      <c r="AK5" s="569" t="s">
        <v>397</v>
      </c>
      <c r="AL5" s="569" t="s">
        <v>397</v>
      </c>
      <c r="AM5" s="584"/>
      <c r="AN5" s="588" t="s">
        <v>397</v>
      </c>
      <c r="AO5" s="569" t="s">
        <v>397</v>
      </c>
      <c r="AP5" s="584"/>
      <c r="AQ5" s="588" t="s">
        <v>397</v>
      </c>
      <c r="AR5" s="569" t="s">
        <v>397</v>
      </c>
      <c r="AS5" s="584"/>
      <c r="AT5" s="569" t="s">
        <v>397</v>
      </c>
      <c r="AU5" s="569" t="s">
        <v>397</v>
      </c>
      <c r="AV5" s="584"/>
      <c r="AW5" s="588" t="s">
        <v>397</v>
      </c>
      <c r="AX5" s="569" t="s">
        <v>397</v>
      </c>
      <c r="AY5" s="584"/>
      <c r="AZ5" s="588" t="s">
        <v>397</v>
      </c>
      <c r="BA5" s="569" t="s">
        <v>397</v>
      </c>
      <c r="BB5" s="584"/>
      <c r="BC5" s="569" t="s">
        <v>397</v>
      </c>
      <c r="BD5" s="569" t="s">
        <v>397</v>
      </c>
      <c r="BE5" s="584"/>
      <c r="BF5" s="588" t="s">
        <v>397</v>
      </c>
      <c r="BG5" s="569" t="s">
        <v>397</v>
      </c>
      <c r="BH5" s="584"/>
      <c r="BI5" s="588" t="s">
        <v>397</v>
      </c>
      <c r="BJ5" s="569" t="s">
        <v>397</v>
      </c>
      <c r="BK5" s="584"/>
      <c r="BL5" s="569" t="s">
        <v>397</v>
      </c>
      <c r="BM5" s="569" t="s">
        <v>397</v>
      </c>
      <c r="BN5" s="584"/>
      <c r="BO5" s="588" t="s">
        <v>397</v>
      </c>
      <c r="BP5" s="569" t="s">
        <v>397</v>
      </c>
      <c r="BQ5" s="584"/>
      <c r="BR5" s="588" t="s">
        <v>397</v>
      </c>
      <c r="BS5" s="569" t="s">
        <v>397</v>
      </c>
      <c r="BT5" s="584"/>
      <c r="BU5" s="569" t="s">
        <v>397</v>
      </c>
      <c r="BV5" s="569" t="s">
        <v>397</v>
      </c>
      <c r="BW5" s="584"/>
      <c r="BX5" s="588" t="s">
        <v>397</v>
      </c>
      <c r="BY5" s="569" t="s">
        <v>397</v>
      </c>
      <c r="BZ5" s="584"/>
      <c r="CA5" s="588" t="s">
        <v>397</v>
      </c>
      <c r="CB5" s="569" t="s">
        <v>397</v>
      </c>
      <c r="CC5" s="584"/>
      <c r="CD5" s="569" t="s">
        <v>397</v>
      </c>
      <c r="CE5" s="569" t="s">
        <v>397</v>
      </c>
      <c r="CF5" s="584"/>
      <c r="CG5" s="588" t="s">
        <v>397</v>
      </c>
      <c r="CH5" s="569" t="s">
        <v>397</v>
      </c>
      <c r="CI5" s="584"/>
      <c r="CJ5" s="588" t="s">
        <v>397</v>
      </c>
      <c r="CK5" s="569" t="s">
        <v>397</v>
      </c>
      <c r="CL5" s="584"/>
      <c r="CM5" s="569" t="s">
        <v>397</v>
      </c>
      <c r="CN5" s="569" t="s">
        <v>397</v>
      </c>
      <c r="CO5" s="584"/>
      <c r="CP5" s="588" t="s">
        <v>397</v>
      </c>
      <c r="CQ5" s="569" t="s">
        <v>397</v>
      </c>
      <c r="CR5" s="584"/>
      <c r="CS5" s="588" t="s">
        <v>397</v>
      </c>
      <c r="CT5" s="569" t="s">
        <v>397</v>
      </c>
      <c r="CU5" s="584"/>
      <c r="CV5" s="569" t="s">
        <v>397</v>
      </c>
      <c r="CW5" s="569" t="s">
        <v>397</v>
      </c>
      <c r="CX5" s="584"/>
      <c r="CY5" s="588" t="s">
        <v>397</v>
      </c>
      <c r="CZ5" s="569" t="s">
        <v>397</v>
      </c>
      <c r="DA5" s="584"/>
      <c r="DB5" s="588" t="s">
        <v>397</v>
      </c>
      <c r="DC5" s="569" t="s">
        <v>397</v>
      </c>
      <c r="DD5" s="584"/>
      <c r="DE5" s="569" t="s">
        <v>397</v>
      </c>
      <c r="DF5" s="569" t="s">
        <v>397</v>
      </c>
      <c r="DG5" s="584"/>
      <c r="DH5" s="588" t="s">
        <v>397</v>
      </c>
      <c r="DI5" s="569" t="s">
        <v>397</v>
      </c>
      <c r="DJ5" s="584"/>
      <c r="DK5" s="588" t="s">
        <v>397</v>
      </c>
      <c r="DL5" s="569" t="s">
        <v>397</v>
      </c>
      <c r="DM5" s="584"/>
      <c r="DN5" s="569" t="s">
        <v>397</v>
      </c>
      <c r="DO5" s="569" t="s">
        <v>397</v>
      </c>
      <c r="DP5" s="584"/>
      <c r="DQ5" s="588" t="s">
        <v>397</v>
      </c>
      <c r="DR5" s="574" t="s">
        <v>397</v>
      </c>
      <c r="DS5" s="589"/>
      <c r="DT5" s="574" t="s">
        <v>397</v>
      </c>
      <c r="DU5" s="569" t="s">
        <v>397</v>
      </c>
      <c r="DV5" s="584"/>
      <c r="DW5" s="588" t="s">
        <v>397</v>
      </c>
      <c r="DX5" s="569" t="s">
        <v>397</v>
      </c>
      <c r="DY5" s="584"/>
      <c r="DZ5" s="588" t="s">
        <v>397</v>
      </c>
      <c r="EA5" s="569" t="s">
        <v>397</v>
      </c>
      <c r="EB5" s="584"/>
      <c r="EC5" s="569" t="s">
        <v>397</v>
      </c>
      <c r="ED5" s="569" t="s">
        <v>397</v>
      </c>
      <c r="EE5" s="584"/>
      <c r="EF5" s="588" t="s">
        <v>397</v>
      </c>
      <c r="EG5" s="569" t="s">
        <v>397</v>
      </c>
      <c r="EH5" s="584"/>
      <c r="EI5" s="588" t="s">
        <v>397</v>
      </c>
      <c r="EJ5" s="569" t="s">
        <v>397</v>
      </c>
      <c r="EK5" s="584"/>
      <c r="EL5" s="569" t="s">
        <v>397</v>
      </c>
      <c r="EM5" s="569" t="s">
        <v>397</v>
      </c>
      <c r="EN5" s="584"/>
      <c r="EO5" s="588" t="s">
        <v>397</v>
      </c>
      <c r="EP5" s="569" t="s">
        <v>397</v>
      </c>
      <c r="EQ5" s="584"/>
      <c r="ER5" s="588" t="s">
        <v>397</v>
      </c>
      <c r="ES5" s="569" t="s">
        <v>397</v>
      </c>
      <c r="ET5" s="584"/>
      <c r="EU5" s="569" t="s">
        <v>397</v>
      </c>
      <c r="EV5" s="574" t="s">
        <v>397</v>
      </c>
      <c r="EW5" s="589"/>
      <c r="EX5" s="590" t="s">
        <v>397</v>
      </c>
      <c r="EY5" s="569" t="s">
        <v>397</v>
      </c>
      <c r="EZ5" s="584"/>
      <c r="FA5" s="588" t="s">
        <v>397</v>
      </c>
      <c r="FB5" s="569" t="s">
        <v>397</v>
      </c>
      <c r="FC5" s="584"/>
      <c r="FD5" s="569" t="s">
        <v>397</v>
      </c>
      <c r="FE5" s="569" t="s">
        <v>397</v>
      </c>
      <c r="FF5" s="584"/>
      <c r="FG5" s="588" t="s">
        <v>397</v>
      </c>
      <c r="FH5" s="569" t="s">
        <v>397</v>
      </c>
      <c r="FI5" s="584"/>
      <c r="FJ5" s="588" t="s">
        <v>397</v>
      </c>
      <c r="FK5" s="569" t="s">
        <v>397</v>
      </c>
      <c r="FL5" s="584"/>
      <c r="FM5" s="569" t="s">
        <v>397</v>
      </c>
      <c r="FN5" s="569" t="s">
        <v>397</v>
      </c>
      <c r="FO5" s="584"/>
      <c r="FP5" s="588" t="s">
        <v>397</v>
      </c>
      <c r="FQ5" s="569" t="s">
        <v>397</v>
      </c>
      <c r="FR5" s="584"/>
      <c r="FS5" s="588" t="s">
        <v>397</v>
      </c>
      <c r="FT5" s="569" t="s">
        <v>397</v>
      </c>
      <c r="FU5" s="584"/>
      <c r="FV5" s="569" t="s">
        <v>397</v>
      </c>
      <c r="FW5" s="569" t="s">
        <v>397</v>
      </c>
      <c r="FX5" s="584"/>
      <c r="FY5" s="588" t="s">
        <v>397</v>
      </c>
      <c r="FZ5" s="569" t="s">
        <v>397</v>
      </c>
      <c r="GA5" s="584"/>
      <c r="GB5" s="588" t="s">
        <v>397</v>
      </c>
      <c r="GC5" s="569" t="s">
        <v>397</v>
      </c>
      <c r="GD5" s="584"/>
      <c r="GE5" s="569" t="s">
        <v>397</v>
      </c>
      <c r="GF5" s="569" t="s">
        <v>397</v>
      </c>
      <c r="GG5" s="584"/>
      <c r="GH5" s="588" t="s">
        <v>397</v>
      </c>
      <c r="GI5" s="569" t="s">
        <v>397</v>
      </c>
      <c r="GJ5" s="584"/>
      <c r="GK5" s="588" t="s">
        <v>397</v>
      </c>
      <c r="GL5" s="569" t="s">
        <v>397</v>
      </c>
      <c r="GM5" s="584"/>
      <c r="GN5" s="569" t="s">
        <v>397</v>
      </c>
      <c r="GO5" s="569" t="s">
        <v>397</v>
      </c>
      <c r="GP5" s="584"/>
      <c r="GQ5" s="588" t="s">
        <v>397</v>
      </c>
      <c r="GR5" s="569" t="s">
        <v>397</v>
      </c>
      <c r="GS5" s="584"/>
      <c r="GT5" s="588" t="s">
        <v>397</v>
      </c>
      <c r="GU5" s="569" t="s">
        <v>397</v>
      </c>
      <c r="GV5" s="584"/>
      <c r="GW5" s="569" t="s">
        <v>397</v>
      </c>
      <c r="GX5" s="569" t="s">
        <v>397</v>
      </c>
      <c r="GY5" s="584"/>
      <c r="GZ5" s="588" t="s">
        <v>397</v>
      </c>
      <c r="HA5" s="569" t="s">
        <v>397</v>
      </c>
      <c r="HB5" s="591"/>
      <c r="HC5" s="585" t="s">
        <v>397</v>
      </c>
    </row>
    <row r="6" spans="1:211" s="3" customFormat="1" ht="16.5" thickBot="1" x14ac:dyDescent="0.25">
      <c r="A6" s="112" t="s">
        <v>398</v>
      </c>
      <c r="B6" s="77">
        <f>B26+B53</f>
        <v>0</v>
      </c>
      <c r="C6" s="77">
        <f t="shared" ref="C6:D6" si="0">C26+C53</f>
        <v>0</v>
      </c>
      <c r="D6" s="77">
        <f t="shared" si="0"/>
        <v>0</v>
      </c>
      <c r="E6" s="77">
        <f>E26+E53</f>
        <v>0</v>
      </c>
      <c r="F6" s="77">
        <f t="shared" ref="F6:FK6" si="1">F26+F53</f>
        <v>0</v>
      </c>
      <c r="G6" s="77">
        <f t="shared" si="1"/>
        <v>0</v>
      </c>
      <c r="H6" s="77">
        <f>H26+H53</f>
        <v>0</v>
      </c>
      <c r="I6" s="77">
        <f t="shared" si="1"/>
        <v>0</v>
      </c>
      <c r="J6" s="77">
        <f t="shared" si="1"/>
        <v>0</v>
      </c>
      <c r="K6" s="77">
        <f>K26+K53</f>
        <v>0</v>
      </c>
      <c r="L6" s="77">
        <f t="shared" si="1"/>
        <v>0</v>
      </c>
      <c r="M6" s="77">
        <f t="shared" si="1"/>
        <v>0</v>
      </c>
      <c r="N6" s="77">
        <f>N26+N53</f>
        <v>0</v>
      </c>
      <c r="O6" s="77">
        <f t="shared" si="1"/>
        <v>0</v>
      </c>
      <c r="P6" s="77">
        <f t="shared" si="1"/>
        <v>0</v>
      </c>
      <c r="Q6" s="77">
        <f>Q26+Q53</f>
        <v>0</v>
      </c>
      <c r="R6" s="77">
        <f t="shared" si="1"/>
        <v>0</v>
      </c>
      <c r="S6" s="77">
        <f t="shared" si="1"/>
        <v>0</v>
      </c>
      <c r="T6" s="77">
        <f>T26+T53</f>
        <v>0</v>
      </c>
      <c r="U6" s="77">
        <f t="shared" si="1"/>
        <v>0</v>
      </c>
      <c r="V6" s="77">
        <f t="shared" si="1"/>
        <v>0</v>
      </c>
      <c r="W6" s="77">
        <f>W26+W53</f>
        <v>0</v>
      </c>
      <c r="X6" s="77">
        <f t="shared" si="1"/>
        <v>0</v>
      </c>
      <c r="Y6" s="77">
        <f t="shared" si="1"/>
        <v>0</v>
      </c>
      <c r="Z6" s="77">
        <f t="shared" si="1"/>
        <v>259538</v>
      </c>
      <c r="AA6" s="77">
        <f t="shared" si="1"/>
        <v>9798</v>
      </c>
      <c r="AB6" s="77">
        <f t="shared" si="1"/>
        <v>269336</v>
      </c>
      <c r="AC6" s="77">
        <f t="shared" si="1"/>
        <v>0</v>
      </c>
      <c r="AD6" s="77">
        <f t="shared" si="1"/>
        <v>60079</v>
      </c>
      <c r="AE6" s="77">
        <f t="shared" si="1"/>
        <v>60079</v>
      </c>
      <c r="AF6" s="77">
        <f t="shared" si="1"/>
        <v>0</v>
      </c>
      <c r="AG6" s="77">
        <f t="shared" si="1"/>
        <v>0</v>
      </c>
      <c r="AH6" s="77">
        <f t="shared" si="1"/>
        <v>0</v>
      </c>
      <c r="AI6" s="77">
        <f t="shared" si="1"/>
        <v>0</v>
      </c>
      <c r="AJ6" s="77">
        <f t="shared" si="1"/>
        <v>0</v>
      </c>
      <c r="AK6" s="77">
        <f t="shared" si="1"/>
        <v>0</v>
      </c>
      <c r="AL6" s="77">
        <f t="shared" si="1"/>
        <v>0</v>
      </c>
      <c r="AM6" s="77">
        <f t="shared" si="1"/>
        <v>0</v>
      </c>
      <c r="AN6" s="77">
        <f t="shared" si="1"/>
        <v>0</v>
      </c>
      <c r="AO6" s="77">
        <f t="shared" si="1"/>
        <v>0</v>
      </c>
      <c r="AP6" s="77">
        <f t="shared" si="1"/>
        <v>0</v>
      </c>
      <c r="AQ6" s="77">
        <f t="shared" si="1"/>
        <v>0</v>
      </c>
      <c r="AR6" s="77">
        <f>AR26+AR53</f>
        <v>0</v>
      </c>
      <c r="AS6" s="77">
        <f t="shared" ref="AS6:AT6" si="2">AS26+AS53</f>
        <v>0</v>
      </c>
      <c r="AT6" s="77">
        <f t="shared" si="2"/>
        <v>0</v>
      </c>
      <c r="AU6" s="77">
        <f t="shared" si="1"/>
        <v>0</v>
      </c>
      <c r="AV6" s="77">
        <f t="shared" si="1"/>
        <v>0</v>
      </c>
      <c r="AW6" s="77">
        <f t="shared" si="1"/>
        <v>0</v>
      </c>
      <c r="AX6" s="77">
        <f t="shared" si="1"/>
        <v>0</v>
      </c>
      <c r="AY6" s="77">
        <f t="shared" si="1"/>
        <v>0</v>
      </c>
      <c r="AZ6" s="77">
        <f t="shared" si="1"/>
        <v>0</v>
      </c>
      <c r="BA6" s="77">
        <f t="shared" si="1"/>
        <v>0</v>
      </c>
      <c r="BB6" s="77">
        <f t="shared" si="1"/>
        <v>0</v>
      </c>
      <c r="BC6" s="77">
        <f t="shared" si="1"/>
        <v>0</v>
      </c>
      <c r="BD6" s="77">
        <f t="shared" si="1"/>
        <v>0</v>
      </c>
      <c r="BE6" s="77">
        <f t="shared" si="1"/>
        <v>0</v>
      </c>
      <c r="BF6" s="77">
        <f t="shared" si="1"/>
        <v>0</v>
      </c>
      <c r="BG6" s="77">
        <f t="shared" si="1"/>
        <v>0</v>
      </c>
      <c r="BH6" s="77">
        <f t="shared" si="1"/>
        <v>0</v>
      </c>
      <c r="BI6" s="77">
        <f t="shared" si="1"/>
        <v>0</v>
      </c>
      <c r="BJ6" s="77">
        <f t="shared" si="1"/>
        <v>0</v>
      </c>
      <c r="BK6" s="77">
        <f t="shared" si="1"/>
        <v>0</v>
      </c>
      <c r="BL6" s="77">
        <f t="shared" si="1"/>
        <v>0</v>
      </c>
      <c r="BM6" s="77">
        <f t="shared" si="1"/>
        <v>0</v>
      </c>
      <c r="BN6" s="77">
        <f t="shared" si="1"/>
        <v>0</v>
      </c>
      <c r="BO6" s="77">
        <f t="shared" si="1"/>
        <v>0</v>
      </c>
      <c r="BP6" s="77">
        <f t="shared" si="1"/>
        <v>0</v>
      </c>
      <c r="BQ6" s="77">
        <f t="shared" si="1"/>
        <v>0</v>
      </c>
      <c r="BR6" s="77">
        <f t="shared" si="1"/>
        <v>0</v>
      </c>
      <c r="BS6" s="77">
        <f t="shared" si="1"/>
        <v>0</v>
      </c>
      <c r="BT6" s="77">
        <f t="shared" si="1"/>
        <v>0</v>
      </c>
      <c r="BU6" s="77">
        <f t="shared" si="1"/>
        <v>0</v>
      </c>
      <c r="BV6" s="77">
        <f t="shared" si="1"/>
        <v>0</v>
      </c>
      <c r="BW6" s="77">
        <f t="shared" si="1"/>
        <v>0</v>
      </c>
      <c r="BX6" s="77">
        <f t="shared" si="1"/>
        <v>0</v>
      </c>
      <c r="BY6" s="77">
        <f t="shared" si="1"/>
        <v>0</v>
      </c>
      <c r="BZ6" s="77">
        <f t="shared" si="1"/>
        <v>0</v>
      </c>
      <c r="CA6" s="77">
        <f t="shared" si="1"/>
        <v>0</v>
      </c>
      <c r="CB6" s="77">
        <f t="shared" si="1"/>
        <v>0</v>
      </c>
      <c r="CC6" s="77">
        <f t="shared" si="1"/>
        <v>0</v>
      </c>
      <c r="CD6" s="77">
        <f t="shared" si="1"/>
        <v>0</v>
      </c>
      <c r="CE6" s="77">
        <f t="shared" si="1"/>
        <v>0</v>
      </c>
      <c r="CF6" s="77">
        <f t="shared" si="1"/>
        <v>0</v>
      </c>
      <c r="CG6" s="77">
        <f t="shared" si="1"/>
        <v>0</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0</v>
      </c>
      <c r="CX6" s="77">
        <f t="shared" si="1"/>
        <v>0</v>
      </c>
      <c r="CY6" s="77">
        <f t="shared" si="1"/>
        <v>0</v>
      </c>
      <c r="CZ6" s="77">
        <f t="shared" si="1"/>
        <v>0</v>
      </c>
      <c r="DA6" s="77">
        <f t="shared" si="1"/>
        <v>0</v>
      </c>
      <c r="DB6" s="77">
        <f t="shared" si="1"/>
        <v>0</v>
      </c>
      <c r="DC6" s="77">
        <f t="shared" si="1"/>
        <v>0</v>
      </c>
      <c r="DD6" s="77">
        <f t="shared" si="1"/>
        <v>0</v>
      </c>
      <c r="DE6" s="77">
        <f t="shared" si="1"/>
        <v>0</v>
      </c>
      <c r="DF6" s="77">
        <f t="shared" si="1"/>
        <v>0</v>
      </c>
      <c r="DG6" s="77">
        <f t="shared" si="1"/>
        <v>0</v>
      </c>
      <c r="DH6" s="77">
        <f t="shared" si="1"/>
        <v>0</v>
      </c>
      <c r="DI6" s="77">
        <f t="shared" si="1"/>
        <v>0</v>
      </c>
      <c r="DJ6" s="77">
        <f t="shared" si="1"/>
        <v>0</v>
      </c>
      <c r="DK6" s="77">
        <f t="shared" si="1"/>
        <v>0</v>
      </c>
      <c r="DL6" s="77">
        <f t="shared" si="1"/>
        <v>0</v>
      </c>
      <c r="DM6" s="77">
        <f t="shared" si="1"/>
        <v>0</v>
      </c>
      <c r="DN6" s="77">
        <f t="shared" si="1"/>
        <v>0</v>
      </c>
      <c r="DO6" s="77">
        <f t="shared" si="1"/>
        <v>0</v>
      </c>
      <c r="DP6" s="77">
        <f t="shared" si="1"/>
        <v>0</v>
      </c>
      <c r="DQ6" s="77">
        <f t="shared" si="1"/>
        <v>0</v>
      </c>
      <c r="DR6" s="103">
        <f t="shared" si="1"/>
        <v>259538</v>
      </c>
      <c r="DS6" s="103">
        <f t="shared" ref="DS6:DT6" si="3">DS26+DS53</f>
        <v>69877</v>
      </c>
      <c r="DT6" s="103">
        <f t="shared" si="3"/>
        <v>329415</v>
      </c>
      <c r="DU6" s="77">
        <f t="shared" ref="DU6:DW6" si="4">DU26+DU53</f>
        <v>14114</v>
      </c>
      <c r="DV6" s="77">
        <f t="shared" si="4"/>
        <v>12549</v>
      </c>
      <c r="DW6" s="77">
        <f t="shared" si="4"/>
        <v>26663</v>
      </c>
      <c r="DX6" s="77">
        <f t="shared" ref="DX6:EU6" si="5">DX26+DX53</f>
        <v>5816</v>
      </c>
      <c r="DY6" s="77">
        <f t="shared" si="5"/>
        <v>1572</v>
      </c>
      <c r="DZ6" s="77">
        <f t="shared" si="5"/>
        <v>7388</v>
      </c>
      <c r="EA6" s="77">
        <f t="shared" si="5"/>
        <v>5232</v>
      </c>
      <c r="EB6" s="77">
        <f t="shared" si="5"/>
        <v>1274</v>
      </c>
      <c r="EC6" s="77">
        <f t="shared" si="5"/>
        <v>6506</v>
      </c>
      <c r="ED6" s="77">
        <f t="shared" si="5"/>
        <v>1500</v>
      </c>
      <c r="EE6" s="77">
        <f t="shared" si="5"/>
        <v>1177</v>
      </c>
      <c r="EF6" s="77">
        <f t="shared" si="5"/>
        <v>2677</v>
      </c>
      <c r="EG6" s="77">
        <f t="shared" si="5"/>
        <v>1100</v>
      </c>
      <c r="EH6" s="77">
        <f t="shared" si="5"/>
        <v>397</v>
      </c>
      <c r="EI6" s="77">
        <f t="shared" si="5"/>
        <v>1497</v>
      </c>
      <c r="EJ6" s="77">
        <f t="shared" si="5"/>
        <v>0</v>
      </c>
      <c r="EK6" s="77">
        <f t="shared" si="5"/>
        <v>0</v>
      </c>
      <c r="EL6" s="77">
        <f t="shared" si="5"/>
        <v>0</v>
      </c>
      <c r="EM6" s="77">
        <f t="shared" si="5"/>
        <v>0</v>
      </c>
      <c r="EN6" s="77">
        <f t="shared" si="5"/>
        <v>0</v>
      </c>
      <c r="EO6" s="77">
        <f t="shared" si="5"/>
        <v>0</v>
      </c>
      <c r="EP6" s="77">
        <f t="shared" si="5"/>
        <v>235676</v>
      </c>
      <c r="EQ6" s="77">
        <f t="shared" si="5"/>
        <v>53507</v>
      </c>
      <c r="ER6" s="77">
        <f t="shared" si="5"/>
        <v>289183</v>
      </c>
      <c r="ES6" s="77">
        <f t="shared" si="5"/>
        <v>0</v>
      </c>
      <c r="ET6" s="77">
        <f t="shared" si="5"/>
        <v>0</v>
      </c>
      <c r="EU6" s="77">
        <f t="shared" si="5"/>
        <v>0</v>
      </c>
      <c r="EV6" s="103">
        <f t="shared" si="1"/>
        <v>263438</v>
      </c>
      <c r="EW6" s="103">
        <f t="shared" ref="EW6" si="6">EW26+EW53</f>
        <v>70476</v>
      </c>
      <c r="EX6" s="103">
        <f t="shared" si="1"/>
        <v>333914</v>
      </c>
      <c r="EY6" s="77">
        <f t="shared" si="1"/>
        <v>0</v>
      </c>
      <c r="EZ6" s="77">
        <f t="shared" ref="EZ6:FA6" si="7">EZ26+EZ53</f>
        <v>0</v>
      </c>
      <c r="FA6" s="77">
        <f t="shared" si="7"/>
        <v>0</v>
      </c>
      <c r="FB6" s="77">
        <f t="shared" si="1"/>
        <v>0</v>
      </c>
      <c r="FC6" s="77">
        <f t="shared" ref="FC6:FD6" si="8">FC26+FC53</f>
        <v>0</v>
      </c>
      <c r="FD6" s="77">
        <f t="shared" si="8"/>
        <v>0</v>
      </c>
      <c r="FE6" s="77">
        <f t="shared" si="1"/>
        <v>0</v>
      </c>
      <c r="FF6" s="77">
        <f t="shared" ref="FF6:FG6" si="9">FF26+FF53</f>
        <v>0</v>
      </c>
      <c r="FG6" s="77">
        <f t="shared" si="9"/>
        <v>0</v>
      </c>
      <c r="FH6" s="77">
        <f t="shared" si="1"/>
        <v>0</v>
      </c>
      <c r="FI6" s="77">
        <f t="shared" ref="FI6:FJ6" si="10">FI26+FI53</f>
        <v>0</v>
      </c>
      <c r="FJ6" s="77">
        <f t="shared" si="10"/>
        <v>0</v>
      </c>
      <c r="FK6" s="77">
        <f t="shared" si="1"/>
        <v>0</v>
      </c>
      <c r="FL6" s="77">
        <f t="shared" ref="FL6:FN6" si="11">FL26+FL53</f>
        <v>0</v>
      </c>
      <c r="FM6" s="77">
        <f t="shared" si="11"/>
        <v>0</v>
      </c>
      <c r="FN6" s="77">
        <f t="shared" si="11"/>
        <v>0</v>
      </c>
      <c r="FO6" s="77">
        <f t="shared" ref="FO6:HC6" si="12">FO26+FO53</f>
        <v>0</v>
      </c>
      <c r="FP6" s="77">
        <f t="shared" si="12"/>
        <v>0</v>
      </c>
      <c r="FQ6" s="77">
        <f t="shared" si="12"/>
        <v>0</v>
      </c>
      <c r="FR6" s="77">
        <f t="shared" si="12"/>
        <v>0</v>
      </c>
      <c r="FS6" s="77">
        <f t="shared" si="12"/>
        <v>0</v>
      </c>
      <c r="FT6" s="77">
        <f t="shared" si="12"/>
        <v>0</v>
      </c>
      <c r="FU6" s="77">
        <f t="shared" si="12"/>
        <v>0</v>
      </c>
      <c r="FV6" s="77">
        <f t="shared" si="12"/>
        <v>0</v>
      </c>
      <c r="FW6" s="77">
        <f t="shared" si="12"/>
        <v>0</v>
      </c>
      <c r="FX6" s="77">
        <f t="shared" si="12"/>
        <v>0</v>
      </c>
      <c r="FY6" s="77">
        <f t="shared" si="12"/>
        <v>0</v>
      </c>
      <c r="FZ6" s="77">
        <f t="shared" si="12"/>
        <v>0</v>
      </c>
      <c r="GA6" s="77">
        <f t="shared" si="12"/>
        <v>0</v>
      </c>
      <c r="GB6" s="77">
        <f t="shared" si="12"/>
        <v>0</v>
      </c>
      <c r="GC6" s="77">
        <f t="shared" si="12"/>
        <v>0</v>
      </c>
      <c r="GD6" s="77">
        <f t="shared" si="12"/>
        <v>0</v>
      </c>
      <c r="GE6" s="77">
        <f t="shared" si="12"/>
        <v>0</v>
      </c>
      <c r="GF6" s="77">
        <f t="shared" si="12"/>
        <v>0</v>
      </c>
      <c r="GG6" s="77">
        <f t="shared" si="12"/>
        <v>0</v>
      </c>
      <c r="GH6" s="77">
        <f t="shared" si="12"/>
        <v>0</v>
      </c>
      <c r="GI6" s="77">
        <f t="shared" si="12"/>
        <v>0</v>
      </c>
      <c r="GJ6" s="77">
        <f t="shared" si="12"/>
        <v>0</v>
      </c>
      <c r="GK6" s="77">
        <f t="shared" si="12"/>
        <v>0</v>
      </c>
      <c r="GL6" s="77">
        <f t="shared" si="12"/>
        <v>0</v>
      </c>
      <c r="GM6" s="77">
        <f t="shared" si="12"/>
        <v>0</v>
      </c>
      <c r="GN6" s="77">
        <f t="shared" si="12"/>
        <v>0</v>
      </c>
      <c r="GO6" s="77">
        <f t="shared" si="12"/>
        <v>0</v>
      </c>
      <c r="GP6" s="77">
        <f t="shared" si="12"/>
        <v>0</v>
      </c>
      <c r="GQ6" s="77">
        <f t="shared" si="12"/>
        <v>0</v>
      </c>
      <c r="GR6" s="77">
        <f t="shared" si="12"/>
        <v>0</v>
      </c>
      <c r="GS6" s="77">
        <f t="shared" si="12"/>
        <v>0</v>
      </c>
      <c r="GT6" s="77">
        <f t="shared" si="12"/>
        <v>0</v>
      </c>
      <c r="GU6" s="77">
        <f t="shared" si="12"/>
        <v>0</v>
      </c>
      <c r="GV6" s="77">
        <f t="shared" si="12"/>
        <v>0</v>
      </c>
      <c r="GW6" s="77">
        <f t="shared" si="12"/>
        <v>0</v>
      </c>
      <c r="GX6" s="77">
        <f t="shared" si="12"/>
        <v>0</v>
      </c>
      <c r="GY6" s="77">
        <f t="shared" si="12"/>
        <v>0</v>
      </c>
      <c r="GZ6" s="77">
        <f t="shared" si="12"/>
        <v>0</v>
      </c>
      <c r="HA6" s="77">
        <f t="shared" si="12"/>
        <v>522976</v>
      </c>
      <c r="HB6" s="77">
        <f t="shared" si="12"/>
        <v>140353</v>
      </c>
      <c r="HC6" s="132">
        <f t="shared" si="12"/>
        <v>663329</v>
      </c>
    </row>
    <row r="7" spans="1:211" x14ac:dyDescent="0.2">
      <c r="A7" s="113" t="s">
        <v>399</v>
      </c>
      <c r="B7" s="31">
        <f>B8+B9+B10+B11+B12</f>
        <v>0</v>
      </c>
      <c r="C7" s="31">
        <f t="shared" ref="C7:D7" si="13">C8+C9+C10+C11+C12</f>
        <v>0</v>
      </c>
      <c r="D7" s="31">
        <f t="shared" si="13"/>
        <v>0</v>
      </c>
      <c r="E7" s="31">
        <f>E8+E9+E10+E11+E12</f>
        <v>0</v>
      </c>
      <c r="F7" s="31">
        <f t="shared" ref="F7" si="14">F8+F9+F10+F11+F12</f>
        <v>0</v>
      </c>
      <c r="G7" s="31">
        <f t="shared" ref="G7" si="15">G8+G9+G10+G11+G12</f>
        <v>0</v>
      </c>
      <c r="H7" s="31">
        <f>H8+H9+H10+H11+H12</f>
        <v>0</v>
      </c>
      <c r="I7" s="31">
        <f t="shared" ref="I7" si="16">I8+I9+I10+I11+I12</f>
        <v>0</v>
      </c>
      <c r="J7" s="31">
        <f t="shared" ref="J7" si="17">J8+J9+J10+J11+J12</f>
        <v>0</v>
      </c>
      <c r="K7" s="31">
        <f>K8+K9+K10+K11+K12</f>
        <v>0</v>
      </c>
      <c r="L7" s="31">
        <f t="shared" ref="L7" si="18">L8+L9+L10+L11+L12</f>
        <v>0</v>
      </c>
      <c r="M7" s="31">
        <f t="shared" ref="M7" si="19">M8+M9+M10+M11+M12</f>
        <v>0</v>
      </c>
      <c r="N7" s="31">
        <f>N8+N9+N10+N11+N12</f>
        <v>0</v>
      </c>
      <c r="O7" s="31">
        <f t="shared" ref="O7" si="20">O8+O9+O10+O11+O12</f>
        <v>0</v>
      </c>
      <c r="P7" s="31">
        <f t="shared" ref="P7" si="21">P8+P9+P10+P11+P12</f>
        <v>0</v>
      </c>
      <c r="Q7" s="31">
        <f>Q8+Q9+Q10+Q11+Q12</f>
        <v>0</v>
      </c>
      <c r="R7" s="31">
        <f t="shared" ref="R7" si="22">R8+R9+R10+R11+R12</f>
        <v>0</v>
      </c>
      <c r="S7" s="31">
        <f t="shared" ref="S7" si="23">S8+S9+S10+S11+S12</f>
        <v>0</v>
      </c>
      <c r="T7" s="31">
        <f>T8+T9+T10+T11+T12</f>
        <v>0</v>
      </c>
      <c r="U7" s="31">
        <f t="shared" ref="U7" si="24">U8+U9+U10+U11+U12</f>
        <v>0</v>
      </c>
      <c r="V7" s="31">
        <f t="shared" ref="V7" si="25">V8+V9+V10+V11+V12</f>
        <v>0</v>
      </c>
      <c r="W7" s="31">
        <f>W8+W9+W10+W11+W12</f>
        <v>0</v>
      </c>
      <c r="X7" s="31">
        <f t="shared" ref="X7" si="26">X8+X9+X10+X11+X12</f>
        <v>0</v>
      </c>
      <c r="Y7" s="31">
        <f t="shared" ref="Y7" si="27">Y8+Y9+Y10+Y11+Y12</f>
        <v>0</v>
      </c>
      <c r="Z7" s="31">
        <f t="shared" ref="Z7:FM7" si="28">Z8+Z9+Z10+Z11+Z12</f>
        <v>0</v>
      </c>
      <c r="AA7" s="31">
        <f t="shared" ref="AA7" si="29">AA8+AA9+AA10+AA11+AA12</f>
        <v>0</v>
      </c>
      <c r="AB7" s="31">
        <f t="shared" ref="AB7" si="30">AB8+AB9+AB10+AB11+AB12</f>
        <v>0</v>
      </c>
      <c r="AC7" s="31">
        <f t="shared" si="28"/>
        <v>0</v>
      </c>
      <c r="AD7" s="31">
        <f t="shared" ref="AD7" si="31">AD8+AD9+AD10+AD11+AD12</f>
        <v>60079</v>
      </c>
      <c r="AE7" s="31">
        <f t="shared" ref="AE7" si="32">AE8+AE9+AE10+AE11+AE12</f>
        <v>60079</v>
      </c>
      <c r="AF7" s="31">
        <f t="shared" si="28"/>
        <v>0</v>
      </c>
      <c r="AG7" s="31">
        <f t="shared" ref="AG7" si="33">AG8+AG9+AG10+AG11+AG12</f>
        <v>0</v>
      </c>
      <c r="AH7" s="31">
        <f t="shared" ref="AH7" si="34">AH8+AH9+AH10+AH11+AH12</f>
        <v>0</v>
      </c>
      <c r="AI7" s="31">
        <f t="shared" si="28"/>
        <v>0</v>
      </c>
      <c r="AJ7" s="31">
        <f t="shared" ref="AJ7" si="35">AJ8+AJ9+AJ10+AJ11+AJ12</f>
        <v>0</v>
      </c>
      <c r="AK7" s="31">
        <f t="shared" ref="AK7" si="36">AK8+AK9+AK10+AK11+AK12</f>
        <v>0</v>
      </c>
      <c r="AL7" s="31">
        <f t="shared" si="28"/>
        <v>0</v>
      </c>
      <c r="AM7" s="31">
        <f t="shared" ref="AM7" si="37">AM8+AM9+AM10+AM11+AM12</f>
        <v>0</v>
      </c>
      <c r="AN7" s="31">
        <f t="shared" ref="AN7" si="38">AN8+AN9+AN10+AN11+AN12</f>
        <v>0</v>
      </c>
      <c r="AO7" s="31">
        <f t="shared" si="28"/>
        <v>0</v>
      </c>
      <c r="AP7" s="31">
        <f t="shared" ref="AP7" si="39">AP8+AP9+AP10+AP11+AP12</f>
        <v>0</v>
      </c>
      <c r="AQ7" s="31">
        <f t="shared" ref="AQ7" si="40">AQ8+AQ9+AQ10+AQ11+AQ12</f>
        <v>0</v>
      </c>
      <c r="AR7" s="31">
        <f>AR8+AR9+AR10+AR11+AR12</f>
        <v>0</v>
      </c>
      <c r="AS7" s="31">
        <f t="shared" ref="AS7" si="41">AS8+AS9+AS10+AS11+AS12</f>
        <v>0</v>
      </c>
      <c r="AT7" s="31">
        <f t="shared" ref="AT7" si="42">AT8+AT9+AT10+AT11+AT12</f>
        <v>0</v>
      </c>
      <c r="AU7" s="31">
        <f t="shared" si="28"/>
        <v>0</v>
      </c>
      <c r="AV7" s="31">
        <f t="shared" ref="AV7" si="43">AV8+AV9+AV10+AV11+AV12</f>
        <v>0</v>
      </c>
      <c r="AW7" s="31">
        <f t="shared" ref="AW7" si="44">AW8+AW9+AW10+AW11+AW12</f>
        <v>0</v>
      </c>
      <c r="AX7" s="31">
        <f t="shared" si="28"/>
        <v>0</v>
      </c>
      <c r="AY7" s="31">
        <f t="shared" ref="AY7" si="45">AY8+AY9+AY10+AY11+AY12</f>
        <v>0</v>
      </c>
      <c r="AZ7" s="31">
        <f t="shared" ref="AZ7" si="46">AZ8+AZ9+AZ10+AZ11+AZ12</f>
        <v>0</v>
      </c>
      <c r="BA7" s="31">
        <f t="shared" si="28"/>
        <v>0</v>
      </c>
      <c r="BB7" s="31">
        <f t="shared" ref="BB7" si="47">BB8+BB9+BB10+BB11+BB12</f>
        <v>0</v>
      </c>
      <c r="BC7" s="31">
        <f t="shared" ref="BC7" si="48">BC8+BC9+BC10+BC11+BC12</f>
        <v>0</v>
      </c>
      <c r="BD7" s="31">
        <f t="shared" si="28"/>
        <v>0</v>
      </c>
      <c r="BE7" s="31">
        <f t="shared" ref="BE7" si="49">BE8+BE9+BE10+BE11+BE12</f>
        <v>0</v>
      </c>
      <c r="BF7" s="31">
        <f t="shared" ref="BF7" si="50">BF8+BF9+BF10+BF11+BF12</f>
        <v>0</v>
      </c>
      <c r="BG7" s="31">
        <f t="shared" si="28"/>
        <v>0</v>
      </c>
      <c r="BH7" s="31">
        <f t="shared" ref="BH7" si="51">BH8+BH9+BH10+BH11+BH12</f>
        <v>0</v>
      </c>
      <c r="BI7" s="31">
        <f t="shared" ref="BI7" si="52">BI8+BI9+BI10+BI11+BI12</f>
        <v>0</v>
      </c>
      <c r="BJ7" s="31">
        <f t="shared" si="28"/>
        <v>0</v>
      </c>
      <c r="BK7" s="31">
        <f t="shared" ref="BK7" si="53">BK8+BK9+BK10+BK11+BK12</f>
        <v>0</v>
      </c>
      <c r="BL7" s="31">
        <f t="shared" ref="BL7" si="54">BL8+BL9+BL10+BL11+BL12</f>
        <v>0</v>
      </c>
      <c r="BM7" s="31">
        <f t="shared" si="28"/>
        <v>0</v>
      </c>
      <c r="BN7" s="31">
        <f t="shared" ref="BN7" si="55">BN8+BN9+BN10+BN11+BN12</f>
        <v>0</v>
      </c>
      <c r="BO7" s="31">
        <f t="shared" ref="BO7" si="56">BO8+BO9+BO10+BO11+BO12</f>
        <v>0</v>
      </c>
      <c r="BP7" s="31">
        <f t="shared" si="28"/>
        <v>0</v>
      </c>
      <c r="BQ7" s="31">
        <f t="shared" ref="BQ7" si="57">BQ8+BQ9+BQ10+BQ11+BQ12</f>
        <v>0</v>
      </c>
      <c r="BR7" s="31">
        <f t="shared" ref="BR7" si="58">BR8+BR9+BR10+BR11+BR12</f>
        <v>0</v>
      </c>
      <c r="BS7" s="31">
        <f t="shared" si="28"/>
        <v>0</v>
      </c>
      <c r="BT7" s="31">
        <f t="shared" ref="BT7" si="59">BT8+BT9+BT10+BT11+BT12</f>
        <v>0</v>
      </c>
      <c r="BU7" s="31">
        <f t="shared" ref="BU7" si="60">BU8+BU9+BU10+BU11+BU12</f>
        <v>0</v>
      </c>
      <c r="BV7" s="31">
        <f t="shared" si="28"/>
        <v>0</v>
      </c>
      <c r="BW7" s="31">
        <f t="shared" ref="BW7" si="61">BW8+BW9+BW10+BW11+BW12</f>
        <v>0</v>
      </c>
      <c r="BX7" s="31">
        <f t="shared" ref="BX7" si="62">BX8+BX9+BX10+BX11+BX12</f>
        <v>0</v>
      </c>
      <c r="BY7" s="31">
        <f t="shared" si="28"/>
        <v>0</v>
      </c>
      <c r="BZ7" s="31">
        <f t="shared" ref="BZ7" si="63">BZ8+BZ9+BZ10+BZ11+BZ12</f>
        <v>0</v>
      </c>
      <c r="CA7" s="31">
        <f t="shared" ref="CA7" si="64">CA8+CA9+CA10+CA11+CA12</f>
        <v>0</v>
      </c>
      <c r="CB7" s="31">
        <f t="shared" si="28"/>
        <v>0</v>
      </c>
      <c r="CC7" s="31">
        <f t="shared" ref="CC7" si="65">CC8+CC9+CC10+CC11+CC12</f>
        <v>0</v>
      </c>
      <c r="CD7" s="31">
        <f t="shared" ref="CD7" si="66">CD8+CD9+CD10+CD11+CD12</f>
        <v>0</v>
      </c>
      <c r="CE7" s="31">
        <f t="shared" si="28"/>
        <v>0</v>
      </c>
      <c r="CF7" s="31">
        <f t="shared" ref="CF7" si="67">CF8+CF9+CF10+CF11+CF12</f>
        <v>0</v>
      </c>
      <c r="CG7" s="31">
        <f t="shared" ref="CG7" si="68">CG8+CG9+CG10+CG11+CG12</f>
        <v>0</v>
      </c>
      <c r="CH7" s="31">
        <f t="shared" si="28"/>
        <v>0</v>
      </c>
      <c r="CI7" s="31">
        <f t="shared" ref="CI7" si="69">CI8+CI9+CI10+CI11+CI12</f>
        <v>0</v>
      </c>
      <c r="CJ7" s="31">
        <f t="shared" ref="CJ7" si="70">CJ8+CJ9+CJ10+CJ11+CJ12</f>
        <v>0</v>
      </c>
      <c r="CK7" s="31">
        <f t="shared" si="28"/>
        <v>0</v>
      </c>
      <c r="CL7" s="31">
        <f t="shared" ref="CL7" si="71">CL8+CL9+CL10+CL11+CL12</f>
        <v>0</v>
      </c>
      <c r="CM7" s="31">
        <f t="shared" ref="CM7" si="72">CM8+CM9+CM10+CM11+CM12</f>
        <v>0</v>
      </c>
      <c r="CN7" s="31">
        <f t="shared" si="28"/>
        <v>0</v>
      </c>
      <c r="CO7" s="31">
        <f t="shared" ref="CO7" si="73">CO8+CO9+CO10+CO11+CO12</f>
        <v>0</v>
      </c>
      <c r="CP7" s="31">
        <f t="shared" ref="CP7" si="74">CP8+CP9+CP10+CP11+CP12</f>
        <v>0</v>
      </c>
      <c r="CQ7" s="31">
        <f t="shared" si="28"/>
        <v>0</v>
      </c>
      <c r="CR7" s="31">
        <f t="shared" ref="CR7" si="75">CR8+CR9+CR10+CR11+CR12</f>
        <v>0</v>
      </c>
      <c r="CS7" s="31">
        <f t="shared" ref="CS7" si="76">CS8+CS9+CS10+CS11+CS12</f>
        <v>0</v>
      </c>
      <c r="CT7" s="31">
        <f t="shared" si="28"/>
        <v>0</v>
      </c>
      <c r="CU7" s="31">
        <f t="shared" ref="CU7" si="77">CU8+CU9+CU10+CU11+CU12</f>
        <v>0</v>
      </c>
      <c r="CV7" s="31">
        <f t="shared" ref="CV7" si="78">CV8+CV9+CV10+CV11+CV12</f>
        <v>0</v>
      </c>
      <c r="CW7" s="31">
        <f t="shared" si="28"/>
        <v>0</v>
      </c>
      <c r="CX7" s="31">
        <f t="shared" ref="CX7" si="79">CX8+CX9+CX10+CX11+CX12</f>
        <v>0</v>
      </c>
      <c r="CY7" s="31">
        <f t="shared" ref="CY7" si="80">CY8+CY9+CY10+CY11+CY12</f>
        <v>0</v>
      </c>
      <c r="CZ7" s="31">
        <f t="shared" si="28"/>
        <v>0</v>
      </c>
      <c r="DA7" s="31">
        <f t="shared" ref="DA7" si="81">DA8+DA9+DA10+DA11+DA12</f>
        <v>0</v>
      </c>
      <c r="DB7" s="31">
        <f t="shared" ref="DB7" si="82">DB8+DB9+DB10+DB11+DB12</f>
        <v>0</v>
      </c>
      <c r="DC7" s="31">
        <f t="shared" si="28"/>
        <v>0</v>
      </c>
      <c r="DD7" s="31">
        <f t="shared" ref="DD7" si="83">DD8+DD9+DD10+DD11+DD12</f>
        <v>0</v>
      </c>
      <c r="DE7" s="31">
        <f t="shared" ref="DE7" si="84">DE8+DE9+DE10+DE11+DE12</f>
        <v>0</v>
      </c>
      <c r="DF7" s="31">
        <f t="shared" si="28"/>
        <v>0</v>
      </c>
      <c r="DG7" s="31">
        <f t="shared" ref="DG7" si="85">DG8+DG9+DG10+DG11+DG12</f>
        <v>0</v>
      </c>
      <c r="DH7" s="31">
        <f t="shared" ref="DH7" si="86">DH8+DH9+DH10+DH11+DH12</f>
        <v>0</v>
      </c>
      <c r="DI7" s="31">
        <f t="shared" si="28"/>
        <v>0</v>
      </c>
      <c r="DJ7" s="31">
        <f t="shared" ref="DJ7" si="87">DJ8+DJ9+DJ10+DJ11+DJ12</f>
        <v>0</v>
      </c>
      <c r="DK7" s="31">
        <f t="shared" ref="DK7" si="88">DK8+DK9+DK10+DK11+DK12</f>
        <v>0</v>
      </c>
      <c r="DL7" s="31">
        <f t="shared" si="28"/>
        <v>0</v>
      </c>
      <c r="DM7" s="31">
        <f t="shared" ref="DM7" si="89">DM8+DM9+DM10+DM11+DM12</f>
        <v>0</v>
      </c>
      <c r="DN7" s="31">
        <f t="shared" ref="DN7" si="90">DN8+DN9+DN10+DN11+DN12</f>
        <v>0</v>
      </c>
      <c r="DO7" s="31">
        <f t="shared" si="28"/>
        <v>0</v>
      </c>
      <c r="DP7" s="31">
        <f t="shared" ref="DP7" si="91">DP8+DP9+DP10+DP11+DP12</f>
        <v>0</v>
      </c>
      <c r="DQ7" s="31">
        <f t="shared" ref="DQ7" si="92">DQ8+DQ9+DQ10+DQ11+DQ12</f>
        <v>0</v>
      </c>
      <c r="DR7" s="104">
        <f t="shared" si="28"/>
        <v>0</v>
      </c>
      <c r="DS7" s="104">
        <f t="shared" ref="DS7:DT7" si="93">DS8+DS9+DS10+DS11+DS12</f>
        <v>60079</v>
      </c>
      <c r="DT7" s="104">
        <f t="shared" si="93"/>
        <v>60079</v>
      </c>
      <c r="DU7" s="31">
        <f t="shared" ref="DU7:DW7" si="94">DU8+DU9+DU10+DU11+DU12</f>
        <v>14114</v>
      </c>
      <c r="DV7" s="31">
        <f t="shared" si="94"/>
        <v>12549</v>
      </c>
      <c r="DW7" s="31">
        <f t="shared" si="94"/>
        <v>26663</v>
      </c>
      <c r="DX7" s="31">
        <f t="shared" ref="DX7:EU7" si="95">DX8+DX9+DX10+DX11+DX12</f>
        <v>5816</v>
      </c>
      <c r="DY7" s="31">
        <f t="shared" si="95"/>
        <v>1572</v>
      </c>
      <c r="DZ7" s="31">
        <f t="shared" si="95"/>
        <v>7388</v>
      </c>
      <c r="EA7" s="31">
        <f t="shared" si="95"/>
        <v>5232</v>
      </c>
      <c r="EB7" s="31">
        <f t="shared" si="95"/>
        <v>1274</v>
      </c>
      <c r="EC7" s="31">
        <f t="shared" si="95"/>
        <v>6506</v>
      </c>
      <c r="ED7" s="31">
        <f t="shared" si="95"/>
        <v>1500</v>
      </c>
      <c r="EE7" s="31">
        <f t="shared" si="95"/>
        <v>1177</v>
      </c>
      <c r="EF7" s="31">
        <f t="shared" si="95"/>
        <v>2677</v>
      </c>
      <c r="EG7" s="31">
        <f t="shared" si="95"/>
        <v>1100</v>
      </c>
      <c r="EH7" s="31">
        <f t="shared" si="95"/>
        <v>397</v>
      </c>
      <c r="EI7" s="31">
        <f t="shared" si="95"/>
        <v>1497</v>
      </c>
      <c r="EJ7" s="31">
        <f t="shared" si="95"/>
        <v>0</v>
      </c>
      <c r="EK7" s="31">
        <f t="shared" si="95"/>
        <v>0</v>
      </c>
      <c r="EL7" s="31">
        <f t="shared" si="95"/>
        <v>0</v>
      </c>
      <c r="EM7" s="31">
        <f t="shared" si="95"/>
        <v>0</v>
      </c>
      <c r="EN7" s="31">
        <f t="shared" si="95"/>
        <v>0</v>
      </c>
      <c r="EO7" s="31">
        <f t="shared" si="95"/>
        <v>0</v>
      </c>
      <c r="EP7" s="31">
        <f t="shared" si="95"/>
        <v>235676</v>
      </c>
      <c r="EQ7" s="31">
        <f t="shared" si="95"/>
        <v>53507</v>
      </c>
      <c r="ER7" s="31">
        <f t="shared" si="95"/>
        <v>289183</v>
      </c>
      <c r="ES7" s="31">
        <f t="shared" si="95"/>
        <v>0</v>
      </c>
      <c r="ET7" s="31">
        <f t="shared" si="95"/>
        <v>0</v>
      </c>
      <c r="EU7" s="31">
        <f t="shared" si="95"/>
        <v>0</v>
      </c>
      <c r="EV7" s="104">
        <f t="shared" si="28"/>
        <v>263438</v>
      </c>
      <c r="EW7" s="104">
        <f t="shared" ref="EW7" si="96">EW8+EW9+EW10+EW11+EW12</f>
        <v>70476</v>
      </c>
      <c r="EX7" s="104">
        <f t="shared" si="28"/>
        <v>333914</v>
      </c>
      <c r="EY7" s="31">
        <f t="shared" si="28"/>
        <v>0</v>
      </c>
      <c r="EZ7" s="31">
        <f t="shared" si="28"/>
        <v>0</v>
      </c>
      <c r="FA7" s="31">
        <f t="shared" si="28"/>
        <v>0</v>
      </c>
      <c r="FB7" s="31">
        <f t="shared" si="28"/>
        <v>0</v>
      </c>
      <c r="FC7" s="31">
        <f t="shared" si="28"/>
        <v>0</v>
      </c>
      <c r="FD7" s="31">
        <f t="shared" si="28"/>
        <v>0</v>
      </c>
      <c r="FE7" s="31">
        <f t="shared" si="28"/>
        <v>0</v>
      </c>
      <c r="FF7" s="31">
        <f t="shared" si="28"/>
        <v>0</v>
      </c>
      <c r="FG7" s="31">
        <f t="shared" si="28"/>
        <v>0</v>
      </c>
      <c r="FH7" s="31">
        <f t="shared" si="28"/>
        <v>0</v>
      </c>
      <c r="FI7" s="31">
        <f t="shared" si="28"/>
        <v>0</v>
      </c>
      <c r="FJ7" s="31">
        <f t="shared" si="28"/>
        <v>0</v>
      </c>
      <c r="FK7" s="31">
        <f t="shared" si="28"/>
        <v>0</v>
      </c>
      <c r="FL7" s="31">
        <f t="shared" si="28"/>
        <v>0</v>
      </c>
      <c r="FM7" s="31">
        <f t="shared" si="28"/>
        <v>0</v>
      </c>
      <c r="FN7" s="31">
        <f t="shared" ref="FN7" si="97">FN8+FN9+FN10+FN11+FN12</f>
        <v>0</v>
      </c>
      <c r="FO7" s="31">
        <f t="shared" ref="FO7:HC7" si="98">FO8+FO9+FO10+FO11+FO12</f>
        <v>0</v>
      </c>
      <c r="FP7" s="31">
        <f t="shared" si="98"/>
        <v>0</v>
      </c>
      <c r="FQ7" s="31">
        <f t="shared" si="98"/>
        <v>0</v>
      </c>
      <c r="FR7" s="31">
        <f t="shared" si="98"/>
        <v>0</v>
      </c>
      <c r="FS7" s="31">
        <f t="shared" si="98"/>
        <v>0</v>
      </c>
      <c r="FT7" s="31">
        <f t="shared" si="98"/>
        <v>0</v>
      </c>
      <c r="FU7" s="31">
        <f t="shared" si="98"/>
        <v>0</v>
      </c>
      <c r="FV7" s="31">
        <f t="shared" si="98"/>
        <v>0</v>
      </c>
      <c r="FW7" s="31">
        <f t="shared" si="98"/>
        <v>0</v>
      </c>
      <c r="FX7" s="31">
        <f t="shared" si="98"/>
        <v>0</v>
      </c>
      <c r="FY7" s="31">
        <f t="shared" si="98"/>
        <v>0</v>
      </c>
      <c r="FZ7" s="31">
        <f t="shared" si="98"/>
        <v>0</v>
      </c>
      <c r="GA7" s="31">
        <f t="shared" si="98"/>
        <v>0</v>
      </c>
      <c r="GB7" s="31">
        <f t="shared" si="98"/>
        <v>0</v>
      </c>
      <c r="GC7" s="31">
        <f t="shared" si="98"/>
        <v>0</v>
      </c>
      <c r="GD7" s="31">
        <f t="shared" si="98"/>
        <v>0</v>
      </c>
      <c r="GE7" s="31">
        <f t="shared" si="98"/>
        <v>0</v>
      </c>
      <c r="GF7" s="31">
        <f t="shared" si="98"/>
        <v>0</v>
      </c>
      <c r="GG7" s="31">
        <f t="shared" si="98"/>
        <v>0</v>
      </c>
      <c r="GH7" s="31">
        <f t="shared" si="98"/>
        <v>0</v>
      </c>
      <c r="GI7" s="31">
        <f t="shared" si="98"/>
        <v>0</v>
      </c>
      <c r="GJ7" s="31">
        <f t="shared" si="98"/>
        <v>0</v>
      </c>
      <c r="GK7" s="31">
        <f t="shared" si="98"/>
        <v>0</v>
      </c>
      <c r="GL7" s="31">
        <f t="shared" si="98"/>
        <v>0</v>
      </c>
      <c r="GM7" s="31">
        <f t="shared" si="98"/>
        <v>0</v>
      </c>
      <c r="GN7" s="31">
        <f t="shared" si="98"/>
        <v>0</v>
      </c>
      <c r="GO7" s="31">
        <f t="shared" si="98"/>
        <v>0</v>
      </c>
      <c r="GP7" s="31">
        <f t="shared" si="98"/>
        <v>0</v>
      </c>
      <c r="GQ7" s="31">
        <f t="shared" si="98"/>
        <v>0</v>
      </c>
      <c r="GR7" s="31">
        <f t="shared" si="98"/>
        <v>0</v>
      </c>
      <c r="GS7" s="31">
        <f t="shared" si="98"/>
        <v>0</v>
      </c>
      <c r="GT7" s="31">
        <f t="shared" si="98"/>
        <v>0</v>
      </c>
      <c r="GU7" s="31">
        <f t="shared" si="98"/>
        <v>0</v>
      </c>
      <c r="GV7" s="31">
        <f t="shared" si="98"/>
        <v>0</v>
      </c>
      <c r="GW7" s="31">
        <f t="shared" si="98"/>
        <v>0</v>
      </c>
      <c r="GX7" s="31">
        <f t="shared" si="98"/>
        <v>0</v>
      </c>
      <c r="GY7" s="31">
        <f t="shared" si="98"/>
        <v>0</v>
      </c>
      <c r="GZ7" s="31">
        <f t="shared" si="98"/>
        <v>0</v>
      </c>
      <c r="HA7" s="31">
        <f t="shared" si="98"/>
        <v>263438</v>
      </c>
      <c r="HB7" s="31">
        <f t="shared" si="98"/>
        <v>130555</v>
      </c>
      <c r="HC7" s="114">
        <f t="shared" si="98"/>
        <v>393993</v>
      </c>
    </row>
    <row r="8" spans="1:211" x14ac:dyDescent="0.2">
      <c r="A8" s="115" t="s">
        <v>400</v>
      </c>
      <c r="B8" s="6">
        <v>0</v>
      </c>
      <c r="C8" s="6"/>
      <c r="D8" s="6">
        <f>B8+C8</f>
        <v>0</v>
      </c>
      <c r="E8" s="6">
        <v>0</v>
      </c>
      <c r="F8" s="6"/>
      <c r="G8" s="6">
        <f>E8+F8</f>
        <v>0</v>
      </c>
      <c r="H8" s="6">
        <v>0</v>
      </c>
      <c r="I8" s="6"/>
      <c r="J8" s="6">
        <f>H8+I8</f>
        <v>0</v>
      </c>
      <c r="K8" s="6">
        <v>0</v>
      </c>
      <c r="L8" s="6"/>
      <c r="M8" s="6">
        <f>K8+L8</f>
        <v>0</v>
      </c>
      <c r="N8" s="6">
        <v>0</v>
      </c>
      <c r="O8" s="6"/>
      <c r="P8" s="6">
        <f>N8+O8</f>
        <v>0</v>
      </c>
      <c r="Q8" s="6">
        <v>0</v>
      </c>
      <c r="R8" s="6"/>
      <c r="S8" s="6">
        <f>Q8+R8</f>
        <v>0</v>
      </c>
      <c r="T8" s="6">
        <v>0</v>
      </c>
      <c r="U8" s="6"/>
      <c r="V8" s="6">
        <f>T8+U8</f>
        <v>0</v>
      </c>
      <c r="W8" s="6">
        <v>0</v>
      </c>
      <c r="X8" s="6"/>
      <c r="Y8" s="6">
        <f>W8+X8</f>
        <v>0</v>
      </c>
      <c r="Z8" s="6">
        <v>0</v>
      </c>
      <c r="AA8" s="6"/>
      <c r="AB8" s="6">
        <f>Z8+AA8</f>
        <v>0</v>
      </c>
      <c r="AC8" s="6"/>
      <c r="AD8" s="6"/>
      <c r="AE8" s="6">
        <f>AC8+AD8</f>
        <v>0</v>
      </c>
      <c r="AF8" s="6"/>
      <c r="AG8" s="6"/>
      <c r="AH8" s="6">
        <f>AF8+AG8</f>
        <v>0</v>
      </c>
      <c r="AI8" s="6"/>
      <c r="AJ8" s="6"/>
      <c r="AK8" s="6">
        <f>AI8+AJ8</f>
        <v>0</v>
      </c>
      <c r="AL8" s="6"/>
      <c r="AM8" s="6"/>
      <c r="AN8" s="6">
        <f>AL8+AM8</f>
        <v>0</v>
      </c>
      <c r="AO8" s="6"/>
      <c r="AP8" s="6"/>
      <c r="AQ8" s="6">
        <f>AO8+AP8</f>
        <v>0</v>
      </c>
      <c r="AR8" s="6"/>
      <c r="AS8" s="6"/>
      <c r="AT8" s="6">
        <f>AR8+AS8</f>
        <v>0</v>
      </c>
      <c r="AU8" s="6"/>
      <c r="AV8" s="6"/>
      <c r="AW8" s="6">
        <f>AU8+AV8</f>
        <v>0</v>
      </c>
      <c r="AX8" s="6"/>
      <c r="AY8" s="6"/>
      <c r="AZ8" s="6">
        <f>AX8+AY8</f>
        <v>0</v>
      </c>
      <c r="BA8" s="6"/>
      <c r="BB8" s="6"/>
      <c r="BC8" s="6">
        <f>BA8+BB8</f>
        <v>0</v>
      </c>
      <c r="BD8" s="6"/>
      <c r="BE8" s="6"/>
      <c r="BF8" s="6">
        <f>BD8+BE8</f>
        <v>0</v>
      </c>
      <c r="BG8" s="6"/>
      <c r="BH8" s="6"/>
      <c r="BI8" s="6">
        <f>BG8+BH8</f>
        <v>0</v>
      </c>
      <c r="BJ8" s="6"/>
      <c r="BK8" s="6"/>
      <c r="BL8" s="6">
        <f>BJ8+BK8</f>
        <v>0</v>
      </c>
      <c r="BM8" s="6"/>
      <c r="BN8" s="6"/>
      <c r="BO8" s="6">
        <f>BM8+BN8</f>
        <v>0</v>
      </c>
      <c r="BP8" s="6"/>
      <c r="BQ8" s="6"/>
      <c r="BR8" s="6">
        <f>BP8+BQ8</f>
        <v>0</v>
      </c>
      <c r="BS8" s="6"/>
      <c r="BT8" s="6"/>
      <c r="BU8" s="6">
        <f>BS8+BT8</f>
        <v>0</v>
      </c>
      <c r="BV8" s="6"/>
      <c r="BW8" s="6"/>
      <c r="BX8" s="6">
        <f>BV8+BW8</f>
        <v>0</v>
      </c>
      <c r="BY8" s="6"/>
      <c r="BZ8" s="6"/>
      <c r="CA8" s="6">
        <f>BY8+BZ8</f>
        <v>0</v>
      </c>
      <c r="CB8" s="6"/>
      <c r="CC8" s="6"/>
      <c r="CD8" s="6">
        <f>CB8+CC8</f>
        <v>0</v>
      </c>
      <c r="CE8" s="6"/>
      <c r="CF8" s="6"/>
      <c r="CG8" s="6">
        <f>CE8+CF8</f>
        <v>0</v>
      </c>
      <c r="CH8" s="6"/>
      <c r="CI8" s="6"/>
      <c r="CJ8" s="6">
        <f>CH8+CI8</f>
        <v>0</v>
      </c>
      <c r="CK8" s="6"/>
      <c r="CL8" s="6"/>
      <c r="CM8" s="6">
        <f>CK8+CL8</f>
        <v>0</v>
      </c>
      <c r="CN8" s="6"/>
      <c r="CO8" s="6"/>
      <c r="CP8" s="6">
        <f>CN8+CO8</f>
        <v>0</v>
      </c>
      <c r="CQ8" s="6"/>
      <c r="CR8" s="6"/>
      <c r="CS8" s="6">
        <f>CQ8+CR8</f>
        <v>0</v>
      </c>
      <c r="CT8" s="6"/>
      <c r="CU8" s="6"/>
      <c r="CV8" s="6">
        <f>CT8+CU8</f>
        <v>0</v>
      </c>
      <c r="CW8" s="6"/>
      <c r="CX8" s="6"/>
      <c r="CY8" s="6">
        <f>CW8+CX8</f>
        <v>0</v>
      </c>
      <c r="CZ8" s="6"/>
      <c r="DA8" s="6"/>
      <c r="DB8" s="6">
        <f>CZ8+DA8</f>
        <v>0</v>
      </c>
      <c r="DC8" s="6"/>
      <c r="DD8" s="6"/>
      <c r="DE8" s="6">
        <f>DC8+DD8</f>
        <v>0</v>
      </c>
      <c r="DF8" s="6"/>
      <c r="DG8" s="6"/>
      <c r="DH8" s="6">
        <f>DF8+DG8</f>
        <v>0</v>
      </c>
      <c r="DI8" s="6"/>
      <c r="DJ8" s="6"/>
      <c r="DK8" s="6">
        <f>DI8+DJ8</f>
        <v>0</v>
      </c>
      <c r="DL8" s="6"/>
      <c r="DM8" s="6"/>
      <c r="DN8" s="6">
        <f>DL8+DM8</f>
        <v>0</v>
      </c>
      <c r="DO8" s="6"/>
      <c r="DP8" s="6"/>
      <c r="DQ8" s="6">
        <f>DO8+DP8</f>
        <v>0</v>
      </c>
      <c r="DR8" s="105">
        <f>B8+E8+H8+K8+N8+Q8+T8+W8+Z8+AC8+AF8+AI8+AL8+AO8+AR8+AU8+AX8+BA8+BD8+BG8+BJ8+BM8+BP8+BS8+BV8+BY8+CB8+CE8+CH8+CK8+CN8+CQ8+CT8+CW8+CZ8+DC8+DF8+DI8+DL8+DO8</f>
        <v>0</v>
      </c>
      <c r="DS8" s="105">
        <f>C8+F8+I8+L8+O8+R8+U8+X8+AA8+AD8+AG8+AJ8+AM8+AP8+AS8+AV8+AY8+BB8+BE8+BH8+BK8+BN8+BQ8+BT8+BW8+BZ8+CC8+CF8+CI8+CL8+CO8+CR8+CU8+CX8+DA8+DD8+DG8+DJ8+DM8+DP8</f>
        <v>0</v>
      </c>
      <c r="DT8" s="105">
        <f>D8+G8+J8+M8+P8+S8+V8+Y8+AB8+AE8+AH8+AK8+AN8+AQ8+AT8+AW8+AZ8+BC8+BF8+BI8+BL8+BO8+BR8+BU8+BX8+CA8+CD8+CG8+CJ8+CM8+CP8+CS8+CV8+CY8+DB8+DE8+DH8+DK8+DN8+DQ8</f>
        <v>0</v>
      </c>
      <c r="DU8" s="6">
        <v>3240</v>
      </c>
      <c r="DV8" s="6">
        <f>47</f>
        <v>47</v>
      </c>
      <c r="DW8" s="6">
        <f>DU8+DV8</f>
        <v>3287</v>
      </c>
      <c r="DX8" s="6">
        <v>1200</v>
      </c>
      <c r="DY8" s="6">
        <f>129</f>
        <v>129</v>
      </c>
      <c r="DZ8" s="6">
        <f>DX8+DY8</f>
        <v>1329</v>
      </c>
      <c r="EA8" s="6">
        <v>0</v>
      </c>
      <c r="EB8" s="6"/>
      <c r="EC8" s="6">
        <f>EA8+EB8</f>
        <v>0</v>
      </c>
      <c r="ED8" s="6">
        <v>0</v>
      </c>
      <c r="EE8" s="6"/>
      <c r="EF8" s="6">
        <f>ED8+EE8</f>
        <v>0</v>
      </c>
      <c r="EG8" s="6">
        <v>0</v>
      </c>
      <c r="EH8" s="6"/>
      <c r="EI8" s="6">
        <f>EG8+EH8</f>
        <v>0</v>
      </c>
      <c r="EJ8" s="6"/>
      <c r="EK8" s="6"/>
      <c r="EL8" s="6">
        <f>EJ8+EK8</f>
        <v>0</v>
      </c>
      <c r="EM8" s="6"/>
      <c r="EN8" s="6"/>
      <c r="EO8" s="6">
        <f>EM8+EN8</f>
        <v>0</v>
      </c>
      <c r="EP8" s="6">
        <v>193609</v>
      </c>
      <c r="EQ8" s="6">
        <f>8150+48</f>
        <v>8198</v>
      </c>
      <c r="ER8" s="6">
        <f>EP8+EQ8</f>
        <v>201807</v>
      </c>
      <c r="ES8" s="6"/>
      <c r="ET8" s="6"/>
      <c r="EU8" s="6">
        <f>ES8+ET8</f>
        <v>0</v>
      </c>
      <c r="EV8" s="105">
        <f>DU8+DX8+EA8+ED8+EG8+EJ8+EM8+EP8+ES8</f>
        <v>198049</v>
      </c>
      <c r="EW8" s="105">
        <f>DV8+DY8+EB8+EE8+EH8+EK8+EN8+EQ8+ET8</f>
        <v>8374</v>
      </c>
      <c r="EX8" s="105">
        <f>DW8+DZ8+EC8+EF8+EI8+EL8+EO8+ER8+EU8</f>
        <v>206423</v>
      </c>
      <c r="EY8" s="6"/>
      <c r="EZ8" s="6"/>
      <c r="FA8" s="6">
        <f>EY8+EZ8</f>
        <v>0</v>
      </c>
      <c r="FB8" s="6"/>
      <c r="FC8" s="6"/>
      <c r="FD8" s="6">
        <f>FB8+FC8</f>
        <v>0</v>
      </c>
      <c r="FE8" s="6"/>
      <c r="FF8" s="6"/>
      <c r="FG8" s="6">
        <f>FE8+FF8</f>
        <v>0</v>
      </c>
      <c r="FH8" s="6"/>
      <c r="FI8" s="6"/>
      <c r="FJ8" s="6">
        <f>FH8+FI8</f>
        <v>0</v>
      </c>
      <c r="FK8" s="7"/>
      <c r="FL8" s="6"/>
      <c r="FM8" s="6">
        <f>FK8+FL8</f>
        <v>0</v>
      </c>
      <c r="FN8" s="7"/>
      <c r="FO8" s="6"/>
      <c r="FP8" s="6">
        <f>FN8+FO8</f>
        <v>0</v>
      </c>
      <c r="FQ8" s="7"/>
      <c r="FR8" s="6"/>
      <c r="FS8" s="6">
        <f>FQ8+FR8</f>
        <v>0</v>
      </c>
      <c r="FT8" s="7"/>
      <c r="FU8" s="6"/>
      <c r="FV8" s="6">
        <f>FT8+FU8</f>
        <v>0</v>
      </c>
      <c r="FW8" s="7"/>
      <c r="FX8" s="6"/>
      <c r="FY8" s="6">
        <f>FW8+FX8</f>
        <v>0</v>
      </c>
      <c r="FZ8" s="7"/>
      <c r="GA8" s="6"/>
      <c r="GB8" s="6">
        <f>FZ8+GA8</f>
        <v>0</v>
      </c>
      <c r="GC8" s="7"/>
      <c r="GD8" s="6"/>
      <c r="GE8" s="6">
        <f>GC8+GD8</f>
        <v>0</v>
      </c>
      <c r="GF8" s="7"/>
      <c r="GG8" s="6"/>
      <c r="GH8" s="6">
        <f>GF8+GG8</f>
        <v>0</v>
      </c>
      <c r="GI8" s="7"/>
      <c r="GJ8" s="6"/>
      <c r="GK8" s="6">
        <f>GI8+GJ8</f>
        <v>0</v>
      </c>
      <c r="GL8" s="7">
        <f>EY8+FB8+FE8+FH8+FK8+FN8+FQ8+FT8+FW8+FZ8+GC8+GF8+GI8</f>
        <v>0</v>
      </c>
      <c r="GM8" s="7">
        <f>EZ8+FC8+FF8+FI8+FL8+FO8+FR8+FU8+FX8+GA8+GD8+GG8+GJ8</f>
        <v>0</v>
      </c>
      <c r="GN8" s="7">
        <f>FA8+FD8+FG8+FJ8+FM8+FP8+FS8+FV8+FY8+GB8+GE8+GH8+GK8</f>
        <v>0</v>
      </c>
      <c r="GO8" s="7">
        <f>SUM(GB8:GN8)</f>
        <v>0</v>
      </c>
      <c r="GP8" s="6"/>
      <c r="GQ8" s="6">
        <f>GO8+GP8</f>
        <v>0</v>
      </c>
      <c r="GR8" s="7">
        <f>SUM(GE8:GQ8)</f>
        <v>0</v>
      </c>
      <c r="GS8" s="6"/>
      <c r="GT8" s="6">
        <f>GR8+GS8</f>
        <v>0</v>
      </c>
      <c r="GU8" s="7">
        <f>SUM(GH8:GT8)</f>
        <v>0</v>
      </c>
      <c r="GV8" s="6"/>
      <c r="GW8" s="6">
        <f>GU8+GV8</f>
        <v>0</v>
      </c>
      <c r="GX8" s="7">
        <f>GL8+GO8+GR8+GU8</f>
        <v>0</v>
      </c>
      <c r="GY8" s="7">
        <f t="shared" ref="GY8:GZ8" si="99">GM8+GP8+GS8+GV8</f>
        <v>0</v>
      </c>
      <c r="GZ8" s="7">
        <f t="shared" si="99"/>
        <v>0</v>
      </c>
      <c r="HA8" s="7">
        <f>GX8+EV8+DR8</f>
        <v>198049</v>
      </c>
      <c r="HB8" s="7">
        <f t="shared" ref="HB8:HC8" si="100">GY8+EW8+DS8</f>
        <v>8374</v>
      </c>
      <c r="HC8" s="595">
        <f t="shared" si="100"/>
        <v>206423</v>
      </c>
    </row>
    <row r="9" spans="1:211" x14ac:dyDescent="0.2">
      <c r="A9" s="115" t="s">
        <v>401</v>
      </c>
      <c r="B9" s="6">
        <v>0</v>
      </c>
      <c r="C9" s="6"/>
      <c r="D9" s="6">
        <f t="shared" ref="D9:D25" si="101">B9+C9</f>
        <v>0</v>
      </c>
      <c r="E9" s="6">
        <v>0</v>
      </c>
      <c r="F9" s="6"/>
      <c r="G9" s="6">
        <f t="shared" ref="G9:G11" si="102">E9+F9</f>
        <v>0</v>
      </c>
      <c r="H9" s="6">
        <v>0</v>
      </c>
      <c r="I9" s="6"/>
      <c r="J9" s="6">
        <f t="shared" ref="J9:J11" si="103">H9+I9</f>
        <v>0</v>
      </c>
      <c r="K9" s="6">
        <v>0</v>
      </c>
      <c r="L9" s="6"/>
      <c r="M9" s="6">
        <f t="shared" ref="M9:M11" si="104">K9+L9</f>
        <v>0</v>
      </c>
      <c r="N9" s="6">
        <v>0</v>
      </c>
      <c r="O9" s="6"/>
      <c r="P9" s="6">
        <f t="shared" ref="P9:P11" si="105">N9+O9</f>
        <v>0</v>
      </c>
      <c r="Q9" s="6">
        <v>0</v>
      </c>
      <c r="R9" s="6"/>
      <c r="S9" s="6">
        <f t="shared" ref="S9:S11" si="106">Q9+R9</f>
        <v>0</v>
      </c>
      <c r="T9" s="6">
        <v>0</v>
      </c>
      <c r="U9" s="6"/>
      <c r="V9" s="6">
        <f t="shared" ref="V9:V11" si="107">T9+U9</f>
        <v>0</v>
      </c>
      <c r="W9" s="6">
        <v>0</v>
      </c>
      <c r="X9" s="6"/>
      <c r="Y9" s="6">
        <f t="shared" ref="Y9:Y11" si="108">W9+X9</f>
        <v>0</v>
      </c>
      <c r="Z9" s="6">
        <v>0</v>
      </c>
      <c r="AA9" s="6"/>
      <c r="AB9" s="6">
        <f t="shared" ref="AB9:AB11" si="109">Z9+AA9</f>
        <v>0</v>
      </c>
      <c r="AC9" s="6"/>
      <c r="AD9" s="6"/>
      <c r="AE9" s="6">
        <f t="shared" ref="AE9:AE11" si="110">AC9+AD9</f>
        <v>0</v>
      </c>
      <c r="AF9" s="6"/>
      <c r="AG9" s="6"/>
      <c r="AH9" s="6">
        <f t="shared" ref="AH9:AH11" si="111">AF9+AG9</f>
        <v>0</v>
      </c>
      <c r="AI9" s="6"/>
      <c r="AJ9" s="6"/>
      <c r="AK9" s="6">
        <f t="shared" ref="AK9:AK11" si="112">AI9+AJ9</f>
        <v>0</v>
      </c>
      <c r="AL9" s="6"/>
      <c r="AM9" s="6"/>
      <c r="AN9" s="6">
        <f t="shared" ref="AN9:AN11" si="113">AL9+AM9</f>
        <v>0</v>
      </c>
      <c r="AO9" s="6"/>
      <c r="AP9" s="6"/>
      <c r="AQ9" s="6">
        <f t="shared" ref="AQ9:AQ11" si="114">AO9+AP9</f>
        <v>0</v>
      </c>
      <c r="AR9" s="6"/>
      <c r="AS9" s="6"/>
      <c r="AT9" s="6">
        <f t="shared" ref="AT9:AT11" si="115">AR9+AS9</f>
        <v>0</v>
      </c>
      <c r="AU9" s="6"/>
      <c r="AV9" s="6"/>
      <c r="AW9" s="6">
        <f t="shared" ref="AW9:AW11" si="116">AU9+AV9</f>
        <v>0</v>
      </c>
      <c r="AX9" s="6"/>
      <c r="AY9" s="6"/>
      <c r="AZ9" s="6">
        <f t="shared" ref="AZ9:AZ11" si="117">AX9+AY9</f>
        <v>0</v>
      </c>
      <c r="BA9" s="6"/>
      <c r="BB9" s="6"/>
      <c r="BC9" s="6">
        <f t="shared" ref="BC9:BC11" si="118">BA9+BB9</f>
        <v>0</v>
      </c>
      <c r="BD9" s="6"/>
      <c r="BE9" s="6"/>
      <c r="BF9" s="6">
        <f t="shared" ref="BF9:BF11" si="119">BD9+BE9</f>
        <v>0</v>
      </c>
      <c r="BG9" s="6"/>
      <c r="BH9" s="6"/>
      <c r="BI9" s="6">
        <f t="shared" ref="BI9:BI11" si="120">BG9+BH9</f>
        <v>0</v>
      </c>
      <c r="BJ9" s="6"/>
      <c r="BK9" s="6"/>
      <c r="BL9" s="6">
        <f t="shared" ref="BL9:BL11" si="121">BJ9+BK9</f>
        <v>0</v>
      </c>
      <c r="BM9" s="6"/>
      <c r="BN9" s="6"/>
      <c r="BO9" s="6">
        <f t="shared" ref="BO9:BO11" si="122">BM9+BN9</f>
        <v>0</v>
      </c>
      <c r="BP9" s="6"/>
      <c r="BQ9" s="6"/>
      <c r="BR9" s="6">
        <f t="shared" ref="BR9:BR11" si="123">BP9+BQ9</f>
        <v>0</v>
      </c>
      <c r="BS9" s="6"/>
      <c r="BT9" s="6"/>
      <c r="BU9" s="6">
        <f t="shared" ref="BU9:BU11" si="124">BS9+BT9</f>
        <v>0</v>
      </c>
      <c r="BV9" s="6"/>
      <c r="BW9" s="6"/>
      <c r="BX9" s="6">
        <f t="shared" ref="BX9:BX11" si="125">BV9+BW9</f>
        <v>0</v>
      </c>
      <c r="BY9" s="6"/>
      <c r="BZ9" s="6"/>
      <c r="CA9" s="6">
        <f t="shared" ref="CA9:CA11" si="126">BY9+BZ9</f>
        <v>0</v>
      </c>
      <c r="CB9" s="6"/>
      <c r="CC9" s="6"/>
      <c r="CD9" s="6">
        <f t="shared" ref="CD9:CD11" si="127">CB9+CC9</f>
        <v>0</v>
      </c>
      <c r="CE9" s="6"/>
      <c r="CF9" s="6"/>
      <c r="CG9" s="6">
        <f t="shared" ref="CG9:CG11" si="128">CE9+CF9</f>
        <v>0</v>
      </c>
      <c r="CH9" s="6"/>
      <c r="CI9" s="6"/>
      <c r="CJ9" s="6">
        <f t="shared" ref="CJ9:CJ11" si="129">CH9+CI9</f>
        <v>0</v>
      </c>
      <c r="CK9" s="6"/>
      <c r="CL9" s="6"/>
      <c r="CM9" s="6">
        <f t="shared" ref="CM9:CM11" si="130">CK9+CL9</f>
        <v>0</v>
      </c>
      <c r="CN9" s="6"/>
      <c r="CO9" s="6"/>
      <c r="CP9" s="6">
        <f t="shared" ref="CP9:CP11" si="131">CN9+CO9</f>
        <v>0</v>
      </c>
      <c r="CQ9" s="6"/>
      <c r="CR9" s="6"/>
      <c r="CS9" s="6">
        <f t="shared" ref="CS9:CS11" si="132">CQ9+CR9</f>
        <v>0</v>
      </c>
      <c r="CT9" s="6"/>
      <c r="CU9" s="6"/>
      <c r="CV9" s="6">
        <f t="shared" ref="CV9:CV11" si="133">CT9+CU9</f>
        <v>0</v>
      </c>
      <c r="CW9" s="6"/>
      <c r="CX9" s="6"/>
      <c r="CY9" s="6">
        <f t="shared" ref="CY9:CY11" si="134">CW9+CX9</f>
        <v>0</v>
      </c>
      <c r="CZ9" s="6"/>
      <c r="DA9" s="6"/>
      <c r="DB9" s="6">
        <f t="shared" ref="DB9:DB11" si="135">CZ9+DA9</f>
        <v>0</v>
      </c>
      <c r="DC9" s="6"/>
      <c r="DD9" s="6"/>
      <c r="DE9" s="6">
        <f t="shared" ref="DE9:DE11" si="136">DC9+DD9</f>
        <v>0</v>
      </c>
      <c r="DF9" s="6"/>
      <c r="DG9" s="6"/>
      <c r="DH9" s="6">
        <f t="shared" ref="DH9:DH11" si="137">DF9+DG9</f>
        <v>0</v>
      </c>
      <c r="DI9" s="6"/>
      <c r="DJ9" s="6"/>
      <c r="DK9" s="6">
        <f t="shared" ref="DK9:DK11" si="138">DI9+DJ9</f>
        <v>0</v>
      </c>
      <c r="DL9" s="6"/>
      <c r="DM9" s="6"/>
      <c r="DN9" s="6">
        <f t="shared" ref="DN9:DN11" si="139">DL9+DM9</f>
        <v>0</v>
      </c>
      <c r="DO9" s="6"/>
      <c r="DP9" s="6"/>
      <c r="DQ9" s="6">
        <f t="shared" ref="DQ9:DQ11" si="140">DO9+DP9</f>
        <v>0</v>
      </c>
      <c r="DR9" s="105">
        <f t="shared" ref="DR9:DR25" si="141">B9+E9+H9+K9+N9+Q9+T9+W9+Z9+AC9+AF9+AI9+AL9+AO9+AR9+AU9+AX9+BA9+BD9+BG9+BJ9+BM9+BP9+BS9+BV9+BY9+CB9+CE9+CH9+CK9+CN9+CQ9+CT9+CW9+CZ9+DC9+DF9+DI9+DL9+DO9</f>
        <v>0</v>
      </c>
      <c r="DS9" s="105">
        <f t="shared" ref="DS9:DS25" si="142">C9+F9+I9+L9+O9+R9+U9+X9+AA9+AD9+AG9+AJ9+AM9+AP9+AS9+AV9+AY9+BB9+BE9+BH9+BK9+BN9+BQ9+BT9+BW9+BZ9+CC9+CF9+CI9+CL9+CO9+CR9+CU9+CX9+DA9+DD9+DG9+DJ9+DM9+DP9</f>
        <v>0</v>
      </c>
      <c r="DT9" s="105">
        <f t="shared" ref="DT9:DT25" si="143">D9+G9+J9+M9+P9+S9+V9+Y9+AB9+AE9+AH9+AK9+AN9+AQ9+AT9+AW9+AZ9+BC9+BF9+BI9+BL9+BO9+BR9+BU9+BX9+CA9+CD9+CG9+CJ9+CM9+CP9+CS9+CV9+CY9+DB9+DE9+DH9+DK9+DN9+DQ9</f>
        <v>0</v>
      </c>
      <c r="DU9" s="6">
        <v>613</v>
      </c>
      <c r="DV9" s="6">
        <f>36</f>
        <v>36</v>
      </c>
      <c r="DW9" s="6">
        <f t="shared" ref="DW9:DW11" si="144">DU9+DV9</f>
        <v>649</v>
      </c>
      <c r="DX9" s="6">
        <v>216</v>
      </c>
      <c r="DY9" s="6">
        <f>37</f>
        <v>37</v>
      </c>
      <c r="DZ9" s="6">
        <f t="shared" ref="DZ9:DZ11" si="145">DX9+DY9</f>
        <v>253</v>
      </c>
      <c r="EA9" s="6">
        <v>0</v>
      </c>
      <c r="EB9" s="6"/>
      <c r="EC9" s="6">
        <f t="shared" ref="EC9:EC11" si="146">EA9+EB9</f>
        <v>0</v>
      </c>
      <c r="ED9" s="6">
        <v>0</v>
      </c>
      <c r="EE9" s="6"/>
      <c r="EF9" s="6">
        <f t="shared" ref="EF9:EF11" si="147">ED9+EE9</f>
        <v>0</v>
      </c>
      <c r="EG9" s="6">
        <v>0</v>
      </c>
      <c r="EH9" s="6"/>
      <c r="EI9" s="6">
        <f t="shared" ref="EI9:EI11" si="148">EG9+EH9</f>
        <v>0</v>
      </c>
      <c r="EJ9" s="6"/>
      <c r="EK9" s="6"/>
      <c r="EL9" s="6">
        <f t="shared" ref="EL9:EL11" si="149">EJ9+EK9</f>
        <v>0</v>
      </c>
      <c r="EM9" s="6"/>
      <c r="EN9" s="6"/>
      <c r="EO9" s="6">
        <f t="shared" ref="EO9:EO11" si="150">EM9+EN9</f>
        <v>0</v>
      </c>
      <c r="EP9" s="6">
        <v>38944</v>
      </c>
      <c r="EQ9" s="6">
        <f>72+1589+11</f>
        <v>1672</v>
      </c>
      <c r="ER9" s="6">
        <f t="shared" ref="ER9:ER11" si="151">EP9+EQ9</f>
        <v>40616</v>
      </c>
      <c r="ES9" s="6"/>
      <c r="ET9" s="6"/>
      <c r="EU9" s="6">
        <f t="shared" ref="EU9:EU11" si="152">ES9+ET9</f>
        <v>0</v>
      </c>
      <c r="EV9" s="105">
        <f t="shared" ref="EV9:EV25" si="153">DU9+DX9+EA9+ED9+EG9+EJ9+EM9+EP9+ES9</f>
        <v>39773</v>
      </c>
      <c r="EW9" s="105">
        <f t="shared" ref="EW9:EX11" si="154">DV9+DY9+EB9+EE9+EH9+EK9+EN9+EQ9+ET9</f>
        <v>1745</v>
      </c>
      <c r="EX9" s="105">
        <f t="shared" si="154"/>
        <v>41518</v>
      </c>
      <c r="EY9" s="6"/>
      <c r="EZ9" s="6"/>
      <c r="FA9" s="6">
        <f t="shared" ref="FA9:FA11" si="155">EY9+EZ9</f>
        <v>0</v>
      </c>
      <c r="FB9" s="6"/>
      <c r="FC9" s="6"/>
      <c r="FD9" s="6">
        <f t="shared" ref="FD9:FD11" si="156">FB9+FC9</f>
        <v>0</v>
      </c>
      <c r="FE9" s="6"/>
      <c r="FF9" s="6"/>
      <c r="FG9" s="6">
        <f t="shared" ref="FG9:FG11" si="157">FE9+FF9</f>
        <v>0</v>
      </c>
      <c r="FH9" s="6"/>
      <c r="FI9" s="6"/>
      <c r="FJ9" s="6">
        <f t="shared" ref="FJ9:FJ11" si="158">FH9+FI9</f>
        <v>0</v>
      </c>
      <c r="FK9" s="7"/>
      <c r="FL9" s="6"/>
      <c r="FM9" s="6">
        <f t="shared" ref="FM9:FM11" si="159">FK9+FL9</f>
        <v>0</v>
      </c>
      <c r="FN9" s="7"/>
      <c r="FO9" s="6"/>
      <c r="FP9" s="6">
        <f t="shared" ref="FP9:FP11" si="160">FN9+FO9</f>
        <v>0</v>
      </c>
      <c r="FQ9" s="7"/>
      <c r="FR9" s="6"/>
      <c r="FS9" s="6">
        <f t="shared" ref="FS9:FS11" si="161">FQ9+FR9</f>
        <v>0</v>
      </c>
      <c r="FT9" s="7"/>
      <c r="FU9" s="6"/>
      <c r="FV9" s="6">
        <f t="shared" ref="FV9:FV11" si="162">FT9+FU9</f>
        <v>0</v>
      </c>
      <c r="FW9" s="7"/>
      <c r="FX9" s="6"/>
      <c r="FY9" s="6">
        <f t="shared" ref="FY9:FY11" si="163">FW9+FX9</f>
        <v>0</v>
      </c>
      <c r="FZ9" s="7"/>
      <c r="GA9" s="6"/>
      <c r="GB9" s="6">
        <f t="shared" ref="GB9:GB11" si="164">FZ9+GA9</f>
        <v>0</v>
      </c>
      <c r="GC9" s="7"/>
      <c r="GD9" s="6"/>
      <c r="GE9" s="6">
        <f t="shared" ref="GE9:GE11" si="165">GC9+GD9</f>
        <v>0</v>
      </c>
      <c r="GF9" s="7"/>
      <c r="GG9" s="6"/>
      <c r="GH9" s="6">
        <f t="shared" ref="GH9:GH11" si="166">GF9+GG9</f>
        <v>0</v>
      </c>
      <c r="GI9" s="7"/>
      <c r="GJ9" s="6"/>
      <c r="GK9" s="6">
        <f t="shared" ref="GK9:GK11" si="167">GI9+GJ9</f>
        <v>0</v>
      </c>
      <c r="GL9" s="7">
        <f t="shared" ref="GL9:GL11" si="168">EY9+FB9+FE9+FH9+FK9+FN9+FQ9+FT9+FW9+FZ9+GC9+GF9+GI9</f>
        <v>0</v>
      </c>
      <c r="GM9" s="7">
        <f t="shared" ref="GM9:GM11" si="169">EZ9+FC9+FF9+FI9+FL9+FO9+FR9+FU9+FX9+GA9+GD9+GG9+GJ9</f>
        <v>0</v>
      </c>
      <c r="GN9" s="7">
        <f t="shared" ref="GN9:GN11" si="170">FA9+FD9+FG9+FJ9+FM9+FP9+FS9+FV9+FY9+GB9+GE9+GH9+GK9</f>
        <v>0</v>
      </c>
      <c r="GO9" s="7">
        <f t="shared" ref="GO9:GO11" si="171">SUM(GB9:GN9)</f>
        <v>0</v>
      </c>
      <c r="GP9" s="6"/>
      <c r="GQ9" s="6">
        <f t="shared" ref="GQ9:GQ11" si="172">GO9+GP9</f>
        <v>0</v>
      </c>
      <c r="GR9" s="7">
        <f t="shared" ref="GR9:GR11" si="173">SUM(GE9:GQ9)</f>
        <v>0</v>
      </c>
      <c r="GS9" s="6"/>
      <c r="GT9" s="6">
        <f t="shared" ref="GT9:GT11" si="174">GR9+GS9</f>
        <v>0</v>
      </c>
      <c r="GU9" s="7">
        <f t="shared" ref="GU9:GU11" si="175">SUM(GH9:GT9)</f>
        <v>0</v>
      </c>
      <c r="GV9" s="6"/>
      <c r="GW9" s="6">
        <f t="shared" ref="GW9:GW11" si="176">GU9+GV9</f>
        <v>0</v>
      </c>
      <c r="GX9" s="7">
        <f t="shared" ref="GX9:GX11" si="177">GL9+GO9+GR9+GU9</f>
        <v>0</v>
      </c>
      <c r="GY9" s="7">
        <f t="shared" ref="GY9:GY11" si="178">GM9+GP9+GS9+GV9</f>
        <v>0</v>
      </c>
      <c r="GZ9" s="7">
        <f t="shared" ref="GZ9:GZ11" si="179">GN9+GQ9+GT9+GW9</f>
        <v>0</v>
      </c>
      <c r="HA9" s="7">
        <f t="shared" ref="HA9:HA11" si="180">GX9+EV9+DR9</f>
        <v>39773</v>
      </c>
      <c r="HB9" s="7">
        <f t="shared" ref="HB9:HB11" si="181">GY9+EW9+DS9</f>
        <v>1745</v>
      </c>
      <c r="HC9" s="595">
        <f t="shared" ref="HC9:HC11" si="182">GZ9+EX9+DT9</f>
        <v>41518</v>
      </c>
    </row>
    <row r="10" spans="1:211" x14ac:dyDescent="0.2">
      <c r="A10" s="115" t="s">
        <v>402</v>
      </c>
      <c r="B10" s="6">
        <v>0</v>
      </c>
      <c r="C10" s="6"/>
      <c r="D10" s="6">
        <f t="shared" si="101"/>
        <v>0</v>
      </c>
      <c r="E10" s="6">
        <v>0</v>
      </c>
      <c r="F10" s="6"/>
      <c r="G10" s="6">
        <f t="shared" si="102"/>
        <v>0</v>
      </c>
      <c r="H10" s="6">
        <v>0</v>
      </c>
      <c r="I10" s="6"/>
      <c r="J10" s="6">
        <f t="shared" si="103"/>
        <v>0</v>
      </c>
      <c r="K10" s="6">
        <v>0</v>
      </c>
      <c r="L10" s="6"/>
      <c r="M10" s="6">
        <f t="shared" si="104"/>
        <v>0</v>
      </c>
      <c r="N10" s="6">
        <v>0</v>
      </c>
      <c r="O10" s="6"/>
      <c r="P10" s="6">
        <f t="shared" si="105"/>
        <v>0</v>
      </c>
      <c r="Q10" s="6">
        <v>0</v>
      </c>
      <c r="R10" s="6"/>
      <c r="S10" s="6">
        <f t="shared" si="106"/>
        <v>0</v>
      </c>
      <c r="T10" s="6">
        <v>0</v>
      </c>
      <c r="U10" s="6"/>
      <c r="V10" s="6">
        <f t="shared" si="107"/>
        <v>0</v>
      </c>
      <c r="W10" s="6">
        <v>0</v>
      </c>
      <c r="X10" s="6"/>
      <c r="Y10" s="6">
        <f t="shared" si="108"/>
        <v>0</v>
      </c>
      <c r="Z10" s="6">
        <v>0</v>
      </c>
      <c r="AA10" s="6"/>
      <c r="AB10" s="6">
        <f t="shared" si="109"/>
        <v>0</v>
      </c>
      <c r="AC10" s="6"/>
      <c r="AD10" s="6"/>
      <c r="AE10" s="6">
        <f t="shared" si="110"/>
        <v>0</v>
      </c>
      <c r="AF10" s="6"/>
      <c r="AG10" s="6"/>
      <c r="AH10" s="6">
        <f t="shared" si="111"/>
        <v>0</v>
      </c>
      <c r="AI10" s="6"/>
      <c r="AJ10" s="6"/>
      <c r="AK10" s="6">
        <f t="shared" si="112"/>
        <v>0</v>
      </c>
      <c r="AL10" s="6"/>
      <c r="AM10" s="6"/>
      <c r="AN10" s="6">
        <f t="shared" si="113"/>
        <v>0</v>
      </c>
      <c r="AO10" s="6"/>
      <c r="AP10" s="6"/>
      <c r="AQ10" s="6">
        <f t="shared" si="114"/>
        <v>0</v>
      </c>
      <c r="AR10" s="6"/>
      <c r="AS10" s="6"/>
      <c r="AT10" s="6">
        <f t="shared" si="115"/>
        <v>0</v>
      </c>
      <c r="AU10" s="6"/>
      <c r="AV10" s="6"/>
      <c r="AW10" s="6">
        <f t="shared" si="116"/>
        <v>0</v>
      </c>
      <c r="AX10" s="6"/>
      <c r="AY10" s="6"/>
      <c r="AZ10" s="6">
        <f t="shared" si="117"/>
        <v>0</v>
      </c>
      <c r="BA10" s="6"/>
      <c r="BB10" s="6"/>
      <c r="BC10" s="6">
        <f t="shared" si="118"/>
        <v>0</v>
      </c>
      <c r="BD10" s="6"/>
      <c r="BE10" s="6"/>
      <c r="BF10" s="6">
        <f t="shared" si="119"/>
        <v>0</v>
      </c>
      <c r="BG10" s="6"/>
      <c r="BH10" s="6"/>
      <c r="BI10" s="6">
        <f t="shared" si="120"/>
        <v>0</v>
      </c>
      <c r="BJ10" s="6"/>
      <c r="BK10" s="6"/>
      <c r="BL10" s="6">
        <f t="shared" si="121"/>
        <v>0</v>
      </c>
      <c r="BM10" s="6"/>
      <c r="BN10" s="6"/>
      <c r="BO10" s="6">
        <f t="shared" si="122"/>
        <v>0</v>
      </c>
      <c r="BP10" s="6"/>
      <c r="BQ10" s="6"/>
      <c r="BR10" s="6">
        <f t="shared" si="123"/>
        <v>0</v>
      </c>
      <c r="BS10" s="6"/>
      <c r="BT10" s="6"/>
      <c r="BU10" s="6">
        <f t="shared" si="124"/>
        <v>0</v>
      </c>
      <c r="BV10" s="6"/>
      <c r="BW10" s="6"/>
      <c r="BX10" s="6">
        <f t="shared" si="125"/>
        <v>0</v>
      </c>
      <c r="BY10" s="6"/>
      <c r="BZ10" s="6"/>
      <c r="CA10" s="6">
        <f t="shared" si="126"/>
        <v>0</v>
      </c>
      <c r="CB10" s="6"/>
      <c r="CC10" s="6"/>
      <c r="CD10" s="6">
        <f t="shared" si="127"/>
        <v>0</v>
      </c>
      <c r="CE10" s="6"/>
      <c r="CF10" s="6"/>
      <c r="CG10" s="6">
        <f t="shared" si="128"/>
        <v>0</v>
      </c>
      <c r="CH10" s="6"/>
      <c r="CI10" s="6"/>
      <c r="CJ10" s="6">
        <f t="shared" si="129"/>
        <v>0</v>
      </c>
      <c r="CK10" s="6"/>
      <c r="CL10" s="6"/>
      <c r="CM10" s="6">
        <f t="shared" si="130"/>
        <v>0</v>
      </c>
      <c r="CN10" s="6"/>
      <c r="CO10" s="6"/>
      <c r="CP10" s="6">
        <f t="shared" si="131"/>
        <v>0</v>
      </c>
      <c r="CQ10" s="6"/>
      <c r="CR10" s="6"/>
      <c r="CS10" s="6">
        <f t="shared" si="132"/>
        <v>0</v>
      </c>
      <c r="CT10" s="6"/>
      <c r="CU10" s="6"/>
      <c r="CV10" s="6">
        <f t="shared" si="133"/>
        <v>0</v>
      </c>
      <c r="CW10" s="6"/>
      <c r="CX10" s="6"/>
      <c r="CY10" s="6">
        <f t="shared" si="134"/>
        <v>0</v>
      </c>
      <c r="CZ10" s="6"/>
      <c r="DA10" s="6"/>
      <c r="DB10" s="6">
        <f t="shared" si="135"/>
        <v>0</v>
      </c>
      <c r="DC10" s="6"/>
      <c r="DD10" s="6"/>
      <c r="DE10" s="6">
        <f t="shared" si="136"/>
        <v>0</v>
      </c>
      <c r="DF10" s="6"/>
      <c r="DG10" s="6"/>
      <c r="DH10" s="6">
        <f t="shared" si="137"/>
        <v>0</v>
      </c>
      <c r="DI10" s="6"/>
      <c r="DJ10" s="6"/>
      <c r="DK10" s="6">
        <f t="shared" si="138"/>
        <v>0</v>
      </c>
      <c r="DL10" s="6"/>
      <c r="DM10" s="6"/>
      <c r="DN10" s="6">
        <f t="shared" si="139"/>
        <v>0</v>
      </c>
      <c r="DO10" s="6"/>
      <c r="DP10" s="6"/>
      <c r="DQ10" s="6">
        <f t="shared" si="140"/>
        <v>0</v>
      </c>
      <c r="DR10" s="105">
        <f t="shared" si="141"/>
        <v>0</v>
      </c>
      <c r="DS10" s="105">
        <f t="shared" si="142"/>
        <v>0</v>
      </c>
      <c r="DT10" s="105">
        <f t="shared" si="143"/>
        <v>0</v>
      </c>
      <c r="DU10" s="6">
        <v>10261</v>
      </c>
      <c r="DV10" s="6"/>
      <c r="DW10" s="6">
        <f t="shared" si="144"/>
        <v>10261</v>
      </c>
      <c r="DX10" s="6">
        <v>4400</v>
      </c>
      <c r="DY10" s="6"/>
      <c r="DZ10" s="6">
        <f t="shared" si="145"/>
        <v>4400</v>
      </c>
      <c r="EA10" s="6">
        <v>5232</v>
      </c>
      <c r="EB10" s="6"/>
      <c r="EC10" s="6">
        <f t="shared" si="146"/>
        <v>5232</v>
      </c>
      <c r="ED10" s="6">
        <v>1500</v>
      </c>
      <c r="EE10" s="6"/>
      <c r="EF10" s="6">
        <f t="shared" si="147"/>
        <v>1500</v>
      </c>
      <c r="EG10" s="6">
        <v>1100</v>
      </c>
      <c r="EH10" s="6"/>
      <c r="EI10" s="6">
        <f t="shared" si="148"/>
        <v>1100</v>
      </c>
      <c r="EJ10" s="6"/>
      <c r="EK10" s="6"/>
      <c r="EL10" s="6">
        <f t="shared" si="149"/>
        <v>0</v>
      </c>
      <c r="EM10" s="6"/>
      <c r="EN10" s="6"/>
      <c r="EO10" s="6">
        <f t="shared" si="150"/>
        <v>0</v>
      </c>
      <c r="EP10" s="6">
        <v>3123</v>
      </c>
      <c r="EQ10" s="6"/>
      <c r="ER10" s="6">
        <f t="shared" si="151"/>
        <v>3123</v>
      </c>
      <c r="ES10" s="6"/>
      <c r="ET10" s="6"/>
      <c r="EU10" s="6">
        <f t="shared" si="152"/>
        <v>0</v>
      </c>
      <c r="EV10" s="105">
        <f t="shared" si="153"/>
        <v>25616</v>
      </c>
      <c r="EW10" s="105">
        <f t="shared" si="154"/>
        <v>0</v>
      </c>
      <c r="EX10" s="105">
        <f t="shared" si="154"/>
        <v>25616</v>
      </c>
      <c r="EY10" s="6"/>
      <c r="EZ10" s="6"/>
      <c r="FA10" s="6">
        <f t="shared" si="155"/>
        <v>0</v>
      </c>
      <c r="FB10" s="6"/>
      <c r="FC10" s="6"/>
      <c r="FD10" s="6">
        <f t="shared" si="156"/>
        <v>0</v>
      </c>
      <c r="FE10" s="6"/>
      <c r="FF10" s="6"/>
      <c r="FG10" s="6">
        <f t="shared" si="157"/>
        <v>0</v>
      </c>
      <c r="FH10" s="6"/>
      <c r="FI10" s="6"/>
      <c r="FJ10" s="6">
        <f t="shared" si="158"/>
        <v>0</v>
      </c>
      <c r="FK10" s="7"/>
      <c r="FL10" s="6"/>
      <c r="FM10" s="6">
        <f t="shared" si="159"/>
        <v>0</v>
      </c>
      <c r="FN10" s="7"/>
      <c r="FO10" s="6"/>
      <c r="FP10" s="6">
        <f t="shared" si="160"/>
        <v>0</v>
      </c>
      <c r="FQ10" s="7"/>
      <c r="FR10" s="6"/>
      <c r="FS10" s="6">
        <f t="shared" si="161"/>
        <v>0</v>
      </c>
      <c r="FT10" s="7"/>
      <c r="FU10" s="6"/>
      <c r="FV10" s="6">
        <f t="shared" si="162"/>
        <v>0</v>
      </c>
      <c r="FW10" s="7"/>
      <c r="FX10" s="6"/>
      <c r="FY10" s="6">
        <f t="shared" si="163"/>
        <v>0</v>
      </c>
      <c r="FZ10" s="7"/>
      <c r="GA10" s="6"/>
      <c r="GB10" s="6">
        <f t="shared" si="164"/>
        <v>0</v>
      </c>
      <c r="GC10" s="7"/>
      <c r="GD10" s="6"/>
      <c r="GE10" s="6">
        <f t="shared" si="165"/>
        <v>0</v>
      </c>
      <c r="GF10" s="7"/>
      <c r="GG10" s="6"/>
      <c r="GH10" s="6">
        <f t="shared" si="166"/>
        <v>0</v>
      </c>
      <c r="GI10" s="7"/>
      <c r="GJ10" s="6"/>
      <c r="GK10" s="6">
        <f t="shared" si="167"/>
        <v>0</v>
      </c>
      <c r="GL10" s="7">
        <f t="shared" si="168"/>
        <v>0</v>
      </c>
      <c r="GM10" s="7">
        <f t="shared" si="169"/>
        <v>0</v>
      </c>
      <c r="GN10" s="7">
        <f t="shared" si="170"/>
        <v>0</v>
      </c>
      <c r="GO10" s="7">
        <f t="shared" si="171"/>
        <v>0</v>
      </c>
      <c r="GP10" s="6"/>
      <c r="GQ10" s="6">
        <f t="shared" si="172"/>
        <v>0</v>
      </c>
      <c r="GR10" s="7">
        <f t="shared" si="173"/>
        <v>0</v>
      </c>
      <c r="GS10" s="6"/>
      <c r="GT10" s="6">
        <f t="shared" si="174"/>
        <v>0</v>
      </c>
      <c r="GU10" s="7">
        <f t="shared" si="175"/>
        <v>0</v>
      </c>
      <c r="GV10" s="6"/>
      <c r="GW10" s="6">
        <f t="shared" si="176"/>
        <v>0</v>
      </c>
      <c r="GX10" s="7">
        <f t="shared" si="177"/>
        <v>0</v>
      </c>
      <c r="GY10" s="7">
        <f t="shared" si="178"/>
        <v>0</v>
      </c>
      <c r="GZ10" s="7">
        <f t="shared" si="179"/>
        <v>0</v>
      </c>
      <c r="HA10" s="7">
        <f t="shared" si="180"/>
        <v>25616</v>
      </c>
      <c r="HB10" s="7">
        <f t="shared" si="181"/>
        <v>0</v>
      </c>
      <c r="HC10" s="595">
        <f t="shared" si="182"/>
        <v>25616</v>
      </c>
    </row>
    <row r="11" spans="1:211" x14ac:dyDescent="0.2">
      <c r="A11" s="115" t="s">
        <v>403</v>
      </c>
      <c r="B11" s="6">
        <v>0</v>
      </c>
      <c r="C11" s="6"/>
      <c r="D11" s="6">
        <f t="shared" si="101"/>
        <v>0</v>
      </c>
      <c r="E11" s="6">
        <v>0</v>
      </c>
      <c r="F11" s="6"/>
      <c r="G11" s="6">
        <f t="shared" si="102"/>
        <v>0</v>
      </c>
      <c r="H11" s="6">
        <v>0</v>
      </c>
      <c r="I11" s="6"/>
      <c r="J11" s="6">
        <f t="shared" si="103"/>
        <v>0</v>
      </c>
      <c r="K11" s="6">
        <v>0</v>
      </c>
      <c r="L11" s="6"/>
      <c r="M11" s="6">
        <f t="shared" si="104"/>
        <v>0</v>
      </c>
      <c r="N11" s="6">
        <v>0</v>
      </c>
      <c r="O11" s="6"/>
      <c r="P11" s="6">
        <f t="shared" si="105"/>
        <v>0</v>
      </c>
      <c r="Q11" s="6">
        <v>0</v>
      </c>
      <c r="R11" s="6"/>
      <c r="S11" s="6">
        <f t="shared" si="106"/>
        <v>0</v>
      </c>
      <c r="T11" s="6">
        <v>0</v>
      </c>
      <c r="U11" s="6"/>
      <c r="V11" s="6">
        <f t="shared" si="107"/>
        <v>0</v>
      </c>
      <c r="W11" s="6">
        <v>0</v>
      </c>
      <c r="X11" s="6"/>
      <c r="Y11" s="6">
        <f t="shared" si="108"/>
        <v>0</v>
      </c>
      <c r="Z11" s="6">
        <v>0</v>
      </c>
      <c r="AA11" s="6"/>
      <c r="AB11" s="6">
        <f t="shared" si="109"/>
        <v>0</v>
      </c>
      <c r="AC11" s="6"/>
      <c r="AD11" s="6"/>
      <c r="AE11" s="6">
        <f t="shared" si="110"/>
        <v>0</v>
      </c>
      <c r="AF11" s="6"/>
      <c r="AG11" s="6"/>
      <c r="AH11" s="6">
        <f t="shared" si="111"/>
        <v>0</v>
      </c>
      <c r="AI11" s="6"/>
      <c r="AJ11" s="6"/>
      <c r="AK11" s="6">
        <f t="shared" si="112"/>
        <v>0</v>
      </c>
      <c r="AL11" s="6"/>
      <c r="AM11" s="6"/>
      <c r="AN11" s="6">
        <f t="shared" si="113"/>
        <v>0</v>
      </c>
      <c r="AO11" s="6"/>
      <c r="AP11" s="6"/>
      <c r="AQ11" s="6">
        <f t="shared" si="114"/>
        <v>0</v>
      </c>
      <c r="AR11" s="6"/>
      <c r="AS11" s="6"/>
      <c r="AT11" s="6">
        <f t="shared" si="115"/>
        <v>0</v>
      </c>
      <c r="AU11" s="6"/>
      <c r="AV11" s="6"/>
      <c r="AW11" s="6">
        <f t="shared" si="116"/>
        <v>0</v>
      </c>
      <c r="AX11" s="6"/>
      <c r="AY11" s="6"/>
      <c r="AZ11" s="6">
        <f t="shared" si="117"/>
        <v>0</v>
      </c>
      <c r="BA11" s="6"/>
      <c r="BB11" s="6"/>
      <c r="BC11" s="6">
        <f t="shared" si="118"/>
        <v>0</v>
      </c>
      <c r="BD11" s="6"/>
      <c r="BE11" s="6"/>
      <c r="BF11" s="6">
        <f t="shared" si="119"/>
        <v>0</v>
      </c>
      <c r="BG11" s="6"/>
      <c r="BH11" s="6"/>
      <c r="BI11" s="6">
        <f t="shared" si="120"/>
        <v>0</v>
      </c>
      <c r="BJ11" s="6"/>
      <c r="BK11" s="6"/>
      <c r="BL11" s="6">
        <f t="shared" si="121"/>
        <v>0</v>
      </c>
      <c r="BM11" s="6"/>
      <c r="BN11" s="6"/>
      <c r="BO11" s="6">
        <f t="shared" si="122"/>
        <v>0</v>
      </c>
      <c r="BP11" s="6"/>
      <c r="BQ11" s="6"/>
      <c r="BR11" s="6">
        <f t="shared" si="123"/>
        <v>0</v>
      </c>
      <c r="BS11" s="6"/>
      <c r="BT11" s="6"/>
      <c r="BU11" s="6">
        <f t="shared" si="124"/>
        <v>0</v>
      </c>
      <c r="BV11" s="6"/>
      <c r="BW11" s="6"/>
      <c r="BX11" s="6">
        <f t="shared" si="125"/>
        <v>0</v>
      </c>
      <c r="BY11" s="6"/>
      <c r="BZ11" s="6"/>
      <c r="CA11" s="6">
        <f t="shared" si="126"/>
        <v>0</v>
      </c>
      <c r="CB11" s="6"/>
      <c r="CC11" s="6"/>
      <c r="CD11" s="6">
        <f t="shared" si="127"/>
        <v>0</v>
      </c>
      <c r="CE11" s="6"/>
      <c r="CF11" s="6"/>
      <c r="CG11" s="6">
        <f t="shared" si="128"/>
        <v>0</v>
      </c>
      <c r="CH11" s="6"/>
      <c r="CI11" s="6"/>
      <c r="CJ11" s="6">
        <f t="shared" si="129"/>
        <v>0</v>
      </c>
      <c r="CK11" s="6"/>
      <c r="CL11" s="6"/>
      <c r="CM11" s="6">
        <f t="shared" si="130"/>
        <v>0</v>
      </c>
      <c r="CN11" s="6"/>
      <c r="CO11" s="6"/>
      <c r="CP11" s="6">
        <f t="shared" si="131"/>
        <v>0</v>
      </c>
      <c r="CQ11" s="6"/>
      <c r="CR11" s="6"/>
      <c r="CS11" s="6">
        <f t="shared" si="132"/>
        <v>0</v>
      </c>
      <c r="CT11" s="6"/>
      <c r="CU11" s="6"/>
      <c r="CV11" s="6">
        <f t="shared" si="133"/>
        <v>0</v>
      </c>
      <c r="CW11" s="6"/>
      <c r="CX11" s="6"/>
      <c r="CY11" s="6">
        <f t="shared" si="134"/>
        <v>0</v>
      </c>
      <c r="CZ11" s="6"/>
      <c r="DA11" s="6"/>
      <c r="DB11" s="6">
        <f t="shared" si="135"/>
        <v>0</v>
      </c>
      <c r="DC11" s="6"/>
      <c r="DD11" s="6"/>
      <c r="DE11" s="6">
        <f t="shared" si="136"/>
        <v>0</v>
      </c>
      <c r="DF11" s="6"/>
      <c r="DG11" s="6"/>
      <c r="DH11" s="6">
        <f t="shared" si="137"/>
        <v>0</v>
      </c>
      <c r="DI11" s="6"/>
      <c r="DJ11" s="6"/>
      <c r="DK11" s="6">
        <f t="shared" si="138"/>
        <v>0</v>
      </c>
      <c r="DL11" s="6"/>
      <c r="DM11" s="6"/>
      <c r="DN11" s="6">
        <f t="shared" si="139"/>
        <v>0</v>
      </c>
      <c r="DO11" s="6"/>
      <c r="DP11" s="6"/>
      <c r="DQ11" s="6">
        <f t="shared" si="140"/>
        <v>0</v>
      </c>
      <c r="DR11" s="105">
        <f t="shared" si="141"/>
        <v>0</v>
      </c>
      <c r="DS11" s="105">
        <f t="shared" si="142"/>
        <v>0</v>
      </c>
      <c r="DT11" s="105">
        <f t="shared" si="143"/>
        <v>0</v>
      </c>
      <c r="DU11" s="6">
        <v>0</v>
      </c>
      <c r="DV11" s="6"/>
      <c r="DW11" s="6">
        <f t="shared" si="144"/>
        <v>0</v>
      </c>
      <c r="DX11" s="6">
        <v>0</v>
      </c>
      <c r="DY11" s="6"/>
      <c r="DZ11" s="6">
        <f t="shared" si="145"/>
        <v>0</v>
      </c>
      <c r="EA11" s="6">
        <v>0</v>
      </c>
      <c r="EB11" s="6"/>
      <c r="EC11" s="6">
        <f t="shared" si="146"/>
        <v>0</v>
      </c>
      <c r="ED11" s="6">
        <v>0</v>
      </c>
      <c r="EE11" s="6"/>
      <c r="EF11" s="6">
        <f t="shared" si="147"/>
        <v>0</v>
      </c>
      <c r="EG11" s="6">
        <v>0</v>
      </c>
      <c r="EH11" s="6"/>
      <c r="EI11" s="6">
        <f t="shared" si="148"/>
        <v>0</v>
      </c>
      <c r="EJ11" s="6"/>
      <c r="EK11" s="6"/>
      <c r="EL11" s="6">
        <f t="shared" si="149"/>
        <v>0</v>
      </c>
      <c r="EM11" s="6"/>
      <c r="EN11" s="6"/>
      <c r="EO11" s="6">
        <f t="shared" si="150"/>
        <v>0</v>
      </c>
      <c r="EP11" s="6">
        <v>0</v>
      </c>
      <c r="EQ11" s="6"/>
      <c r="ER11" s="6">
        <f t="shared" si="151"/>
        <v>0</v>
      </c>
      <c r="ES11" s="6"/>
      <c r="ET11" s="6"/>
      <c r="EU11" s="6">
        <f t="shared" si="152"/>
        <v>0</v>
      </c>
      <c r="EV11" s="105">
        <f t="shared" si="153"/>
        <v>0</v>
      </c>
      <c r="EW11" s="105">
        <f t="shared" si="154"/>
        <v>0</v>
      </c>
      <c r="EX11" s="105">
        <f t="shared" si="154"/>
        <v>0</v>
      </c>
      <c r="EY11" s="6"/>
      <c r="EZ11" s="6"/>
      <c r="FA11" s="6">
        <f t="shared" si="155"/>
        <v>0</v>
      </c>
      <c r="FB11" s="6"/>
      <c r="FC11" s="6"/>
      <c r="FD11" s="6">
        <f t="shared" si="156"/>
        <v>0</v>
      </c>
      <c r="FE11" s="6"/>
      <c r="FF11" s="6"/>
      <c r="FG11" s="6">
        <f t="shared" si="157"/>
        <v>0</v>
      </c>
      <c r="FH11" s="6"/>
      <c r="FI11" s="6"/>
      <c r="FJ11" s="6">
        <f t="shared" si="158"/>
        <v>0</v>
      </c>
      <c r="FK11" s="7"/>
      <c r="FL11" s="6"/>
      <c r="FM11" s="6">
        <f t="shared" si="159"/>
        <v>0</v>
      </c>
      <c r="FN11" s="7"/>
      <c r="FO11" s="6"/>
      <c r="FP11" s="6">
        <f t="shared" si="160"/>
        <v>0</v>
      </c>
      <c r="FQ11" s="7"/>
      <c r="FR11" s="6"/>
      <c r="FS11" s="6">
        <f t="shared" si="161"/>
        <v>0</v>
      </c>
      <c r="FT11" s="7"/>
      <c r="FU11" s="6"/>
      <c r="FV11" s="6">
        <f t="shared" si="162"/>
        <v>0</v>
      </c>
      <c r="FW11" s="7"/>
      <c r="FX11" s="6"/>
      <c r="FY11" s="6">
        <f t="shared" si="163"/>
        <v>0</v>
      </c>
      <c r="FZ11" s="7"/>
      <c r="GA11" s="6"/>
      <c r="GB11" s="6">
        <f t="shared" si="164"/>
        <v>0</v>
      </c>
      <c r="GC11" s="7"/>
      <c r="GD11" s="6"/>
      <c r="GE11" s="6">
        <f t="shared" si="165"/>
        <v>0</v>
      </c>
      <c r="GF11" s="7"/>
      <c r="GG11" s="6"/>
      <c r="GH11" s="6">
        <f t="shared" si="166"/>
        <v>0</v>
      </c>
      <c r="GI11" s="7"/>
      <c r="GJ11" s="6"/>
      <c r="GK11" s="6">
        <f t="shared" si="167"/>
        <v>0</v>
      </c>
      <c r="GL11" s="7">
        <f t="shared" si="168"/>
        <v>0</v>
      </c>
      <c r="GM11" s="7">
        <f t="shared" si="169"/>
        <v>0</v>
      </c>
      <c r="GN11" s="7">
        <f t="shared" si="170"/>
        <v>0</v>
      </c>
      <c r="GO11" s="7">
        <f t="shared" si="171"/>
        <v>0</v>
      </c>
      <c r="GP11" s="6"/>
      <c r="GQ11" s="6">
        <f t="shared" si="172"/>
        <v>0</v>
      </c>
      <c r="GR11" s="7">
        <f t="shared" si="173"/>
        <v>0</v>
      </c>
      <c r="GS11" s="6"/>
      <c r="GT11" s="6">
        <f t="shared" si="174"/>
        <v>0</v>
      </c>
      <c r="GU11" s="7">
        <f t="shared" si="175"/>
        <v>0</v>
      </c>
      <c r="GV11" s="6"/>
      <c r="GW11" s="6">
        <f t="shared" si="176"/>
        <v>0</v>
      </c>
      <c r="GX11" s="7">
        <f t="shared" si="177"/>
        <v>0</v>
      </c>
      <c r="GY11" s="7">
        <f t="shared" si="178"/>
        <v>0</v>
      </c>
      <c r="GZ11" s="7">
        <f t="shared" si="179"/>
        <v>0</v>
      </c>
      <c r="HA11" s="7">
        <f t="shared" si="180"/>
        <v>0</v>
      </c>
      <c r="HB11" s="7">
        <f t="shared" si="181"/>
        <v>0</v>
      </c>
      <c r="HC11" s="595">
        <f t="shared" si="182"/>
        <v>0</v>
      </c>
    </row>
    <row r="12" spans="1:211" s="12" customFormat="1" x14ac:dyDescent="0.2">
      <c r="A12" s="117" t="s">
        <v>404</v>
      </c>
      <c r="B12" s="5">
        <f>B13+B14+B15+B16+B17</f>
        <v>0</v>
      </c>
      <c r="C12" s="5">
        <f t="shared" ref="C12:D12" si="183">C13+C14+C15+C16+C17</f>
        <v>0</v>
      </c>
      <c r="D12" s="5">
        <f t="shared" si="183"/>
        <v>0</v>
      </c>
      <c r="E12" s="5">
        <f>E13+E14+E15+E16+E17</f>
        <v>0</v>
      </c>
      <c r="F12" s="5">
        <f t="shared" ref="F12" si="184">F13+F14+F15+F16+F17</f>
        <v>0</v>
      </c>
      <c r="G12" s="5">
        <f t="shared" ref="G12" si="185">G13+G14+G15+G16+G17</f>
        <v>0</v>
      </c>
      <c r="H12" s="5">
        <f>H13+H14+H15+H16+H17</f>
        <v>0</v>
      </c>
      <c r="I12" s="5">
        <f t="shared" ref="I12" si="186">I13+I14+I15+I16+I17</f>
        <v>0</v>
      </c>
      <c r="J12" s="5">
        <f t="shared" ref="J12" si="187">J13+J14+J15+J16+J17</f>
        <v>0</v>
      </c>
      <c r="K12" s="5">
        <f>K13+K14+K15+K16+K17</f>
        <v>0</v>
      </c>
      <c r="L12" s="5">
        <f t="shared" ref="L12" si="188">L13+L14+L15+L16+L17</f>
        <v>0</v>
      </c>
      <c r="M12" s="5">
        <f t="shared" ref="M12" si="189">M13+M14+M15+M16+M17</f>
        <v>0</v>
      </c>
      <c r="N12" s="5">
        <f>N13+N14+N15+N16+N17</f>
        <v>0</v>
      </c>
      <c r="O12" s="5">
        <f t="shared" ref="O12" si="190">O13+O14+O15+O16+O17</f>
        <v>0</v>
      </c>
      <c r="P12" s="5">
        <f t="shared" ref="P12" si="191">P13+P14+P15+P16+P17</f>
        <v>0</v>
      </c>
      <c r="Q12" s="5">
        <f>Q13+Q14+Q15+Q16+Q17</f>
        <v>0</v>
      </c>
      <c r="R12" s="5">
        <f t="shared" ref="R12" si="192">R13+R14+R15+R16+R17</f>
        <v>0</v>
      </c>
      <c r="S12" s="5">
        <f t="shared" ref="S12" si="193">S13+S14+S15+S16+S17</f>
        <v>0</v>
      </c>
      <c r="T12" s="5">
        <f>T13+T14+T15+T16+T17</f>
        <v>0</v>
      </c>
      <c r="U12" s="5">
        <f t="shared" ref="U12" si="194">U13+U14+U15+U16+U17</f>
        <v>0</v>
      </c>
      <c r="V12" s="5">
        <f t="shared" ref="V12" si="195">V13+V14+V15+V16+V17</f>
        <v>0</v>
      </c>
      <c r="W12" s="5">
        <f>W13+W14+W15+W16+W17</f>
        <v>0</v>
      </c>
      <c r="X12" s="5">
        <f t="shared" ref="X12" si="196">X13+X14+X15+X16+X17</f>
        <v>0</v>
      </c>
      <c r="Y12" s="5">
        <f t="shared" ref="Y12" si="197">Y13+Y14+Y15+Y16+Y17</f>
        <v>0</v>
      </c>
      <c r="Z12" s="5">
        <f t="shared" ref="Z12:FM12" si="198">Z13+Z14+Z15+Z16+Z17</f>
        <v>0</v>
      </c>
      <c r="AA12" s="5">
        <f t="shared" ref="AA12" si="199">AA13+AA14+AA15+AA16+AA17</f>
        <v>0</v>
      </c>
      <c r="AB12" s="5">
        <f t="shared" ref="AB12" si="200">AB13+AB14+AB15+AB16+AB17</f>
        <v>0</v>
      </c>
      <c r="AC12" s="5">
        <f t="shared" si="198"/>
        <v>0</v>
      </c>
      <c r="AD12" s="5">
        <f t="shared" ref="AD12" si="201">AD13+AD14+AD15+AD16+AD17</f>
        <v>60079</v>
      </c>
      <c r="AE12" s="5">
        <f t="shared" ref="AE12" si="202">AE13+AE14+AE15+AE16+AE17</f>
        <v>60079</v>
      </c>
      <c r="AF12" s="5">
        <f t="shared" si="198"/>
        <v>0</v>
      </c>
      <c r="AG12" s="5">
        <f t="shared" ref="AG12" si="203">AG13+AG14+AG15+AG16+AG17</f>
        <v>0</v>
      </c>
      <c r="AH12" s="5">
        <f t="shared" ref="AH12" si="204">AH13+AH14+AH15+AH16+AH17</f>
        <v>0</v>
      </c>
      <c r="AI12" s="5">
        <f t="shared" si="198"/>
        <v>0</v>
      </c>
      <c r="AJ12" s="5">
        <f t="shared" ref="AJ12" si="205">AJ13+AJ14+AJ15+AJ16+AJ17</f>
        <v>0</v>
      </c>
      <c r="AK12" s="5">
        <f t="shared" ref="AK12" si="206">AK13+AK14+AK15+AK16+AK17</f>
        <v>0</v>
      </c>
      <c r="AL12" s="5">
        <f t="shared" si="198"/>
        <v>0</v>
      </c>
      <c r="AM12" s="5">
        <f t="shared" ref="AM12" si="207">AM13+AM14+AM15+AM16+AM17</f>
        <v>0</v>
      </c>
      <c r="AN12" s="5">
        <f t="shared" ref="AN12" si="208">AN13+AN14+AN15+AN16+AN17</f>
        <v>0</v>
      </c>
      <c r="AO12" s="5">
        <f t="shared" si="198"/>
        <v>0</v>
      </c>
      <c r="AP12" s="5">
        <f t="shared" ref="AP12" si="209">AP13+AP14+AP15+AP16+AP17</f>
        <v>0</v>
      </c>
      <c r="AQ12" s="5">
        <f t="shared" ref="AQ12" si="210">AQ13+AQ14+AQ15+AQ16+AQ17</f>
        <v>0</v>
      </c>
      <c r="AR12" s="5">
        <f>AR13+AR14+AR15+AR16+AR17</f>
        <v>0</v>
      </c>
      <c r="AS12" s="5">
        <f t="shared" ref="AS12" si="211">AS13+AS14+AS15+AS16+AS17</f>
        <v>0</v>
      </c>
      <c r="AT12" s="5">
        <f t="shared" ref="AT12" si="212">AT13+AT14+AT15+AT16+AT17</f>
        <v>0</v>
      </c>
      <c r="AU12" s="5">
        <f t="shared" si="198"/>
        <v>0</v>
      </c>
      <c r="AV12" s="5">
        <f t="shared" ref="AV12" si="213">AV13+AV14+AV15+AV16+AV17</f>
        <v>0</v>
      </c>
      <c r="AW12" s="5">
        <f t="shared" ref="AW12" si="214">AW13+AW14+AW15+AW16+AW17</f>
        <v>0</v>
      </c>
      <c r="AX12" s="5">
        <f t="shared" si="198"/>
        <v>0</v>
      </c>
      <c r="AY12" s="5">
        <f t="shared" ref="AY12" si="215">AY13+AY14+AY15+AY16+AY17</f>
        <v>0</v>
      </c>
      <c r="AZ12" s="5">
        <f t="shared" ref="AZ12" si="216">AZ13+AZ14+AZ15+AZ16+AZ17</f>
        <v>0</v>
      </c>
      <c r="BA12" s="5">
        <f t="shared" si="198"/>
        <v>0</v>
      </c>
      <c r="BB12" s="5">
        <f t="shared" ref="BB12" si="217">BB13+BB14+BB15+BB16+BB17</f>
        <v>0</v>
      </c>
      <c r="BC12" s="5">
        <f t="shared" ref="BC12" si="218">BC13+BC14+BC15+BC16+BC17</f>
        <v>0</v>
      </c>
      <c r="BD12" s="5">
        <f t="shared" si="198"/>
        <v>0</v>
      </c>
      <c r="BE12" s="5">
        <f t="shared" ref="BE12" si="219">BE13+BE14+BE15+BE16+BE17</f>
        <v>0</v>
      </c>
      <c r="BF12" s="5">
        <f t="shared" ref="BF12" si="220">BF13+BF14+BF15+BF16+BF17</f>
        <v>0</v>
      </c>
      <c r="BG12" s="5">
        <f t="shared" si="198"/>
        <v>0</v>
      </c>
      <c r="BH12" s="5">
        <f t="shared" ref="BH12" si="221">BH13+BH14+BH15+BH16+BH17</f>
        <v>0</v>
      </c>
      <c r="BI12" s="5">
        <f t="shared" ref="BI12" si="222">BI13+BI14+BI15+BI16+BI17</f>
        <v>0</v>
      </c>
      <c r="BJ12" s="5">
        <f t="shared" si="198"/>
        <v>0</v>
      </c>
      <c r="BK12" s="5">
        <f t="shared" ref="BK12" si="223">BK13+BK14+BK15+BK16+BK17</f>
        <v>0</v>
      </c>
      <c r="BL12" s="5">
        <f t="shared" ref="BL12" si="224">BL13+BL14+BL15+BL16+BL17</f>
        <v>0</v>
      </c>
      <c r="BM12" s="5">
        <f t="shared" si="198"/>
        <v>0</v>
      </c>
      <c r="BN12" s="5">
        <f t="shared" ref="BN12" si="225">BN13+BN14+BN15+BN16+BN17</f>
        <v>0</v>
      </c>
      <c r="BO12" s="5">
        <f t="shared" ref="BO12" si="226">BO13+BO14+BO15+BO16+BO17</f>
        <v>0</v>
      </c>
      <c r="BP12" s="5">
        <f t="shared" si="198"/>
        <v>0</v>
      </c>
      <c r="BQ12" s="5">
        <f t="shared" ref="BQ12" si="227">BQ13+BQ14+BQ15+BQ16+BQ17</f>
        <v>0</v>
      </c>
      <c r="BR12" s="5">
        <f t="shared" ref="BR12" si="228">BR13+BR14+BR15+BR16+BR17</f>
        <v>0</v>
      </c>
      <c r="BS12" s="5">
        <f t="shared" si="198"/>
        <v>0</v>
      </c>
      <c r="BT12" s="5">
        <f t="shared" ref="BT12" si="229">BT13+BT14+BT15+BT16+BT17</f>
        <v>0</v>
      </c>
      <c r="BU12" s="5">
        <f t="shared" ref="BU12" si="230">BU13+BU14+BU15+BU16+BU17</f>
        <v>0</v>
      </c>
      <c r="BV12" s="5">
        <f t="shared" si="198"/>
        <v>0</v>
      </c>
      <c r="BW12" s="5">
        <f t="shared" ref="BW12" si="231">BW13+BW14+BW15+BW16+BW17</f>
        <v>0</v>
      </c>
      <c r="BX12" s="5">
        <f t="shared" ref="BX12" si="232">BX13+BX14+BX15+BX16+BX17</f>
        <v>0</v>
      </c>
      <c r="BY12" s="5">
        <f t="shared" si="198"/>
        <v>0</v>
      </c>
      <c r="BZ12" s="5">
        <f t="shared" ref="BZ12" si="233">BZ13+BZ14+BZ15+BZ16+BZ17</f>
        <v>0</v>
      </c>
      <c r="CA12" s="5">
        <f t="shared" ref="CA12" si="234">CA13+CA14+CA15+CA16+CA17</f>
        <v>0</v>
      </c>
      <c r="CB12" s="5">
        <f t="shared" si="198"/>
        <v>0</v>
      </c>
      <c r="CC12" s="5">
        <f t="shared" ref="CC12" si="235">CC13+CC14+CC15+CC16+CC17</f>
        <v>0</v>
      </c>
      <c r="CD12" s="5">
        <f t="shared" ref="CD12" si="236">CD13+CD14+CD15+CD16+CD17</f>
        <v>0</v>
      </c>
      <c r="CE12" s="5">
        <f t="shared" si="198"/>
        <v>0</v>
      </c>
      <c r="CF12" s="5">
        <f t="shared" ref="CF12" si="237">CF13+CF14+CF15+CF16+CF17</f>
        <v>0</v>
      </c>
      <c r="CG12" s="5">
        <f t="shared" ref="CG12" si="238">CG13+CG14+CG15+CG16+CG17</f>
        <v>0</v>
      </c>
      <c r="CH12" s="5">
        <f t="shared" si="198"/>
        <v>0</v>
      </c>
      <c r="CI12" s="5">
        <f t="shared" ref="CI12" si="239">CI13+CI14+CI15+CI16+CI17</f>
        <v>0</v>
      </c>
      <c r="CJ12" s="5">
        <f t="shared" ref="CJ12" si="240">CJ13+CJ14+CJ15+CJ16+CJ17</f>
        <v>0</v>
      </c>
      <c r="CK12" s="5">
        <f t="shared" si="198"/>
        <v>0</v>
      </c>
      <c r="CL12" s="5">
        <f t="shared" ref="CL12" si="241">CL13+CL14+CL15+CL16+CL17</f>
        <v>0</v>
      </c>
      <c r="CM12" s="5">
        <f t="shared" ref="CM12" si="242">CM13+CM14+CM15+CM16+CM17</f>
        <v>0</v>
      </c>
      <c r="CN12" s="5">
        <f t="shared" si="198"/>
        <v>0</v>
      </c>
      <c r="CO12" s="5">
        <f t="shared" ref="CO12" si="243">CO13+CO14+CO15+CO16+CO17</f>
        <v>0</v>
      </c>
      <c r="CP12" s="5">
        <f t="shared" ref="CP12" si="244">CP13+CP14+CP15+CP16+CP17</f>
        <v>0</v>
      </c>
      <c r="CQ12" s="5">
        <f t="shared" si="198"/>
        <v>0</v>
      </c>
      <c r="CR12" s="5">
        <f t="shared" ref="CR12" si="245">CR13+CR14+CR15+CR16+CR17</f>
        <v>0</v>
      </c>
      <c r="CS12" s="5">
        <f t="shared" ref="CS12" si="246">CS13+CS14+CS15+CS16+CS17</f>
        <v>0</v>
      </c>
      <c r="CT12" s="5">
        <f t="shared" si="198"/>
        <v>0</v>
      </c>
      <c r="CU12" s="5">
        <f t="shared" ref="CU12" si="247">CU13+CU14+CU15+CU16+CU17</f>
        <v>0</v>
      </c>
      <c r="CV12" s="5">
        <f t="shared" ref="CV12" si="248">CV13+CV14+CV15+CV16+CV17</f>
        <v>0</v>
      </c>
      <c r="CW12" s="5">
        <f t="shared" si="198"/>
        <v>0</v>
      </c>
      <c r="CX12" s="5">
        <f t="shared" ref="CX12" si="249">CX13+CX14+CX15+CX16+CX17</f>
        <v>0</v>
      </c>
      <c r="CY12" s="5">
        <f t="shared" ref="CY12" si="250">CY13+CY14+CY15+CY16+CY17</f>
        <v>0</v>
      </c>
      <c r="CZ12" s="5">
        <f t="shared" si="198"/>
        <v>0</v>
      </c>
      <c r="DA12" s="5">
        <f t="shared" ref="DA12" si="251">DA13+DA14+DA15+DA16+DA17</f>
        <v>0</v>
      </c>
      <c r="DB12" s="5">
        <f t="shared" ref="DB12" si="252">DB13+DB14+DB15+DB16+DB17</f>
        <v>0</v>
      </c>
      <c r="DC12" s="5">
        <f t="shared" si="198"/>
        <v>0</v>
      </c>
      <c r="DD12" s="5">
        <f t="shared" ref="DD12" si="253">DD13+DD14+DD15+DD16+DD17</f>
        <v>0</v>
      </c>
      <c r="DE12" s="5">
        <f t="shared" ref="DE12" si="254">DE13+DE14+DE15+DE16+DE17</f>
        <v>0</v>
      </c>
      <c r="DF12" s="5">
        <f t="shared" si="198"/>
        <v>0</v>
      </c>
      <c r="DG12" s="5">
        <f t="shared" ref="DG12" si="255">DG13+DG14+DG15+DG16+DG17</f>
        <v>0</v>
      </c>
      <c r="DH12" s="5">
        <f t="shared" ref="DH12" si="256">DH13+DH14+DH15+DH16+DH17</f>
        <v>0</v>
      </c>
      <c r="DI12" s="5">
        <f t="shared" si="198"/>
        <v>0</v>
      </c>
      <c r="DJ12" s="5">
        <f t="shared" ref="DJ12" si="257">DJ13+DJ14+DJ15+DJ16+DJ17</f>
        <v>0</v>
      </c>
      <c r="DK12" s="5">
        <f t="shared" ref="DK12" si="258">DK13+DK14+DK15+DK16+DK17</f>
        <v>0</v>
      </c>
      <c r="DL12" s="5">
        <f t="shared" si="198"/>
        <v>0</v>
      </c>
      <c r="DM12" s="5">
        <f t="shared" ref="DM12" si="259">DM13+DM14+DM15+DM16+DM17</f>
        <v>0</v>
      </c>
      <c r="DN12" s="5">
        <f t="shared" ref="DN12" si="260">DN13+DN14+DN15+DN16+DN17</f>
        <v>0</v>
      </c>
      <c r="DO12" s="5">
        <f t="shared" si="198"/>
        <v>0</v>
      </c>
      <c r="DP12" s="5">
        <f t="shared" ref="DP12" si="261">DP13+DP14+DP15+DP16+DP17</f>
        <v>0</v>
      </c>
      <c r="DQ12" s="5">
        <f t="shared" ref="DQ12" si="262">DQ13+DQ14+DQ15+DQ16+DQ17</f>
        <v>0</v>
      </c>
      <c r="DR12" s="106">
        <f t="shared" si="198"/>
        <v>0</v>
      </c>
      <c r="DS12" s="106">
        <f t="shared" si="198"/>
        <v>60079</v>
      </c>
      <c r="DT12" s="106">
        <f t="shared" si="198"/>
        <v>60079</v>
      </c>
      <c r="DU12" s="5">
        <f t="shared" ref="DU12:EU12" si="263">DU13+DU14+DU15+DU16+DU17</f>
        <v>0</v>
      </c>
      <c r="DV12" s="5">
        <f t="shared" si="263"/>
        <v>12466</v>
      </c>
      <c r="DW12" s="5">
        <f t="shared" si="263"/>
        <v>12466</v>
      </c>
      <c r="DX12" s="5">
        <f t="shared" si="263"/>
        <v>0</v>
      </c>
      <c r="DY12" s="5">
        <f t="shared" si="263"/>
        <v>1406</v>
      </c>
      <c r="DZ12" s="5">
        <f t="shared" si="263"/>
        <v>1406</v>
      </c>
      <c r="EA12" s="5">
        <f t="shared" si="263"/>
        <v>0</v>
      </c>
      <c r="EB12" s="5">
        <f t="shared" si="263"/>
        <v>1274</v>
      </c>
      <c r="EC12" s="5">
        <f t="shared" si="263"/>
        <v>1274</v>
      </c>
      <c r="ED12" s="5">
        <f t="shared" si="263"/>
        <v>0</v>
      </c>
      <c r="EE12" s="5">
        <f t="shared" si="263"/>
        <v>1177</v>
      </c>
      <c r="EF12" s="5">
        <f t="shared" si="263"/>
        <v>1177</v>
      </c>
      <c r="EG12" s="5">
        <f t="shared" si="263"/>
        <v>0</v>
      </c>
      <c r="EH12" s="5">
        <f t="shared" si="263"/>
        <v>397</v>
      </c>
      <c r="EI12" s="5">
        <f t="shared" si="263"/>
        <v>397</v>
      </c>
      <c r="EJ12" s="5">
        <f t="shared" si="263"/>
        <v>0</v>
      </c>
      <c r="EK12" s="5">
        <f t="shared" si="263"/>
        <v>0</v>
      </c>
      <c r="EL12" s="5">
        <f t="shared" si="263"/>
        <v>0</v>
      </c>
      <c r="EM12" s="5">
        <f t="shared" si="263"/>
        <v>0</v>
      </c>
      <c r="EN12" s="5">
        <f t="shared" si="263"/>
        <v>0</v>
      </c>
      <c r="EO12" s="5">
        <f t="shared" si="263"/>
        <v>0</v>
      </c>
      <c r="EP12" s="5">
        <f t="shared" si="263"/>
        <v>0</v>
      </c>
      <c r="EQ12" s="5">
        <f t="shared" si="263"/>
        <v>43637</v>
      </c>
      <c r="ER12" s="5">
        <f t="shared" si="263"/>
        <v>43637</v>
      </c>
      <c r="ES12" s="5">
        <f t="shared" si="263"/>
        <v>0</v>
      </c>
      <c r="ET12" s="5">
        <f t="shared" si="263"/>
        <v>0</v>
      </c>
      <c r="EU12" s="5">
        <f t="shared" si="263"/>
        <v>0</v>
      </c>
      <c r="EV12" s="106">
        <f t="shared" si="198"/>
        <v>0</v>
      </c>
      <c r="EW12" s="106">
        <f t="shared" si="198"/>
        <v>60357</v>
      </c>
      <c r="EX12" s="106">
        <f t="shared" si="198"/>
        <v>60357</v>
      </c>
      <c r="EY12" s="5">
        <f t="shared" si="198"/>
        <v>0</v>
      </c>
      <c r="EZ12" s="5">
        <f t="shared" si="198"/>
        <v>0</v>
      </c>
      <c r="FA12" s="5">
        <f t="shared" si="198"/>
        <v>0</v>
      </c>
      <c r="FB12" s="5">
        <f t="shared" si="198"/>
        <v>0</v>
      </c>
      <c r="FC12" s="5">
        <f t="shared" si="198"/>
        <v>0</v>
      </c>
      <c r="FD12" s="5">
        <f t="shared" si="198"/>
        <v>0</v>
      </c>
      <c r="FE12" s="5">
        <f t="shared" si="198"/>
        <v>0</v>
      </c>
      <c r="FF12" s="5">
        <f t="shared" si="198"/>
        <v>0</v>
      </c>
      <c r="FG12" s="5">
        <f t="shared" si="198"/>
        <v>0</v>
      </c>
      <c r="FH12" s="5">
        <f t="shared" si="198"/>
        <v>0</v>
      </c>
      <c r="FI12" s="5">
        <f t="shared" si="198"/>
        <v>0</v>
      </c>
      <c r="FJ12" s="5">
        <f t="shared" si="198"/>
        <v>0</v>
      </c>
      <c r="FK12" s="5">
        <f t="shared" si="198"/>
        <v>0</v>
      </c>
      <c r="FL12" s="5">
        <f t="shared" si="198"/>
        <v>0</v>
      </c>
      <c r="FM12" s="5">
        <f t="shared" si="198"/>
        <v>0</v>
      </c>
      <c r="FN12" s="5">
        <f t="shared" ref="FN12" si="264">FN13+FN14+FN15+FN16+FN17</f>
        <v>0</v>
      </c>
      <c r="FO12" s="5">
        <f t="shared" ref="FO12:HC12" si="265">FO13+FO14+FO15+FO16+FO17</f>
        <v>0</v>
      </c>
      <c r="FP12" s="5">
        <f t="shared" si="265"/>
        <v>0</v>
      </c>
      <c r="FQ12" s="5">
        <f t="shared" si="265"/>
        <v>0</v>
      </c>
      <c r="FR12" s="5">
        <f t="shared" si="265"/>
        <v>0</v>
      </c>
      <c r="FS12" s="5">
        <f t="shared" si="265"/>
        <v>0</v>
      </c>
      <c r="FT12" s="5">
        <f t="shared" si="265"/>
        <v>0</v>
      </c>
      <c r="FU12" s="5">
        <f t="shared" si="265"/>
        <v>0</v>
      </c>
      <c r="FV12" s="5">
        <f t="shared" si="265"/>
        <v>0</v>
      </c>
      <c r="FW12" s="5">
        <f t="shared" si="265"/>
        <v>0</v>
      </c>
      <c r="FX12" s="5">
        <f t="shared" si="265"/>
        <v>0</v>
      </c>
      <c r="FY12" s="5">
        <f t="shared" si="265"/>
        <v>0</v>
      </c>
      <c r="FZ12" s="5">
        <f t="shared" si="265"/>
        <v>0</v>
      </c>
      <c r="GA12" s="5">
        <f t="shared" si="265"/>
        <v>0</v>
      </c>
      <c r="GB12" s="5">
        <f t="shared" si="265"/>
        <v>0</v>
      </c>
      <c r="GC12" s="5">
        <f t="shared" si="265"/>
        <v>0</v>
      </c>
      <c r="GD12" s="5">
        <f t="shared" si="265"/>
        <v>0</v>
      </c>
      <c r="GE12" s="5">
        <f t="shared" si="265"/>
        <v>0</v>
      </c>
      <c r="GF12" s="5">
        <f t="shared" si="265"/>
        <v>0</v>
      </c>
      <c r="GG12" s="5">
        <f t="shared" si="265"/>
        <v>0</v>
      </c>
      <c r="GH12" s="5">
        <f t="shared" si="265"/>
        <v>0</v>
      </c>
      <c r="GI12" s="5">
        <f t="shared" si="265"/>
        <v>0</v>
      </c>
      <c r="GJ12" s="5">
        <f t="shared" si="265"/>
        <v>0</v>
      </c>
      <c r="GK12" s="5">
        <f t="shared" si="265"/>
        <v>0</v>
      </c>
      <c r="GL12" s="5">
        <f t="shared" si="265"/>
        <v>0</v>
      </c>
      <c r="GM12" s="5">
        <f t="shared" si="265"/>
        <v>0</v>
      </c>
      <c r="GN12" s="5">
        <f t="shared" si="265"/>
        <v>0</v>
      </c>
      <c r="GO12" s="5">
        <f t="shared" si="265"/>
        <v>0</v>
      </c>
      <c r="GP12" s="5">
        <f t="shared" si="265"/>
        <v>0</v>
      </c>
      <c r="GQ12" s="5">
        <f t="shared" si="265"/>
        <v>0</v>
      </c>
      <c r="GR12" s="5">
        <f t="shared" si="265"/>
        <v>0</v>
      </c>
      <c r="GS12" s="5">
        <f t="shared" si="265"/>
        <v>0</v>
      </c>
      <c r="GT12" s="5">
        <f t="shared" si="265"/>
        <v>0</v>
      </c>
      <c r="GU12" s="5">
        <f t="shared" si="265"/>
        <v>0</v>
      </c>
      <c r="GV12" s="5">
        <f t="shared" si="265"/>
        <v>0</v>
      </c>
      <c r="GW12" s="5">
        <f t="shared" si="265"/>
        <v>0</v>
      </c>
      <c r="GX12" s="5">
        <f t="shared" si="265"/>
        <v>0</v>
      </c>
      <c r="GY12" s="5">
        <f t="shared" si="265"/>
        <v>0</v>
      </c>
      <c r="GZ12" s="5">
        <f t="shared" si="265"/>
        <v>0</v>
      </c>
      <c r="HA12" s="5">
        <f t="shared" si="265"/>
        <v>0</v>
      </c>
      <c r="HB12" s="5">
        <f t="shared" si="265"/>
        <v>120436</v>
      </c>
      <c r="HC12" s="118">
        <f t="shared" si="265"/>
        <v>120436</v>
      </c>
    </row>
    <row r="13" spans="1:211" x14ac:dyDescent="0.2">
      <c r="A13" s="115" t="s">
        <v>405</v>
      </c>
      <c r="B13" s="6"/>
      <c r="C13" s="6"/>
      <c r="D13" s="6">
        <f t="shared" si="101"/>
        <v>0</v>
      </c>
      <c r="E13" s="6"/>
      <c r="F13" s="6"/>
      <c r="G13" s="6">
        <f t="shared" ref="G13:G17" si="266">E13+F13</f>
        <v>0</v>
      </c>
      <c r="H13" s="6"/>
      <c r="I13" s="6"/>
      <c r="J13" s="6">
        <f t="shared" ref="J13:J17" si="267">H13+I13</f>
        <v>0</v>
      </c>
      <c r="K13" s="6"/>
      <c r="L13" s="6"/>
      <c r="M13" s="6">
        <f t="shared" ref="M13:M17" si="268">K13+L13</f>
        <v>0</v>
      </c>
      <c r="N13" s="6"/>
      <c r="O13" s="6"/>
      <c r="P13" s="6">
        <f t="shared" ref="P13:P17" si="269">N13+O13</f>
        <v>0</v>
      </c>
      <c r="Q13" s="6"/>
      <c r="R13" s="6"/>
      <c r="S13" s="6">
        <f t="shared" ref="S13:S17" si="270">Q13+R13</f>
        <v>0</v>
      </c>
      <c r="T13" s="6"/>
      <c r="U13" s="6"/>
      <c r="V13" s="6">
        <f t="shared" ref="V13:V17" si="271">T13+U13</f>
        <v>0</v>
      </c>
      <c r="W13" s="6"/>
      <c r="X13" s="6"/>
      <c r="Y13" s="6">
        <f t="shared" ref="Y13:Y17" si="272">W13+X13</f>
        <v>0</v>
      </c>
      <c r="Z13" s="6"/>
      <c r="AA13" s="6"/>
      <c r="AB13" s="6">
        <f t="shared" ref="AB13:AB17" si="273">Z13+AA13</f>
        <v>0</v>
      </c>
      <c r="AC13" s="6"/>
      <c r="AD13" s="6">
        <f>13943+1177+1250+43709</f>
        <v>60079</v>
      </c>
      <c r="AE13" s="6">
        <f t="shared" ref="AE13:AE17" si="274">AC13+AD13</f>
        <v>60079</v>
      </c>
      <c r="AF13" s="6"/>
      <c r="AG13" s="6"/>
      <c r="AH13" s="6">
        <f t="shared" ref="AH13:AH17" si="275">AF13+AG13</f>
        <v>0</v>
      </c>
      <c r="AI13" s="6"/>
      <c r="AJ13" s="6"/>
      <c r="AK13" s="6">
        <f t="shared" ref="AK13:AK17" si="276">AI13+AJ13</f>
        <v>0</v>
      </c>
      <c r="AL13" s="6"/>
      <c r="AM13" s="6"/>
      <c r="AN13" s="6">
        <f t="shared" ref="AN13:AN17" si="277">AL13+AM13</f>
        <v>0</v>
      </c>
      <c r="AO13" s="6"/>
      <c r="AP13" s="6"/>
      <c r="AQ13" s="6">
        <f t="shared" ref="AQ13:AQ17" si="278">AO13+AP13</f>
        <v>0</v>
      </c>
      <c r="AR13" s="6"/>
      <c r="AS13" s="6"/>
      <c r="AT13" s="6">
        <f t="shared" ref="AT13:AT17" si="279">AR13+AS13</f>
        <v>0</v>
      </c>
      <c r="AU13" s="6"/>
      <c r="AV13" s="6"/>
      <c r="AW13" s="6">
        <f t="shared" ref="AW13:AW17" si="280">AU13+AV13</f>
        <v>0</v>
      </c>
      <c r="AX13" s="6"/>
      <c r="AY13" s="6"/>
      <c r="AZ13" s="6">
        <f t="shared" ref="AZ13:AZ17" si="281">AX13+AY13</f>
        <v>0</v>
      </c>
      <c r="BA13" s="6"/>
      <c r="BB13" s="6"/>
      <c r="BC13" s="6">
        <f t="shared" ref="BC13:BC17" si="282">BA13+BB13</f>
        <v>0</v>
      </c>
      <c r="BD13" s="6"/>
      <c r="BE13" s="6"/>
      <c r="BF13" s="6">
        <f t="shared" ref="BF13:BF17" si="283">BD13+BE13</f>
        <v>0</v>
      </c>
      <c r="BG13" s="6"/>
      <c r="BH13" s="6"/>
      <c r="BI13" s="6">
        <f t="shared" ref="BI13:BI17" si="284">BG13+BH13</f>
        <v>0</v>
      </c>
      <c r="BJ13" s="6"/>
      <c r="BK13" s="6"/>
      <c r="BL13" s="6">
        <f t="shared" ref="BL13:BL17" si="285">BJ13+BK13</f>
        <v>0</v>
      </c>
      <c r="BM13" s="6"/>
      <c r="BN13" s="6"/>
      <c r="BO13" s="6">
        <f t="shared" ref="BO13:BO17" si="286">BM13+BN13</f>
        <v>0</v>
      </c>
      <c r="BP13" s="6"/>
      <c r="BQ13" s="6"/>
      <c r="BR13" s="6">
        <f t="shared" ref="BR13:BR17" si="287">BP13+BQ13</f>
        <v>0</v>
      </c>
      <c r="BS13" s="6"/>
      <c r="BT13" s="6"/>
      <c r="BU13" s="6">
        <f t="shared" ref="BU13:BU17" si="288">BS13+BT13</f>
        <v>0</v>
      </c>
      <c r="BV13" s="6"/>
      <c r="BW13" s="6"/>
      <c r="BX13" s="6">
        <f t="shared" ref="BX13:BX17" si="289">BV13+BW13</f>
        <v>0</v>
      </c>
      <c r="BY13" s="6"/>
      <c r="BZ13" s="6"/>
      <c r="CA13" s="6">
        <f t="shared" ref="CA13:CA17" si="290">BY13+BZ13</f>
        <v>0</v>
      </c>
      <c r="CB13" s="6"/>
      <c r="CC13" s="6"/>
      <c r="CD13" s="6">
        <f t="shared" ref="CD13:CD17" si="291">CB13+CC13</f>
        <v>0</v>
      </c>
      <c r="CE13" s="6"/>
      <c r="CF13" s="6"/>
      <c r="CG13" s="6">
        <f t="shared" ref="CG13:CG17" si="292">CE13+CF13</f>
        <v>0</v>
      </c>
      <c r="CH13" s="6"/>
      <c r="CI13" s="6"/>
      <c r="CJ13" s="6">
        <f t="shared" ref="CJ13:CJ17" si="293">CH13+CI13</f>
        <v>0</v>
      </c>
      <c r="CK13" s="6"/>
      <c r="CL13" s="6"/>
      <c r="CM13" s="6">
        <f t="shared" ref="CM13:CM17" si="294">CK13+CL13</f>
        <v>0</v>
      </c>
      <c r="CN13" s="6"/>
      <c r="CO13" s="6"/>
      <c r="CP13" s="6">
        <f t="shared" ref="CP13:CP17" si="295">CN13+CO13</f>
        <v>0</v>
      </c>
      <c r="CQ13" s="6"/>
      <c r="CR13" s="6"/>
      <c r="CS13" s="6">
        <f t="shared" ref="CS13:CS17" si="296">CQ13+CR13</f>
        <v>0</v>
      </c>
      <c r="CT13" s="6"/>
      <c r="CU13" s="6"/>
      <c r="CV13" s="6">
        <f t="shared" ref="CV13:CV17" si="297">CT13+CU13</f>
        <v>0</v>
      </c>
      <c r="CW13" s="6"/>
      <c r="CX13" s="6"/>
      <c r="CY13" s="6">
        <f t="shared" ref="CY13:CY17" si="298">CW13+CX13</f>
        <v>0</v>
      </c>
      <c r="CZ13" s="6"/>
      <c r="DA13" s="6"/>
      <c r="DB13" s="6">
        <f t="shared" ref="DB13:DB17" si="299">CZ13+DA13</f>
        <v>0</v>
      </c>
      <c r="DC13" s="6"/>
      <c r="DD13" s="6"/>
      <c r="DE13" s="6">
        <f t="shared" ref="DE13:DE17" si="300">DC13+DD13</f>
        <v>0</v>
      </c>
      <c r="DF13" s="6"/>
      <c r="DG13" s="6"/>
      <c r="DH13" s="6">
        <f t="shared" ref="DH13:DH17" si="301">DF13+DG13</f>
        <v>0</v>
      </c>
      <c r="DI13" s="6"/>
      <c r="DJ13" s="6"/>
      <c r="DK13" s="6">
        <f t="shared" ref="DK13:DK17" si="302">DI13+DJ13</f>
        <v>0</v>
      </c>
      <c r="DL13" s="6"/>
      <c r="DM13" s="6"/>
      <c r="DN13" s="6">
        <f t="shared" ref="DN13:DN17" si="303">DL13+DM13</f>
        <v>0</v>
      </c>
      <c r="DO13" s="6"/>
      <c r="DP13" s="6"/>
      <c r="DQ13" s="6">
        <f t="shared" ref="DQ13:DQ17" si="304">DO13+DP13</f>
        <v>0</v>
      </c>
      <c r="DR13" s="105">
        <f t="shared" si="141"/>
        <v>0</v>
      </c>
      <c r="DS13" s="105">
        <f t="shared" si="142"/>
        <v>60079</v>
      </c>
      <c r="DT13" s="105">
        <f t="shared" si="143"/>
        <v>60079</v>
      </c>
      <c r="DU13" s="6">
        <v>0</v>
      </c>
      <c r="DV13" s="6">
        <v>12466</v>
      </c>
      <c r="DW13" s="6">
        <f t="shared" ref="DW13:DW17" si="305">DU13+DV13</f>
        <v>12466</v>
      </c>
      <c r="DX13" s="6">
        <v>0</v>
      </c>
      <c r="DY13" s="6">
        <v>1406</v>
      </c>
      <c r="DZ13" s="6">
        <f t="shared" ref="DZ13:DZ17" si="306">DX13+DY13</f>
        <v>1406</v>
      </c>
      <c r="EA13" s="6">
        <v>0</v>
      </c>
      <c r="EB13" s="6">
        <v>1274</v>
      </c>
      <c r="EC13" s="6">
        <f t="shared" ref="EC13:EC17" si="307">EA13+EB13</f>
        <v>1274</v>
      </c>
      <c r="ED13" s="6">
        <v>0</v>
      </c>
      <c r="EE13" s="6">
        <v>1177</v>
      </c>
      <c r="EF13" s="6">
        <f t="shared" ref="EF13:EF17" si="308">ED13+EE13</f>
        <v>1177</v>
      </c>
      <c r="EG13" s="6">
        <v>0</v>
      </c>
      <c r="EH13" s="6">
        <v>397</v>
      </c>
      <c r="EI13" s="6">
        <f t="shared" ref="EI13:EI17" si="309">EG13+EH13</f>
        <v>397</v>
      </c>
      <c r="EJ13" s="6"/>
      <c r="EK13" s="6"/>
      <c r="EL13" s="6">
        <f t="shared" ref="EL13:EL17" si="310">EJ13+EK13</f>
        <v>0</v>
      </c>
      <c r="EM13" s="6"/>
      <c r="EN13" s="6"/>
      <c r="EO13" s="6">
        <f t="shared" ref="EO13:EO17" si="311">EM13+EN13</f>
        <v>0</v>
      </c>
      <c r="EP13" s="6">
        <v>0</v>
      </c>
      <c r="EQ13" s="6">
        <v>43637</v>
      </c>
      <c r="ER13" s="6">
        <f t="shared" ref="ER13:ER17" si="312">EP13+EQ13</f>
        <v>43637</v>
      </c>
      <c r="ES13" s="6"/>
      <c r="ET13" s="6"/>
      <c r="EU13" s="6">
        <f t="shared" ref="EU13:EU17" si="313">ES13+ET13</f>
        <v>0</v>
      </c>
      <c r="EV13" s="105">
        <f t="shared" si="153"/>
        <v>0</v>
      </c>
      <c r="EW13" s="105">
        <f t="shared" ref="EW13:EW17" si="314">DV13+DY13+EB13+EE13+EH13+EK13+EN13+EQ13+ET13</f>
        <v>60357</v>
      </c>
      <c r="EX13" s="105">
        <f t="shared" ref="EX13:EX17" si="315">DW13+DZ13+EC13+EF13+EI13+EL13+EO13+ER13+EU13</f>
        <v>60357</v>
      </c>
      <c r="EY13" s="6"/>
      <c r="EZ13" s="6"/>
      <c r="FA13" s="6">
        <f t="shared" ref="FA13:FA17" si="316">EY13+EZ13</f>
        <v>0</v>
      </c>
      <c r="FB13" s="6"/>
      <c r="FC13" s="6"/>
      <c r="FD13" s="6">
        <f t="shared" ref="FD13:FD17" si="317">FB13+FC13</f>
        <v>0</v>
      </c>
      <c r="FE13" s="6"/>
      <c r="FF13" s="6"/>
      <c r="FG13" s="6">
        <f t="shared" ref="FG13:FG17" si="318">FE13+FF13</f>
        <v>0</v>
      </c>
      <c r="FH13" s="6"/>
      <c r="FI13" s="6"/>
      <c r="FJ13" s="6">
        <f t="shared" ref="FJ13:FJ17" si="319">FH13+FI13</f>
        <v>0</v>
      </c>
      <c r="FK13" s="7"/>
      <c r="FL13" s="6"/>
      <c r="FM13" s="6">
        <f t="shared" ref="FM13:FM17" si="320">FK13+FL13</f>
        <v>0</v>
      </c>
      <c r="FN13" s="7"/>
      <c r="FO13" s="6"/>
      <c r="FP13" s="6">
        <f t="shared" ref="FP13:FP17" si="321">FN13+FO13</f>
        <v>0</v>
      </c>
      <c r="FQ13" s="7"/>
      <c r="FR13" s="6"/>
      <c r="FS13" s="6">
        <f t="shared" ref="FS13:FS17" si="322">FQ13+FR13</f>
        <v>0</v>
      </c>
      <c r="FT13" s="7"/>
      <c r="FU13" s="6"/>
      <c r="FV13" s="6">
        <f t="shared" ref="FV13:FV17" si="323">FT13+FU13</f>
        <v>0</v>
      </c>
      <c r="FW13" s="7"/>
      <c r="FX13" s="6"/>
      <c r="FY13" s="6">
        <f t="shared" ref="FY13:FY17" si="324">FW13+FX13</f>
        <v>0</v>
      </c>
      <c r="FZ13" s="7"/>
      <c r="GA13" s="6"/>
      <c r="GB13" s="6">
        <f t="shared" ref="GB13:GB17" si="325">FZ13+GA13</f>
        <v>0</v>
      </c>
      <c r="GC13" s="7"/>
      <c r="GD13" s="6"/>
      <c r="GE13" s="6">
        <f t="shared" ref="GE13:GE17" si="326">GC13+GD13</f>
        <v>0</v>
      </c>
      <c r="GF13" s="7"/>
      <c r="GG13" s="6"/>
      <c r="GH13" s="6">
        <f t="shared" ref="GH13:GH17" si="327">GF13+GG13</f>
        <v>0</v>
      </c>
      <c r="GI13" s="7"/>
      <c r="GJ13" s="6"/>
      <c r="GK13" s="6">
        <f t="shared" ref="GK13:GK17" si="328">GI13+GJ13</f>
        <v>0</v>
      </c>
      <c r="GL13" s="7">
        <f t="shared" ref="GL13:GL17" si="329">EY13+FB13+FE13+FH13+FK13+FN13+FQ13+FT13+FW13+FZ13+GC13+GF13+GI13</f>
        <v>0</v>
      </c>
      <c r="GM13" s="7">
        <f t="shared" ref="GM13:GM17" si="330">EZ13+FC13+FF13+FI13+FL13+FO13+FR13+FU13+FX13+GA13+GD13+GG13+GJ13</f>
        <v>0</v>
      </c>
      <c r="GN13" s="7">
        <f t="shared" ref="GN13:GN17" si="331">FA13+FD13+FG13+FJ13+FM13+FP13+FS13+FV13+FY13+GB13+GE13+GH13+GK13</f>
        <v>0</v>
      </c>
      <c r="GO13" s="7">
        <f t="shared" ref="GO13:GO17" si="332">SUM(GB13:GN13)</f>
        <v>0</v>
      </c>
      <c r="GP13" s="6"/>
      <c r="GQ13" s="6">
        <f t="shared" ref="GQ13:GQ17" si="333">GO13+GP13</f>
        <v>0</v>
      </c>
      <c r="GR13" s="7">
        <f t="shared" ref="GR13:GR17" si="334">SUM(GE13:GQ13)</f>
        <v>0</v>
      </c>
      <c r="GS13" s="6"/>
      <c r="GT13" s="6">
        <f t="shared" ref="GT13:GT17" si="335">GR13+GS13</f>
        <v>0</v>
      </c>
      <c r="GU13" s="7">
        <f t="shared" ref="GU13:GU17" si="336">SUM(GH13:GT13)</f>
        <v>0</v>
      </c>
      <c r="GV13" s="6"/>
      <c r="GW13" s="6">
        <f t="shared" ref="GW13:GW17" si="337">GU13+GV13</f>
        <v>0</v>
      </c>
      <c r="GX13" s="7">
        <f t="shared" ref="GX13:GX17" si="338">GL13+GO13+GR13+GU13</f>
        <v>0</v>
      </c>
      <c r="GY13" s="7">
        <f t="shared" ref="GY13:GY17" si="339">GM13+GP13+GS13+GV13</f>
        <v>0</v>
      </c>
      <c r="GZ13" s="7">
        <f t="shared" ref="GZ13:GZ17" si="340">GN13+GQ13+GT13+GW13</f>
        <v>0</v>
      </c>
      <c r="HA13" s="7">
        <f t="shared" ref="HA13:HA17" si="341">GX13+EV13+DR13</f>
        <v>0</v>
      </c>
      <c r="HB13" s="7">
        <f t="shared" ref="HB13:HB17" si="342">GY13+EW13+DS13</f>
        <v>120436</v>
      </c>
      <c r="HC13" s="595">
        <f t="shared" ref="HC13:HC17" si="343">GZ13+EX13+DT13</f>
        <v>120436</v>
      </c>
    </row>
    <row r="14" spans="1:211" x14ac:dyDescent="0.2">
      <c r="A14" s="115" t="s">
        <v>406</v>
      </c>
      <c r="B14" s="6">
        <v>0</v>
      </c>
      <c r="C14" s="6"/>
      <c r="D14" s="6">
        <f t="shared" si="101"/>
        <v>0</v>
      </c>
      <c r="E14" s="6">
        <v>0</v>
      </c>
      <c r="F14" s="6"/>
      <c r="G14" s="6">
        <f t="shared" si="266"/>
        <v>0</v>
      </c>
      <c r="H14" s="6">
        <v>0</v>
      </c>
      <c r="I14" s="6"/>
      <c r="J14" s="6">
        <f t="shared" si="267"/>
        <v>0</v>
      </c>
      <c r="K14" s="6">
        <v>0</v>
      </c>
      <c r="L14" s="6"/>
      <c r="M14" s="6">
        <f t="shared" si="268"/>
        <v>0</v>
      </c>
      <c r="N14" s="6">
        <v>0</v>
      </c>
      <c r="O14" s="6"/>
      <c r="P14" s="6">
        <f t="shared" si="269"/>
        <v>0</v>
      </c>
      <c r="Q14" s="6">
        <v>0</v>
      </c>
      <c r="R14" s="6"/>
      <c r="S14" s="6">
        <f t="shared" si="270"/>
        <v>0</v>
      </c>
      <c r="T14" s="6">
        <v>0</v>
      </c>
      <c r="U14" s="6"/>
      <c r="V14" s="6">
        <f t="shared" si="271"/>
        <v>0</v>
      </c>
      <c r="W14" s="6">
        <v>0</v>
      </c>
      <c r="X14" s="6"/>
      <c r="Y14" s="6">
        <f t="shared" si="272"/>
        <v>0</v>
      </c>
      <c r="Z14" s="6"/>
      <c r="AA14" s="6"/>
      <c r="AB14" s="6">
        <f t="shared" si="273"/>
        <v>0</v>
      </c>
      <c r="AC14" s="6"/>
      <c r="AD14" s="6"/>
      <c r="AE14" s="6">
        <f t="shared" si="274"/>
        <v>0</v>
      </c>
      <c r="AF14" s="6"/>
      <c r="AG14" s="6"/>
      <c r="AH14" s="6">
        <f t="shared" si="275"/>
        <v>0</v>
      </c>
      <c r="AI14" s="6"/>
      <c r="AJ14" s="6"/>
      <c r="AK14" s="6">
        <f t="shared" si="276"/>
        <v>0</v>
      </c>
      <c r="AL14" s="6"/>
      <c r="AM14" s="6"/>
      <c r="AN14" s="6">
        <f t="shared" si="277"/>
        <v>0</v>
      </c>
      <c r="AO14" s="6"/>
      <c r="AP14" s="6"/>
      <c r="AQ14" s="6">
        <f t="shared" si="278"/>
        <v>0</v>
      </c>
      <c r="AR14" s="6"/>
      <c r="AS14" s="6"/>
      <c r="AT14" s="6">
        <f t="shared" si="279"/>
        <v>0</v>
      </c>
      <c r="AU14" s="6"/>
      <c r="AV14" s="6"/>
      <c r="AW14" s="6">
        <f t="shared" si="280"/>
        <v>0</v>
      </c>
      <c r="AX14" s="6"/>
      <c r="AY14" s="6"/>
      <c r="AZ14" s="6">
        <f t="shared" si="281"/>
        <v>0</v>
      </c>
      <c r="BA14" s="6"/>
      <c r="BB14" s="6"/>
      <c r="BC14" s="6">
        <f t="shared" si="282"/>
        <v>0</v>
      </c>
      <c r="BD14" s="6"/>
      <c r="BE14" s="6"/>
      <c r="BF14" s="6">
        <f t="shared" si="283"/>
        <v>0</v>
      </c>
      <c r="BG14" s="6"/>
      <c r="BH14" s="6"/>
      <c r="BI14" s="6">
        <f t="shared" si="284"/>
        <v>0</v>
      </c>
      <c r="BJ14" s="6"/>
      <c r="BK14" s="6"/>
      <c r="BL14" s="6">
        <f t="shared" si="285"/>
        <v>0</v>
      </c>
      <c r="BM14" s="6"/>
      <c r="BN14" s="6"/>
      <c r="BO14" s="6">
        <f t="shared" si="286"/>
        <v>0</v>
      </c>
      <c r="BP14" s="6"/>
      <c r="BQ14" s="6"/>
      <c r="BR14" s="6">
        <f t="shared" si="287"/>
        <v>0</v>
      </c>
      <c r="BS14" s="6"/>
      <c r="BT14" s="6"/>
      <c r="BU14" s="6">
        <f t="shared" si="288"/>
        <v>0</v>
      </c>
      <c r="BV14" s="6"/>
      <c r="BW14" s="6"/>
      <c r="BX14" s="6">
        <f t="shared" si="289"/>
        <v>0</v>
      </c>
      <c r="BY14" s="6"/>
      <c r="BZ14" s="6"/>
      <c r="CA14" s="6">
        <f t="shared" si="290"/>
        <v>0</v>
      </c>
      <c r="CB14" s="6"/>
      <c r="CC14" s="6"/>
      <c r="CD14" s="6">
        <f t="shared" si="291"/>
        <v>0</v>
      </c>
      <c r="CE14" s="6"/>
      <c r="CF14" s="6"/>
      <c r="CG14" s="6">
        <f t="shared" si="292"/>
        <v>0</v>
      </c>
      <c r="CH14" s="6"/>
      <c r="CI14" s="6"/>
      <c r="CJ14" s="6">
        <f t="shared" si="293"/>
        <v>0</v>
      </c>
      <c r="CK14" s="6"/>
      <c r="CL14" s="6"/>
      <c r="CM14" s="6">
        <f t="shared" si="294"/>
        <v>0</v>
      </c>
      <c r="CN14" s="6"/>
      <c r="CO14" s="6"/>
      <c r="CP14" s="6">
        <f t="shared" si="295"/>
        <v>0</v>
      </c>
      <c r="CQ14" s="6"/>
      <c r="CR14" s="6"/>
      <c r="CS14" s="6">
        <f t="shared" si="296"/>
        <v>0</v>
      </c>
      <c r="CT14" s="6"/>
      <c r="CU14" s="6"/>
      <c r="CV14" s="6">
        <f t="shared" si="297"/>
        <v>0</v>
      </c>
      <c r="CW14" s="6"/>
      <c r="CX14" s="6"/>
      <c r="CY14" s="6">
        <f t="shared" si="298"/>
        <v>0</v>
      </c>
      <c r="CZ14" s="6"/>
      <c r="DA14" s="6"/>
      <c r="DB14" s="6">
        <f t="shared" si="299"/>
        <v>0</v>
      </c>
      <c r="DC14" s="6"/>
      <c r="DD14" s="6"/>
      <c r="DE14" s="6">
        <f t="shared" si="300"/>
        <v>0</v>
      </c>
      <c r="DF14" s="6"/>
      <c r="DG14" s="6"/>
      <c r="DH14" s="6">
        <f t="shared" si="301"/>
        <v>0</v>
      </c>
      <c r="DI14" s="6"/>
      <c r="DJ14" s="6"/>
      <c r="DK14" s="6">
        <f t="shared" si="302"/>
        <v>0</v>
      </c>
      <c r="DL14" s="6"/>
      <c r="DM14" s="6"/>
      <c r="DN14" s="6">
        <f t="shared" si="303"/>
        <v>0</v>
      </c>
      <c r="DO14" s="6"/>
      <c r="DP14" s="6"/>
      <c r="DQ14" s="6">
        <f t="shared" si="304"/>
        <v>0</v>
      </c>
      <c r="DR14" s="105">
        <f t="shared" si="141"/>
        <v>0</v>
      </c>
      <c r="DS14" s="105">
        <f t="shared" si="142"/>
        <v>0</v>
      </c>
      <c r="DT14" s="105">
        <f t="shared" si="143"/>
        <v>0</v>
      </c>
      <c r="DU14" s="6">
        <v>0</v>
      </c>
      <c r="DV14" s="6"/>
      <c r="DW14" s="6">
        <f t="shared" si="305"/>
        <v>0</v>
      </c>
      <c r="DX14" s="6">
        <v>0</v>
      </c>
      <c r="DY14" s="6"/>
      <c r="DZ14" s="6">
        <f t="shared" si="306"/>
        <v>0</v>
      </c>
      <c r="EA14" s="6">
        <v>0</v>
      </c>
      <c r="EB14" s="6"/>
      <c r="EC14" s="6">
        <f t="shared" si="307"/>
        <v>0</v>
      </c>
      <c r="ED14" s="6">
        <v>0</v>
      </c>
      <c r="EE14" s="6"/>
      <c r="EF14" s="6">
        <f t="shared" si="308"/>
        <v>0</v>
      </c>
      <c r="EG14" s="6">
        <v>0</v>
      </c>
      <c r="EH14" s="6"/>
      <c r="EI14" s="6">
        <f t="shared" si="309"/>
        <v>0</v>
      </c>
      <c r="EJ14" s="6"/>
      <c r="EK14" s="6"/>
      <c r="EL14" s="6">
        <f t="shared" si="310"/>
        <v>0</v>
      </c>
      <c r="EM14" s="6"/>
      <c r="EN14" s="6"/>
      <c r="EO14" s="6">
        <f t="shared" si="311"/>
        <v>0</v>
      </c>
      <c r="EP14" s="6">
        <v>0</v>
      </c>
      <c r="EQ14" s="6"/>
      <c r="ER14" s="6">
        <f t="shared" si="312"/>
        <v>0</v>
      </c>
      <c r="ES14" s="6"/>
      <c r="ET14" s="6"/>
      <c r="EU14" s="6">
        <f t="shared" si="313"/>
        <v>0</v>
      </c>
      <c r="EV14" s="105">
        <f t="shared" si="153"/>
        <v>0</v>
      </c>
      <c r="EW14" s="105">
        <f t="shared" si="314"/>
        <v>0</v>
      </c>
      <c r="EX14" s="105">
        <f t="shared" si="315"/>
        <v>0</v>
      </c>
      <c r="EY14" s="6"/>
      <c r="EZ14" s="6"/>
      <c r="FA14" s="6">
        <f t="shared" si="316"/>
        <v>0</v>
      </c>
      <c r="FB14" s="6"/>
      <c r="FC14" s="6"/>
      <c r="FD14" s="6">
        <f t="shared" si="317"/>
        <v>0</v>
      </c>
      <c r="FE14" s="6"/>
      <c r="FF14" s="6"/>
      <c r="FG14" s="6">
        <f t="shared" si="318"/>
        <v>0</v>
      </c>
      <c r="FH14" s="6"/>
      <c r="FI14" s="6"/>
      <c r="FJ14" s="6">
        <f t="shared" si="319"/>
        <v>0</v>
      </c>
      <c r="FK14" s="7"/>
      <c r="FL14" s="6"/>
      <c r="FM14" s="6">
        <f t="shared" si="320"/>
        <v>0</v>
      </c>
      <c r="FN14" s="7"/>
      <c r="FO14" s="6"/>
      <c r="FP14" s="6">
        <f t="shared" si="321"/>
        <v>0</v>
      </c>
      <c r="FQ14" s="7"/>
      <c r="FR14" s="6"/>
      <c r="FS14" s="6">
        <f t="shared" si="322"/>
        <v>0</v>
      </c>
      <c r="FT14" s="7"/>
      <c r="FU14" s="6"/>
      <c r="FV14" s="6">
        <f t="shared" si="323"/>
        <v>0</v>
      </c>
      <c r="FW14" s="7"/>
      <c r="FX14" s="6"/>
      <c r="FY14" s="6">
        <f t="shared" si="324"/>
        <v>0</v>
      </c>
      <c r="FZ14" s="7"/>
      <c r="GA14" s="6"/>
      <c r="GB14" s="6">
        <f t="shared" si="325"/>
        <v>0</v>
      </c>
      <c r="GC14" s="7"/>
      <c r="GD14" s="6"/>
      <c r="GE14" s="6">
        <f t="shared" si="326"/>
        <v>0</v>
      </c>
      <c r="GF14" s="7"/>
      <c r="GG14" s="6"/>
      <c r="GH14" s="6">
        <f t="shared" si="327"/>
        <v>0</v>
      </c>
      <c r="GI14" s="7"/>
      <c r="GJ14" s="6"/>
      <c r="GK14" s="6">
        <f t="shared" si="328"/>
        <v>0</v>
      </c>
      <c r="GL14" s="7">
        <f t="shared" si="329"/>
        <v>0</v>
      </c>
      <c r="GM14" s="7">
        <f t="shared" si="330"/>
        <v>0</v>
      </c>
      <c r="GN14" s="7">
        <f t="shared" si="331"/>
        <v>0</v>
      </c>
      <c r="GO14" s="7">
        <f t="shared" si="332"/>
        <v>0</v>
      </c>
      <c r="GP14" s="6"/>
      <c r="GQ14" s="6">
        <f t="shared" si="333"/>
        <v>0</v>
      </c>
      <c r="GR14" s="7">
        <f t="shared" si="334"/>
        <v>0</v>
      </c>
      <c r="GS14" s="6"/>
      <c r="GT14" s="6">
        <f t="shared" si="335"/>
        <v>0</v>
      </c>
      <c r="GU14" s="7">
        <f t="shared" si="336"/>
        <v>0</v>
      </c>
      <c r="GV14" s="6"/>
      <c r="GW14" s="6">
        <f t="shared" si="337"/>
        <v>0</v>
      </c>
      <c r="GX14" s="7">
        <f t="shared" si="338"/>
        <v>0</v>
      </c>
      <c r="GY14" s="7">
        <f t="shared" si="339"/>
        <v>0</v>
      </c>
      <c r="GZ14" s="7">
        <f t="shared" si="340"/>
        <v>0</v>
      </c>
      <c r="HA14" s="7">
        <f t="shared" si="341"/>
        <v>0</v>
      </c>
      <c r="HB14" s="7">
        <f t="shared" si="342"/>
        <v>0</v>
      </c>
      <c r="HC14" s="595">
        <f t="shared" si="343"/>
        <v>0</v>
      </c>
    </row>
    <row r="15" spans="1:211" x14ac:dyDescent="0.2">
      <c r="A15" s="115" t="s">
        <v>407</v>
      </c>
      <c r="B15" s="6">
        <v>0</v>
      </c>
      <c r="C15" s="6"/>
      <c r="D15" s="6">
        <f t="shared" si="101"/>
        <v>0</v>
      </c>
      <c r="E15" s="6">
        <v>0</v>
      </c>
      <c r="F15" s="6"/>
      <c r="G15" s="6">
        <f t="shared" si="266"/>
        <v>0</v>
      </c>
      <c r="H15" s="6">
        <v>0</v>
      </c>
      <c r="I15" s="6"/>
      <c r="J15" s="6">
        <f t="shared" si="267"/>
        <v>0</v>
      </c>
      <c r="K15" s="6">
        <v>0</v>
      </c>
      <c r="L15" s="6"/>
      <c r="M15" s="6">
        <f t="shared" si="268"/>
        <v>0</v>
      </c>
      <c r="N15" s="6">
        <v>0</v>
      </c>
      <c r="O15" s="6"/>
      <c r="P15" s="6">
        <f t="shared" si="269"/>
        <v>0</v>
      </c>
      <c r="Q15" s="6">
        <v>0</v>
      </c>
      <c r="R15" s="6"/>
      <c r="S15" s="6">
        <f t="shared" si="270"/>
        <v>0</v>
      </c>
      <c r="T15" s="6">
        <v>0</v>
      </c>
      <c r="U15" s="6"/>
      <c r="V15" s="6">
        <f t="shared" si="271"/>
        <v>0</v>
      </c>
      <c r="W15" s="6">
        <v>0</v>
      </c>
      <c r="X15" s="6"/>
      <c r="Y15" s="6">
        <f t="shared" si="272"/>
        <v>0</v>
      </c>
      <c r="Z15" s="6">
        <v>0</v>
      </c>
      <c r="AA15" s="6"/>
      <c r="AB15" s="6">
        <f t="shared" si="273"/>
        <v>0</v>
      </c>
      <c r="AC15" s="6"/>
      <c r="AD15" s="6"/>
      <c r="AE15" s="6">
        <f t="shared" si="274"/>
        <v>0</v>
      </c>
      <c r="AF15" s="6"/>
      <c r="AG15" s="6"/>
      <c r="AH15" s="6">
        <f t="shared" si="275"/>
        <v>0</v>
      </c>
      <c r="AI15" s="6"/>
      <c r="AJ15" s="6"/>
      <c r="AK15" s="6">
        <f t="shared" si="276"/>
        <v>0</v>
      </c>
      <c r="AL15" s="6"/>
      <c r="AM15" s="6"/>
      <c r="AN15" s="6">
        <f t="shared" si="277"/>
        <v>0</v>
      </c>
      <c r="AO15" s="6"/>
      <c r="AP15" s="6"/>
      <c r="AQ15" s="6">
        <f t="shared" si="278"/>
        <v>0</v>
      </c>
      <c r="AR15" s="6"/>
      <c r="AS15" s="6"/>
      <c r="AT15" s="6">
        <f t="shared" si="279"/>
        <v>0</v>
      </c>
      <c r="AU15" s="6"/>
      <c r="AV15" s="6"/>
      <c r="AW15" s="6">
        <f t="shared" si="280"/>
        <v>0</v>
      </c>
      <c r="AX15" s="6"/>
      <c r="AY15" s="6"/>
      <c r="AZ15" s="6">
        <f t="shared" si="281"/>
        <v>0</v>
      </c>
      <c r="BA15" s="6"/>
      <c r="BB15" s="6"/>
      <c r="BC15" s="6">
        <f t="shared" si="282"/>
        <v>0</v>
      </c>
      <c r="BD15" s="6"/>
      <c r="BE15" s="6"/>
      <c r="BF15" s="6">
        <f t="shared" si="283"/>
        <v>0</v>
      </c>
      <c r="BG15" s="6"/>
      <c r="BH15" s="6"/>
      <c r="BI15" s="6">
        <f t="shared" si="284"/>
        <v>0</v>
      </c>
      <c r="BJ15" s="6"/>
      <c r="BK15" s="6"/>
      <c r="BL15" s="6">
        <f t="shared" si="285"/>
        <v>0</v>
      </c>
      <c r="BM15" s="6"/>
      <c r="BN15" s="6"/>
      <c r="BO15" s="6">
        <f t="shared" si="286"/>
        <v>0</v>
      </c>
      <c r="BP15" s="6"/>
      <c r="BQ15" s="6"/>
      <c r="BR15" s="6">
        <f t="shared" si="287"/>
        <v>0</v>
      </c>
      <c r="BS15" s="6"/>
      <c r="BT15" s="6"/>
      <c r="BU15" s="6">
        <f t="shared" si="288"/>
        <v>0</v>
      </c>
      <c r="BV15" s="6"/>
      <c r="BW15" s="6"/>
      <c r="BX15" s="6">
        <f t="shared" si="289"/>
        <v>0</v>
      </c>
      <c r="BY15" s="6"/>
      <c r="BZ15" s="6"/>
      <c r="CA15" s="6">
        <f t="shared" si="290"/>
        <v>0</v>
      </c>
      <c r="CB15" s="6"/>
      <c r="CC15" s="6"/>
      <c r="CD15" s="6">
        <f t="shared" si="291"/>
        <v>0</v>
      </c>
      <c r="CE15" s="6"/>
      <c r="CF15" s="6"/>
      <c r="CG15" s="6">
        <f t="shared" si="292"/>
        <v>0</v>
      </c>
      <c r="CH15" s="6"/>
      <c r="CI15" s="6"/>
      <c r="CJ15" s="6">
        <f t="shared" si="293"/>
        <v>0</v>
      </c>
      <c r="CK15" s="6"/>
      <c r="CL15" s="6"/>
      <c r="CM15" s="6">
        <f t="shared" si="294"/>
        <v>0</v>
      </c>
      <c r="CN15" s="6"/>
      <c r="CO15" s="6"/>
      <c r="CP15" s="6">
        <f t="shared" si="295"/>
        <v>0</v>
      </c>
      <c r="CQ15" s="6"/>
      <c r="CR15" s="6"/>
      <c r="CS15" s="6">
        <f t="shared" si="296"/>
        <v>0</v>
      </c>
      <c r="CT15" s="6"/>
      <c r="CU15" s="6"/>
      <c r="CV15" s="6">
        <f t="shared" si="297"/>
        <v>0</v>
      </c>
      <c r="CW15" s="6"/>
      <c r="CX15" s="6"/>
      <c r="CY15" s="6">
        <f t="shared" si="298"/>
        <v>0</v>
      </c>
      <c r="CZ15" s="6"/>
      <c r="DA15" s="6"/>
      <c r="DB15" s="6">
        <f t="shared" si="299"/>
        <v>0</v>
      </c>
      <c r="DC15" s="6"/>
      <c r="DD15" s="6"/>
      <c r="DE15" s="6">
        <f t="shared" si="300"/>
        <v>0</v>
      </c>
      <c r="DF15" s="6"/>
      <c r="DG15" s="6"/>
      <c r="DH15" s="6">
        <f t="shared" si="301"/>
        <v>0</v>
      </c>
      <c r="DI15" s="6"/>
      <c r="DJ15" s="6"/>
      <c r="DK15" s="6">
        <f t="shared" si="302"/>
        <v>0</v>
      </c>
      <c r="DL15" s="6"/>
      <c r="DM15" s="6"/>
      <c r="DN15" s="6">
        <f t="shared" si="303"/>
        <v>0</v>
      </c>
      <c r="DO15" s="6"/>
      <c r="DP15" s="6"/>
      <c r="DQ15" s="6">
        <f t="shared" si="304"/>
        <v>0</v>
      </c>
      <c r="DR15" s="105">
        <f t="shared" si="141"/>
        <v>0</v>
      </c>
      <c r="DS15" s="105">
        <f t="shared" si="142"/>
        <v>0</v>
      </c>
      <c r="DT15" s="105">
        <f t="shared" si="143"/>
        <v>0</v>
      </c>
      <c r="DU15" s="6">
        <v>0</v>
      </c>
      <c r="DV15" s="6"/>
      <c r="DW15" s="6">
        <f t="shared" si="305"/>
        <v>0</v>
      </c>
      <c r="DX15" s="6">
        <v>0</v>
      </c>
      <c r="DY15" s="6"/>
      <c r="DZ15" s="6">
        <f t="shared" si="306"/>
        <v>0</v>
      </c>
      <c r="EA15" s="6">
        <v>0</v>
      </c>
      <c r="EB15" s="6"/>
      <c r="EC15" s="6">
        <f t="shared" si="307"/>
        <v>0</v>
      </c>
      <c r="ED15" s="6">
        <v>0</v>
      </c>
      <c r="EE15" s="6"/>
      <c r="EF15" s="6">
        <f t="shared" si="308"/>
        <v>0</v>
      </c>
      <c r="EG15" s="6">
        <v>0</v>
      </c>
      <c r="EH15" s="6"/>
      <c r="EI15" s="6">
        <f t="shared" si="309"/>
        <v>0</v>
      </c>
      <c r="EJ15" s="6"/>
      <c r="EK15" s="6"/>
      <c r="EL15" s="6">
        <f t="shared" si="310"/>
        <v>0</v>
      </c>
      <c r="EM15" s="6"/>
      <c r="EN15" s="6"/>
      <c r="EO15" s="6">
        <f t="shared" si="311"/>
        <v>0</v>
      </c>
      <c r="EP15" s="6">
        <v>0</v>
      </c>
      <c r="EQ15" s="6"/>
      <c r="ER15" s="6">
        <f t="shared" si="312"/>
        <v>0</v>
      </c>
      <c r="ES15" s="6"/>
      <c r="ET15" s="6"/>
      <c r="EU15" s="6">
        <f t="shared" si="313"/>
        <v>0</v>
      </c>
      <c r="EV15" s="105">
        <f t="shared" si="153"/>
        <v>0</v>
      </c>
      <c r="EW15" s="105">
        <f t="shared" si="314"/>
        <v>0</v>
      </c>
      <c r="EX15" s="105">
        <f t="shared" si="315"/>
        <v>0</v>
      </c>
      <c r="EY15" s="6"/>
      <c r="EZ15" s="6"/>
      <c r="FA15" s="6">
        <f t="shared" si="316"/>
        <v>0</v>
      </c>
      <c r="FB15" s="6"/>
      <c r="FC15" s="6"/>
      <c r="FD15" s="6">
        <f t="shared" si="317"/>
        <v>0</v>
      </c>
      <c r="FE15" s="6"/>
      <c r="FF15" s="6"/>
      <c r="FG15" s="6">
        <f t="shared" si="318"/>
        <v>0</v>
      </c>
      <c r="FH15" s="6"/>
      <c r="FI15" s="6"/>
      <c r="FJ15" s="6">
        <f t="shared" si="319"/>
        <v>0</v>
      </c>
      <c r="FK15" s="7"/>
      <c r="FL15" s="6"/>
      <c r="FM15" s="6">
        <f t="shared" si="320"/>
        <v>0</v>
      </c>
      <c r="FN15" s="7"/>
      <c r="FO15" s="6"/>
      <c r="FP15" s="6">
        <f t="shared" si="321"/>
        <v>0</v>
      </c>
      <c r="FQ15" s="7"/>
      <c r="FR15" s="6"/>
      <c r="FS15" s="6">
        <f t="shared" si="322"/>
        <v>0</v>
      </c>
      <c r="FT15" s="7"/>
      <c r="FU15" s="6"/>
      <c r="FV15" s="6">
        <f t="shared" si="323"/>
        <v>0</v>
      </c>
      <c r="FW15" s="7"/>
      <c r="FX15" s="6"/>
      <c r="FY15" s="6">
        <f t="shared" si="324"/>
        <v>0</v>
      </c>
      <c r="FZ15" s="7"/>
      <c r="GA15" s="6"/>
      <c r="GB15" s="6">
        <f t="shared" si="325"/>
        <v>0</v>
      </c>
      <c r="GC15" s="7"/>
      <c r="GD15" s="6"/>
      <c r="GE15" s="6">
        <f t="shared" si="326"/>
        <v>0</v>
      </c>
      <c r="GF15" s="7"/>
      <c r="GG15" s="6"/>
      <c r="GH15" s="6">
        <f t="shared" si="327"/>
        <v>0</v>
      </c>
      <c r="GI15" s="7"/>
      <c r="GJ15" s="6"/>
      <c r="GK15" s="6">
        <f t="shared" si="328"/>
        <v>0</v>
      </c>
      <c r="GL15" s="7">
        <f t="shared" si="329"/>
        <v>0</v>
      </c>
      <c r="GM15" s="7">
        <f t="shared" si="330"/>
        <v>0</v>
      </c>
      <c r="GN15" s="7">
        <f t="shared" si="331"/>
        <v>0</v>
      </c>
      <c r="GO15" s="7">
        <f t="shared" si="332"/>
        <v>0</v>
      </c>
      <c r="GP15" s="6"/>
      <c r="GQ15" s="6">
        <f t="shared" si="333"/>
        <v>0</v>
      </c>
      <c r="GR15" s="7">
        <f t="shared" si="334"/>
        <v>0</v>
      </c>
      <c r="GS15" s="6"/>
      <c r="GT15" s="6">
        <f t="shared" si="335"/>
        <v>0</v>
      </c>
      <c r="GU15" s="7">
        <f t="shared" si="336"/>
        <v>0</v>
      </c>
      <c r="GV15" s="6"/>
      <c r="GW15" s="6">
        <f t="shared" si="337"/>
        <v>0</v>
      </c>
      <c r="GX15" s="7">
        <f t="shared" si="338"/>
        <v>0</v>
      </c>
      <c r="GY15" s="7">
        <f t="shared" si="339"/>
        <v>0</v>
      </c>
      <c r="GZ15" s="7">
        <f t="shared" si="340"/>
        <v>0</v>
      </c>
      <c r="HA15" s="7">
        <f t="shared" si="341"/>
        <v>0</v>
      </c>
      <c r="HB15" s="7">
        <f t="shared" si="342"/>
        <v>0</v>
      </c>
      <c r="HC15" s="595">
        <f t="shared" si="343"/>
        <v>0</v>
      </c>
    </row>
    <row r="16" spans="1:211" x14ac:dyDescent="0.2">
      <c r="A16" s="115" t="s">
        <v>408</v>
      </c>
      <c r="B16" s="6">
        <v>0</v>
      </c>
      <c r="C16" s="6"/>
      <c r="D16" s="6">
        <f t="shared" si="101"/>
        <v>0</v>
      </c>
      <c r="E16" s="6">
        <v>0</v>
      </c>
      <c r="F16" s="6"/>
      <c r="G16" s="6">
        <f t="shared" si="266"/>
        <v>0</v>
      </c>
      <c r="H16" s="6">
        <v>0</v>
      </c>
      <c r="I16" s="6"/>
      <c r="J16" s="6">
        <f t="shared" si="267"/>
        <v>0</v>
      </c>
      <c r="K16" s="6">
        <v>0</v>
      </c>
      <c r="L16" s="6"/>
      <c r="M16" s="6">
        <f t="shared" si="268"/>
        <v>0</v>
      </c>
      <c r="N16" s="6">
        <v>0</v>
      </c>
      <c r="O16" s="6"/>
      <c r="P16" s="6">
        <f t="shared" si="269"/>
        <v>0</v>
      </c>
      <c r="Q16" s="6">
        <v>0</v>
      </c>
      <c r="R16" s="6"/>
      <c r="S16" s="6">
        <f t="shared" si="270"/>
        <v>0</v>
      </c>
      <c r="T16" s="6">
        <v>0</v>
      </c>
      <c r="U16" s="6"/>
      <c r="V16" s="6">
        <f t="shared" si="271"/>
        <v>0</v>
      </c>
      <c r="W16" s="6">
        <v>0</v>
      </c>
      <c r="X16" s="6"/>
      <c r="Y16" s="6">
        <f t="shared" si="272"/>
        <v>0</v>
      </c>
      <c r="Z16" s="6">
        <v>0</v>
      </c>
      <c r="AA16" s="6"/>
      <c r="AB16" s="6">
        <f t="shared" si="273"/>
        <v>0</v>
      </c>
      <c r="AC16" s="6"/>
      <c r="AD16" s="6"/>
      <c r="AE16" s="6">
        <f t="shared" si="274"/>
        <v>0</v>
      </c>
      <c r="AF16" s="6"/>
      <c r="AG16" s="6"/>
      <c r="AH16" s="6">
        <f t="shared" si="275"/>
        <v>0</v>
      </c>
      <c r="AI16" s="6"/>
      <c r="AJ16" s="6"/>
      <c r="AK16" s="6">
        <f t="shared" si="276"/>
        <v>0</v>
      </c>
      <c r="AL16" s="6"/>
      <c r="AM16" s="6"/>
      <c r="AN16" s="6">
        <f t="shared" si="277"/>
        <v>0</v>
      </c>
      <c r="AO16" s="6"/>
      <c r="AP16" s="6"/>
      <c r="AQ16" s="6">
        <f t="shared" si="278"/>
        <v>0</v>
      </c>
      <c r="AR16" s="6"/>
      <c r="AS16" s="6"/>
      <c r="AT16" s="6">
        <f t="shared" si="279"/>
        <v>0</v>
      </c>
      <c r="AU16" s="6"/>
      <c r="AV16" s="6"/>
      <c r="AW16" s="6">
        <f t="shared" si="280"/>
        <v>0</v>
      </c>
      <c r="AX16" s="6"/>
      <c r="AY16" s="6"/>
      <c r="AZ16" s="6">
        <f t="shared" si="281"/>
        <v>0</v>
      </c>
      <c r="BA16" s="6"/>
      <c r="BB16" s="6"/>
      <c r="BC16" s="6">
        <f t="shared" si="282"/>
        <v>0</v>
      </c>
      <c r="BD16" s="6"/>
      <c r="BE16" s="6"/>
      <c r="BF16" s="6">
        <f t="shared" si="283"/>
        <v>0</v>
      </c>
      <c r="BG16" s="6"/>
      <c r="BH16" s="6"/>
      <c r="BI16" s="6">
        <f t="shared" si="284"/>
        <v>0</v>
      </c>
      <c r="BJ16" s="6"/>
      <c r="BK16" s="6"/>
      <c r="BL16" s="6">
        <f t="shared" si="285"/>
        <v>0</v>
      </c>
      <c r="BM16" s="6"/>
      <c r="BN16" s="6"/>
      <c r="BO16" s="6">
        <f t="shared" si="286"/>
        <v>0</v>
      </c>
      <c r="BP16" s="6"/>
      <c r="BQ16" s="6"/>
      <c r="BR16" s="6">
        <f t="shared" si="287"/>
        <v>0</v>
      </c>
      <c r="BS16" s="6"/>
      <c r="BT16" s="6"/>
      <c r="BU16" s="6">
        <f t="shared" si="288"/>
        <v>0</v>
      </c>
      <c r="BV16" s="6"/>
      <c r="BW16" s="6"/>
      <c r="BX16" s="6">
        <f t="shared" si="289"/>
        <v>0</v>
      </c>
      <c r="BY16" s="6"/>
      <c r="BZ16" s="6"/>
      <c r="CA16" s="6">
        <f t="shared" si="290"/>
        <v>0</v>
      </c>
      <c r="CB16" s="6"/>
      <c r="CC16" s="6"/>
      <c r="CD16" s="6">
        <f t="shared" si="291"/>
        <v>0</v>
      </c>
      <c r="CE16" s="6"/>
      <c r="CF16" s="6"/>
      <c r="CG16" s="6">
        <f t="shared" si="292"/>
        <v>0</v>
      </c>
      <c r="CH16" s="6"/>
      <c r="CI16" s="6"/>
      <c r="CJ16" s="6">
        <f t="shared" si="293"/>
        <v>0</v>
      </c>
      <c r="CK16" s="6"/>
      <c r="CL16" s="6"/>
      <c r="CM16" s="6">
        <f t="shared" si="294"/>
        <v>0</v>
      </c>
      <c r="CN16" s="6"/>
      <c r="CO16" s="6"/>
      <c r="CP16" s="6">
        <f t="shared" si="295"/>
        <v>0</v>
      </c>
      <c r="CQ16" s="6"/>
      <c r="CR16" s="6"/>
      <c r="CS16" s="6">
        <f t="shared" si="296"/>
        <v>0</v>
      </c>
      <c r="CT16" s="6"/>
      <c r="CU16" s="6"/>
      <c r="CV16" s="6">
        <f t="shared" si="297"/>
        <v>0</v>
      </c>
      <c r="CW16" s="6"/>
      <c r="CX16" s="6"/>
      <c r="CY16" s="6">
        <f t="shared" si="298"/>
        <v>0</v>
      </c>
      <c r="CZ16" s="6"/>
      <c r="DA16" s="6"/>
      <c r="DB16" s="6">
        <f t="shared" si="299"/>
        <v>0</v>
      </c>
      <c r="DC16" s="6"/>
      <c r="DD16" s="6"/>
      <c r="DE16" s="6">
        <f t="shared" si="300"/>
        <v>0</v>
      </c>
      <c r="DF16" s="6"/>
      <c r="DG16" s="6"/>
      <c r="DH16" s="6">
        <f t="shared" si="301"/>
        <v>0</v>
      </c>
      <c r="DI16" s="6"/>
      <c r="DJ16" s="6"/>
      <c r="DK16" s="6">
        <f t="shared" si="302"/>
        <v>0</v>
      </c>
      <c r="DL16" s="6"/>
      <c r="DM16" s="6"/>
      <c r="DN16" s="6">
        <f t="shared" si="303"/>
        <v>0</v>
      </c>
      <c r="DO16" s="6"/>
      <c r="DP16" s="6"/>
      <c r="DQ16" s="6">
        <f t="shared" si="304"/>
        <v>0</v>
      </c>
      <c r="DR16" s="105">
        <f t="shared" si="141"/>
        <v>0</v>
      </c>
      <c r="DS16" s="105">
        <f t="shared" si="142"/>
        <v>0</v>
      </c>
      <c r="DT16" s="105">
        <f t="shared" si="143"/>
        <v>0</v>
      </c>
      <c r="DU16" s="6">
        <v>0</v>
      </c>
      <c r="DV16" s="6"/>
      <c r="DW16" s="6">
        <f t="shared" si="305"/>
        <v>0</v>
      </c>
      <c r="DX16" s="6">
        <v>0</v>
      </c>
      <c r="DY16" s="6"/>
      <c r="DZ16" s="6">
        <f t="shared" si="306"/>
        <v>0</v>
      </c>
      <c r="EA16" s="6">
        <v>0</v>
      </c>
      <c r="EB16" s="6"/>
      <c r="EC16" s="6">
        <f t="shared" si="307"/>
        <v>0</v>
      </c>
      <c r="ED16" s="6">
        <v>0</v>
      </c>
      <c r="EE16" s="6"/>
      <c r="EF16" s="6">
        <f t="shared" si="308"/>
        <v>0</v>
      </c>
      <c r="EG16" s="6">
        <v>0</v>
      </c>
      <c r="EH16" s="6"/>
      <c r="EI16" s="6">
        <f t="shared" si="309"/>
        <v>0</v>
      </c>
      <c r="EJ16" s="6"/>
      <c r="EK16" s="6"/>
      <c r="EL16" s="6">
        <f t="shared" si="310"/>
        <v>0</v>
      </c>
      <c r="EM16" s="6"/>
      <c r="EN16" s="6"/>
      <c r="EO16" s="6">
        <f t="shared" si="311"/>
        <v>0</v>
      </c>
      <c r="EP16" s="6">
        <v>0</v>
      </c>
      <c r="EQ16" s="6"/>
      <c r="ER16" s="6">
        <f t="shared" si="312"/>
        <v>0</v>
      </c>
      <c r="ES16" s="6"/>
      <c r="ET16" s="6"/>
      <c r="EU16" s="6">
        <f t="shared" si="313"/>
        <v>0</v>
      </c>
      <c r="EV16" s="105">
        <f t="shared" si="153"/>
        <v>0</v>
      </c>
      <c r="EW16" s="105">
        <f t="shared" si="314"/>
        <v>0</v>
      </c>
      <c r="EX16" s="105">
        <f t="shared" si="315"/>
        <v>0</v>
      </c>
      <c r="EY16" s="6"/>
      <c r="EZ16" s="6"/>
      <c r="FA16" s="6">
        <f t="shared" si="316"/>
        <v>0</v>
      </c>
      <c r="FB16" s="6"/>
      <c r="FC16" s="6"/>
      <c r="FD16" s="6">
        <f t="shared" si="317"/>
        <v>0</v>
      </c>
      <c r="FE16" s="6"/>
      <c r="FF16" s="6"/>
      <c r="FG16" s="6">
        <f t="shared" si="318"/>
        <v>0</v>
      </c>
      <c r="FH16" s="6"/>
      <c r="FI16" s="6"/>
      <c r="FJ16" s="6">
        <f t="shared" si="319"/>
        <v>0</v>
      </c>
      <c r="FK16" s="7"/>
      <c r="FL16" s="6"/>
      <c r="FM16" s="6">
        <f t="shared" si="320"/>
        <v>0</v>
      </c>
      <c r="FN16" s="7"/>
      <c r="FO16" s="6"/>
      <c r="FP16" s="6">
        <f t="shared" si="321"/>
        <v>0</v>
      </c>
      <c r="FQ16" s="7"/>
      <c r="FR16" s="6"/>
      <c r="FS16" s="6">
        <f t="shared" si="322"/>
        <v>0</v>
      </c>
      <c r="FT16" s="7"/>
      <c r="FU16" s="6"/>
      <c r="FV16" s="6">
        <f t="shared" si="323"/>
        <v>0</v>
      </c>
      <c r="FW16" s="7"/>
      <c r="FX16" s="6"/>
      <c r="FY16" s="6">
        <f t="shared" si="324"/>
        <v>0</v>
      </c>
      <c r="FZ16" s="7"/>
      <c r="GA16" s="6"/>
      <c r="GB16" s="6">
        <f t="shared" si="325"/>
        <v>0</v>
      </c>
      <c r="GC16" s="7"/>
      <c r="GD16" s="6"/>
      <c r="GE16" s="6">
        <f t="shared" si="326"/>
        <v>0</v>
      </c>
      <c r="GF16" s="7"/>
      <c r="GG16" s="6"/>
      <c r="GH16" s="6">
        <f t="shared" si="327"/>
        <v>0</v>
      </c>
      <c r="GI16" s="7"/>
      <c r="GJ16" s="6"/>
      <c r="GK16" s="6">
        <f t="shared" si="328"/>
        <v>0</v>
      </c>
      <c r="GL16" s="7">
        <f t="shared" si="329"/>
        <v>0</v>
      </c>
      <c r="GM16" s="7">
        <f t="shared" si="330"/>
        <v>0</v>
      </c>
      <c r="GN16" s="7">
        <f t="shared" si="331"/>
        <v>0</v>
      </c>
      <c r="GO16" s="7">
        <f t="shared" si="332"/>
        <v>0</v>
      </c>
      <c r="GP16" s="6"/>
      <c r="GQ16" s="6">
        <f t="shared" si="333"/>
        <v>0</v>
      </c>
      <c r="GR16" s="7">
        <f t="shared" si="334"/>
        <v>0</v>
      </c>
      <c r="GS16" s="6"/>
      <c r="GT16" s="6">
        <f t="shared" si="335"/>
        <v>0</v>
      </c>
      <c r="GU16" s="7">
        <f t="shared" si="336"/>
        <v>0</v>
      </c>
      <c r="GV16" s="6"/>
      <c r="GW16" s="6">
        <f t="shared" si="337"/>
        <v>0</v>
      </c>
      <c r="GX16" s="7">
        <f t="shared" si="338"/>
        <v>0</v>
      </c>
      <c r="GY16" s="7">
        <f t="shared" si="339"/>
        <v>0</v>
      </c>
      <c r="GZ16" s="7">
        <f t="shared" si="340"/>
        <v>0</v>
      </c>
      <c r="HA16" s="7">
        <f t="shared" si="341"/>
        <v>0</v>
      </c>
      <c r="HB16" s="7">
        <f t="shared" si="342"/>
        <v>0</v>
      </c>
      <c r="HC16" s="595">
        <f t="shared" si="343"/>
        <v>0</v>
      </c>
    </row>
    <row r="17" spans="1:211" x14ac:dyDescent="0.2">
      <c r="A17" s="115" t="s">
        <v>409</v>
      </c>
      <c r="B17" s="6">
        <v>0</v>
      </c>
      <c r="C17" s="6"/>
      <c r="D17" s="6">
        <f t="shared" si="101"/>
        <v>0</v>
      </c>
      <c r="E17" s="6">
        <v>0</v>
      </c>
      <c r="F17" s="6"/>
      <c r="G17" s="6">
        <f t="shared" si="266"/>
        <v>0</v>
      </c>
      <c r="H17" s="6">
        <v>0</v>
      </c>
      <c r="I17" s="6"/>
      <c r="J17" s="6">
        <f t="shared" si="267"/>
        <v>0</v>
      </c>
      <c r="K17" s="6">
        <v>0</v>
      </c>
      <c r="L17" s="6"/>
      <c r="M17" s="6">
        <f t="shared" si="268"/>
        <v>0</v>
      </c>
      <c r="N17" s="6">
        <v>0</v>
      </c>
      <c r="O17" s="6"/>
      <c r="P17" s="6">
        <f t="shared" si="269"/>
        <v>0</v>
      </c>
      <c r="Q17" s="6">
        <v>0</v>
      </c>
      <c r="R17" s="6"/>
      <c r="S17" s="6">
        <f t="shared" si="270"/>
        <v>0</v>
      </c>
      <c r="T17" s="6">
        <v>0</v>
      </c>
      <c r="U17" s="6"/>
      <c r="V17" s="6">
        <f t="shared" si="271"/>
        <v>0</v>
      </c>
      <c r="W17" s="6">
        <v>0</v>
      </c>
      <c r="X17" s="6"/>
      <c r="Y17" s="6">
        <f t="shared" si="272"/>
        <v>0</v>
      </c>
      <c r="Z17" s="6">
        <v>0</v>
      </c>
      <c r="AA17" s="6"/>
      <c r="AB17" s="6">
        <f t="shared" si="273"/>
        <v>0</v>
      </c>
      <c r="AC17" s="6"/>
      <c r="AD17" s="6"/>
      <c r="AE17" s="6">
        <f t="shared" si="274"/>
        <v>0</v>
      </c>
      <c r="AF17" s="6"/>
      <c r="AG17" s="6"/>
      <c r="AH17" s="6">
        <f t="shared" si="275"/>
        <v>0</v>
      </c>
      <c r="AI17" s="6"/>
      <c r="AJ17" s="6"/>
      <c r="AK17" s="6">
        <f t="shared" si="276"/>
        <v>0</v>
      </c>
      <c r="AL17" s="6"/>
      <c r="AM17" s="6"/>
      <c r="AN17" s="6">
        <f t="shared" si="277"/>
        <v>0</v>
      </c>
      <c r="AO17" s="6"/>
      <c r="AP17" s="6"/>
      <c r="AQ17" s="6">
        <f t="shared" si="278"/>
        <v>0</v>
      </c>
      <c r="AR17" s="6"/>
      <c r="AS17" s="6"/>
      <c r="AT17" s="6">
        <f t="shared" si="279"/>
        <v>0</v>
      </c>
      <c r="AU17" s="6"/>
      <c r="AV17" s="6"/>
      <c r="AW17" s="6">
        <f t="shared" si="280"/>
        <v>0</v>
      </c>
      <c r="AX17" s="6"/>
      <c r="AY17" s="6"/>
      <c r="AZ17" s="6">
        <f t="shared" si="281"/>
        <v>0</v>
      </c>
      <c r="BA17" s="6"/>
      <c r="BB17" s="6"/>
      <c r="BC17" s="6">
        <f t="shared" si="282"/>
        <v>0</v>
      </c>
      <c r="BD17" s="6"/>
      <c r="BE17" s="6"/>
      <c r="BF17" s="6">
        <f t="shared" si="283"/>
        <v>0</v>
      </c>
      <c r="BG17" s="6"/>
      <c r="BH17" s="6"/>
      <c r="BI17" s="6">
        <f t="shared" si="284"/>
        <v>0</v>
      </c>
      <c r="BJ17" s="6"/>
      <c r="BK17" s="6"/>
      <c r="BL17" s="6">
        <f t="shared" si="285"/>
        <v>0</v>
      </c>
      <c r="BM17" s="6"/>
      <c r="BN17" s="6"/>
      <c r="BO17" s="6">
        <f t="shared" si="286"/>
        <v>0</v>
      </c>
      <c r="BP17" s="6"/>
      <c r="BQ17" s="6"/>
      <c r="BR17" s="6">
        <f t="shared" si="287"/>
        <v>0</v>
      </c>
      <c r="BS17" s="6"/>
      <c r="BT17" s="6"/>
      <c r="BU17" s="6">
        <f t="shared" si="288"/>
        <v>0</v>
      </c>
      <c r="BV17" s="6"/>
      <c r="BW17" s="6"/>
      <c r="BX17" s="6">
        <f t="shared" si="289"/>
        <v>0</v>
      </c>
      <c r="BY17" s="6"/>
      <c r="BZ17" s="6"/>
      <c r="CA17" s="6">
        <f t="shared" si="290"/>
        <v>0</v>
      </c>
      <c r="CB17" s="6"/>
      <c r="CC17" s="6"/>
      <c r="CD17" s="6">
        <f t="shared" si="291"/>
        <v>0</v>
      </c>
      <c r="CE17" s="6"/>
      <c r="CF17" s="6"/>
      <c r="CG17" s="6">
        <f t="shared" si="292"/>
        <v>0</v>
      </c>
      <c r="CH17" s="6"/>
      <c r="CI17" s="6"/>
      <c r="CJ17" s="6">
        <f t="shared" si="293"/>
        <v>0</v>
      </c>
      <c r="CK17" s="6"/>
      <c r="CL17" s="6"/>
      <c r="CM17" s="6">
        <f t="shared" si="294"/>
        <v>0</v>
      </c>
      <c r="CN17" s="6"/>
      <c r="CO17" s="6"/>
      <c r="CP17" s="6">
        <f t="shared" si="295"/>
        <v>0</v>
      </c>
      <c r="CQ17" s="6"/>
      <c r="CR17" s="6"/>
      <c r="CS17" s="6">
        <f t="shared" si="296"/>
        <v>0</v>
      </c>
      <c r="CT17" s="6"/>
      <c r="CU17" s="6"/>
      <c r="CV17" s="6">
        <f t="shared" si="297"/>
        <v>0</v>
      </c>
      <c r="CW17" s="6"/>
      <c r="CX17" s="6"/>
      <c r="CY17" s="6">
        <f t="shared" si="298"/>
        <v>0</v>
      </c>
      <c r="CZ17" s="6"/>
      <c r="DA17" s="6"/>
      <c r="DB17" s="6">
        <f t="shared" si="299"/>
        <v>0</v>
      </c>
      <c r="DC17" s="6"/>
      <c r="DD17" s="6"/>
      <c r="DE17" s="6">
        <f t="shared" si="300"/>
        <v>0</v>
      </c>
      <c r="DF17" s="6"/>
      <c r="DG17" s="6"/>
      <c r="DH17" s="6">
        <f t="shared" si="301"/>
        <v>0</v>
      </c>
      <c r="DI17" s="6"/>
      <c r="DJ17" s="6"/>
      <c r="DK17" s="6">
        <f t="shared" si="302"/>
        <v>0</v>
      </c>
      <c r="DL17" s="6"/>
      <c r="DM17" s="6"/>
      <c r="DN17" s="6">
        <f t="shared" si="303"/>
        <v>0</v>
      </c>
      <c r="DO17" s="6"/>
      <c r="DP17" s="6"/>
      <c r="DQ17" s="6">
        <f t="shared" si="304"/>
        <v>0</v>
      </c>
      <c r="DR17" s="105">
        <f t="shared" si="141"/>
        <v>0</v>
      </c>
      <c r="DS17" s="105">
        <f t="shared" si="142"/>
        <v>0</v>
      </c>
      <c r="DT17" s="105">
        <f t="shared" si="143"/>
        <v>0</v>
      </c>
      <c r="DU17" s="6">
        <v>0</v>
      </c>
      <c r="DV17" s="6"/>
      <c r="DW17" s="6">
        <f t="shared" si="305"/>
        <v>0</v>
      </c>
      <c r="DX17" s="6">
        <v>0</v>
      </c>
      <c r="DY17" s="6"/>
      <c r="DZ17" s="6">
        <f t="shared" si="306"/>
        <v>0</v>
      </c>
      <c r="EA17" s="6">
        <v>0</v>
      </c>
      <c r="EB17" s="6"/>
      <c r="EC17" s="6">
        <f t="shared" si="307"/>
        <v>0</v>
      </c>
      <c r="ED17" s="6">
        <v>0</v>
      </c>
      <c r="EE17" s="6"/>
      <c r="EF17" s="6">
        <f t="shared" si="308"/>
        <v>0</v>
      </c>
      <c r="EG17" s="6">
        <v>0</v>
      </c>
      <c r="EH17" s="6"/>
      <c r="EI17" s="6">
        <f t="shared" si="309"/>
        <v>0</v>
      </c>
      <c r="EJ17" s="6"/>
      <c r="EK17" s="6"/>
      <c r="EL17" s="6">
        <f t="shared" si="310"/>
        <v>0</v>
      </c>
      <c r="EM17" s="6"/>
      <c r="EN17" s="6"/>
      <c r="EO17" s="6">
        <f t="shared" si="311"/>
        <v>0</v>
      </c>
      <c r="EP17" s="6">
        <v>0</v>
      </c>
      <c r="EQ17" s="6"/>
      <c r="ER17" s="6">
        <f t="shared" si="312"/>
        <v>0</v>
      </c>
      <c r="ES17" s="6"/>
      <c r="ET17" s="6"/>
      <c r="EU17" s="6">
        <f t="shared" si="313"/>
        <v>0</v>
      </c>
      <c r="EV17" s="105">
        <f t="shared" si="153"/>
        <v>0</v>
      </c>
      <c r="EW17" s="105">
        <f t="shared" si="314"/>
        <v>0</v>
      </c>
      <c r="EX17" s="105">
        <f t="shared" si="315"/>
        <v>0</v>
      </c>
      <c r="EY17" s="6"/>
      <c r="EZ17" s="6"/>
      <c r="FA17" s="6">
        <f t="shared" si="316"/>
        <v>0</v>
      </c>
      <c r="FB17" s="6"/>
      <c r="FC17" s="6"/>
      <c r="FD17" s="6">
        <f t="shared" si="317"/>
        <v>0</v>
      </c>
      <c r="FE17" s="6"/>
      <c r="FF17" s="6"/>
      <c r="FG17" s="6">
        <f t="shared" si="318"/>
        <v>0</v>
      </c>
      <c r="FH17" s="6"/>
      <c r="FI17" s="6"/>
      <c r="FJ17" s="6">
        <f t="shared" si="319"/>
        <v>0</v>
      </c>
      <c r="FK17" s="7"/>
      <c r="FL17" s="6"/>
      <c r="FM17" s="6">
        <f t="shared" si="320"/>
        <v>0</v>
      </c>
      <c r="FN17" s="7"/>
      <c r="FO17" s="6"/>
      <c r="FP17" s="6">
        <f t="shared" si="321"/>
        <v>0</v>
      </c>
      <c r="FQ17" s="7"/>
      <c r="FR17" s="6"/>
      <c r="FS17" s="6">
        <f t="shared" si="322"/>
        <v>0</v>
      </c>
      <c r="FT17" s="7"/>
      <c r="FU17" s="6"/>
      <c r="FV17" s="6">
        <f t="shared" si="323"/>
        <v>0</v>
      </c>
      <c r="FW17" s="7"/>
      <c r="FX17" s="6"/>
      <c r="FY17" s="6">
        <f t="shared" si="324"/>
        <v>0</v>
      </c>
      <c r="FZ17" s="7"/>
      <c r="GA17" s="6"/>
      <c r="GB17" s="6">
        <f t="shared" si="325"/>
        <v>0</v>
      </c>
      <c r="GC17" s="7"/>
      <c r="GD17" s="6"/>
      <c r="GE17" s="6">
        <f t="shared" si="326"/>
        <v>0</v>
      </c>
      <c r="GF17" s="7"/>
      <c r="GG17" s="6"/>
      <c r="GH17" s="6">
        <f t="shared" si="327"/>
        <v>0</v>
      </c>
      <c r="GI17" s="7"/>
      <c r="GJ17" s="6"/>
      <c r="GK17" s="6">
        <f t="shared" si="328"/>
        <v>0</v>
      </c>
      <c r="GL17" s="7">
        <f t="shared" si="329"/>
        <v>0</v>
      </c>
      <c r="GM17" s="7">
        <f t="shared" si="330"/>
        <v>0</v>
      </c>
      <c r="GN17" s="7">
        <f t="shared" si="331"/>
        <v>0</v>
      </c>
      <c r="GO17" s="7">
        <f t="shared" si="332"/>
        <v>0</v>
      </c>
      <c r="GP17" s="6"/>
      <c r="GQ17" s="6">
        <f t="shared" si="333"/>
        <v>0</v>
      </c>
      <c r="GR17" s="7">
        <f t="shared" si="334"/>
        <v>0</v>
      </c>
      <c r="GS17" s="6"/>
      <c r="GT17" s="6">
        <f t="shared" si="335"/>
        <v>0</v>
      </c>
      <c r="GU17" s="7">
        <f t="shared" si="336"/>
        <v>0</v>
      </c>
      <c r="GV17" s="6"/>
      <c r="GW17" s="6">
        <f t="shared" si="337"/>
        <v>0</v>
      </c>
      <c r="GX17" s="7">
        <f t="shared" si="338"/>
        <v>0</v>
      </c>
      <c r="GY17" s="7">
        <f t="shared" si="339"/>
        <v>0</v>
      </c>
      <c r="GZ17" s="7">
        <f t="shared" si="340"/>
        <v>0</v>
      </c>
      <c r="HA17" s="7">
        <f t="shared" si="341"/>
        <v>0</v>
      </c>
      <c r="HB17" s="7">
        <f t="shared" si="342"/>
        <v>0</v>
      </c>
      <c r="HC17" s="595">
        <f t="shared" si="343"/>
        <v>0</v>
      </c>
    </row>
    <row r="18" spans="1:211" s="12" customFormat="1" x14ac:dyDescent="0.2">
      <c r="A18" s="117" t="s">
        <v>410</v>
      </c>
      <c r="B18" s="5">
        <f>B19+B20+B21</f>
        <v>0</v>
      </c>
      <c r="C18" s="5">
        <f t="shared" ref="C18:D18" si="344">C19+C20+C21</f>
        <v>0</v>
      </c>
      <c r="D18" s="5">
        <f t="shared" si="344"/>
        <v>0</v>
      </c>
      <c r="E18" s="5">
        <f>E19+E20+E21</f>
        <v>0</v>
      </c>
      <c r="F18" s="5">
        <f t="shared" ref="F18" si="345">F19+F20+F21</f>
        <v>0</v>
      </c>
      <c r="G18" s="5">
        <f t="shared" ref="G18" si="346">G19+G20+G21</f>
        <v>0</v>
      </c>
      <c r="H18" s="5">
        <f>H19+H20+H21</f>
        <v>0</v>
      </c>
      <c r="I18" s="5">
        <f t="shared" ref="I18" si="347">I19+I20+I21</f>
        <v>0</v>
      </c>
      <c r="J18" s="5">
        <f t="shared" ref="J18" si="348">J19+J20+J21</f>
        <v>0</v>
      </c>
      <c r="K18" s="5">
        <f>K19+K20+K21</f>
        <v>0</v>
      </c>
      <c r="L18" s="5">
        <f t="shared" ref="L18" si="349">L19+L20+L21</f>
        <v>0</v>
      </c>
      <c r="M18" s="5">
        <f t="shared" ref="M18" si="350">M19+M20+M21</f>
        <v>0</v>
      </c>
      <c r="N18" s="5">
        <f>N19+N20+N21</f>
        <v>0</v>
      </c>
      <c r="O18" s="5">
        <f t="shared" ref="O18" si="351">O19+O20+O21</f>
        <v>0</v>
      </c>
      <c r="P18" s="5">
        <f t="shared" ref="P18" si="352">P19+P20+P21</f>
        <v>0</v>
      </c>
      <c r="Q18" s="5">
        <f>Q19+Q20+Q21</f>
        <v>0</v>
      </c>
      <c r="R18" s="5">
        <f t="shared" ref="R18" si="353">R19+R20+R21</f>
        <v>0</v>
      </c>
      <c r="S18" s="5">
        <f t="shared" ref="S18" si="354">S19+S20+S21</f>
        <v>0</v>
      </c>
      <c r="T18" s="5">
        <f>T19+T20+T21</f>
        <v>0</v>
      </c>
      <c r="U18" s="5">
        <f t="shared" ref="U18" si="355">U19+U20+U21</f>
        <v>0</v>
      </c>
      <c r="V18" s="5">
        <f t="shared" ref="V18" si="356">V19+V20+V21</f>
        <v>0</v>
      </c>
      <c r="W18" s="5">
        <f>W19+W20+W21</f>
        <v>0</v>
      </c>
      <c r="X18" s="5">
        <f t="shared" ref="X18" si="357">X19+X20+X21</f>
        <v>0</v>
      </c>
      <c r="Y18" s="5">
        <f t="shared" ref="Y18" si="358">Y19+Y20+Y21</f>
        <v>0</v>
      </c>
      <c r="Z18" s="5">
        <f t="shared" ref="Z18:FM18" si="359">Z19+Z20+Z21</f>
        <v>0</v>
      </c>
      <c r="AA18" s="5">
        <f t="shared" ref="AA18" si="360">AA19+AA20+AA21</f>
        <v>0</v>
      </c>
      <c r="AB18" s="5">
        <f t="shared" ref="AB18" si="361">AB19+AB20+AB21</f>
        <v>0</v>
      </c>
      <c r="AC18" s="5">
        <f t="shared" si="359"/>
        <v>0</v>
      </c>
      <c r="AD18" s="5">
        <f t="shared" ref="AD18" si="362">AD19+AD20+AD21</f>
        <v>0</v>
      </c>
      <c r="AE18" s="5">
        <f t="shared" ref="AE18" si="363">AE19+AE20+AE21</f>
        <v>0</v>
      </c>
      <c r="AF18" s="5">
        <f t="shared" si="359"/>
        <v>0</v>
      </c>
      <c r="AG18" s="5">
        <f t="shared" ref="AG18" si="364">AG19+AG20+AG21</f>
        <v>0</v>
      </c>
      <c r="AH18" s="5">
        <f t="shared" ref="AH18" si="365">AH19+AH20+AH21</f>
        <v>0</v>
      </c>
      <c r="AI18" s="5">
        <f t="shared" si="359"/>
        <v>0</v>
      </c>
      <c r="AJ18" s="5">
        <f t="shared" ref="AJ18" si="366">AJ19+AJ20+AJ21</f>
        <v>0</v>
      </c>
      <c r="AK18" s="5">
        <f t="shared" ref="AK18" si="367">AK19+AK20+AK21</f>
        <v>0</v>
      </c>
      <c r="AL18" s="5">
        <f t="shared" si="359"/>
        <v>0</v>
      </c>
      <c r="AM18" s="5">
        <f t="shared" ref="AM18" si="368">AM19+AM20+AM21</f>
        <v>0</v>
      </c>
      <c r="AN18" s="5">
        <f t="shared" ref="AN18" si="369">AN19+AN20+AN21</f>
        <v>0</v>
      </c>
      <c r="AO18" s="5">
        <f t="shared" si="359"/>
        <v>0</v>
      </c>
      <c r="AP18" s="5">
        <f t="shared" ref="AP18" si="370">AP19+AP20+AP21</f>
        <v>0</v>
      </c>
      <c r="AQ18" s="5">
        <f t="shared" ref="AQ18" si="371">AQ19+AQ20+AQ21</f>
        <v>0</v>
      </c>
      <c r="AR18" s="5">
        <f>AR19+AR20+AR21</f>
        <v>0</v>
      </c>
      <c r="AS18" s="5">
        <f t="shared" ref="AS18" si="372">AS19+AS20+AS21</f>
        <v>0</v>
      </c>
      <c r="AT18" s="5">
        <f t="shared" ref="AT18" si="373">AT19+AT20+AT21</f>
        <v>0</v>
      </c>
      <c r="AU18" s="5">
        <f t="shared" si="359"/>
        <v>0</v>
      </c>
      <c r="AV18" s="5">
        <f t="shared" ref="AV18" si="374">AV19+AV20+AV21</f>
        <v>0</v>
      </c>
      <c r="AW18" s="5">
        <f t="shared" ref="AW18" si="375">AW19+AW20+AW21</f>
        <v>0</v>
      </c>
      <c r="AX18" s="5">
        <f t="shared" si="359"/>
        <v>0</v>
      </c>
      <c r="AY18" s="5">
        <f t="shared" ref="AY18" si="376">AY19+AY20+AY21</f>
        <v>0</v>
      </c>
      <c r="AZ18" s="5">
        <f t="shared" ref="AZ18" si="377">AZ19+AZ20+AZ21</f>
        <v>0</v>
      </c>
      <c r="BA18" s="5">
        <f t="shared" si="359"/>
        <v>0</v>
      </c>
      <c r="BB18" s="5">
        <f t="shared" ref="BB18" si="378">BB19+BB20+BB21</f>
        <v>0</v>
      </c>
      <c r="BC18" s="5">
        <f t="shared" ref="BC18" si="379">BC19+BC20+BC21</f>
        <v>0</v>
      </c>
      <c r="BD18" s="5">
        <f t="shared" si="359"/>
        <v>0</v>
      </c>
      <c r="BE18" s="5">
        <f t="shared" ref="BE18" si="380">BE19+BE20+BE21</f>
        <v>0</v>
      </c>
      <c r="BF18" s="5">
        <f t="shared" ref="BF18" si="381">BF19+BF20+BF21</f>
        <v>0</v>
      </c>
      <c r="BG18" s="5">
        <f t="shared" si="359"/>
        <v>0</v>
      </c>
      <c r="BH18" s="5">
        <f t="shared" ref="BH18" si="382">BH19+BH20+BH21</f>
        <v>0</v>
      </c>
      <c r="BI18" s="5">
        <f t="shared" ref="BI18" si="383">BI19+BI20+BI21</f>
        <v>0</v>
      </c>
      <c r="BJ18" s="5">
        <f t="shared" si="359"/>
        <v>0</v>
      </c>
      <c r="BK18" s="5">
        <f t="shared" ref="BK18" si="384">BK19+BK20+BK21</f>
        <v>0</v>
      </c>
      <c r="BL18" s="5">
        <f t="shared" ref="BL18" si="385">BL19+BL20+BL21</f>
        <v>0</v>
      </c>
      <c r="BM18" s="5">
        <f t="shared" si="359"/>
        <v>0</v>
      </c>
      <c r="BN18" s="5">
        <f t="shared" ref="BN18" si="386">BN19+BN20+BN21</f>
        <v>0</v>
      </c>
      <c r="BO18" s="5">
        <f t="shared" ref="BO18" si="387">BO19+BO20+BO21</f>
        <v>0</v>
      </c>
      <c r="BP18" s="5">
        <f t="shared" si="359"/>
        <v>0</v>
      </c>
      <c r="BQ18" s="5">
        <f t="shared" ref="BQ18" si="388">BQ19+BQ20+BQ21</f>
        <v>0</v>
      </c>
      <c r="BR18" s="5">
        <f t="shared" ref="BR18" si="389">BR19+BR20+BR21</f>
        <v>0</v>
      </c>
      <c r="BS18" s="5">
        <f t="shared" si="359"/>
        <v>0</v>
      </c>
      <c r="BT18" s="5">
        <f t="shared" ref="BT18" si="390">BT19+BT20+BT21</f>
        <v>0</v>
      </c>
      <c r="BU18" s="5">
        <f t="shared" ref="BU18" si="391">BU19+BU20+BU21</f>
        <v>0</v>
      </c>
      <c r="BV18" s="5">
        <f t="shared" si="359"/>
        <v>0</v>
      </c>
      <c r="BW18" s="5">
        <f t="shared" ref="BW18" si="392">BW19+BW20+BW21</f>
        <v>0</v>
      </c>
      <c r="BX18" s="5">
        <f t="shared" ref="BX18" si="393">BX19+BX20+BX21</f>
        <v>0</v>
      </c>
      <c r="BY18" s="5">
        <f t="shared" si="359"/>
        <v>0</v>
      </c>
      <c r="BZ18" s="5">
        <f t="shared" ref="BZ18" si="394">BZ19+BZ20+BZ21</f>
        <v>0</v>
      </c>
      <c r="CA18" s="5">
        <f t="shared" ref="CA18" si="395">CA19+CA20+CA21</f>
        <v>0</v>
      </c>
      <c r="CB18" s="5">
        <f t="shared" si="359"/>
        <v>0</v>
      </c>
      <c r="CC18" s="5">
        <f t="shared" ref="CC18" si="396">CC19+CC20+CC21</f>
        <v>0</v>
      </c>
      <c r="CD18" s="5">
        <f t="shared" ref="CD18" si="397">CD19+CD20+CD21</f>
        <v>0</v>
      </c>
      <c r="CE18" s="5">
        <f t="shared" si="359"/>
        <v>0</v>
      </c>
      <c r="CF18" s="5">
        <f t="shared" ref="CF18" si="398">CF19+CF20+CF21</f>
        <v>0</v>
      </c>
      <c r="CG18" s="5">
        <f t="shared" ref="CG18" si="399">CG19+CG20+CG21</f>
        <v>0</v>
      </c>
      <c r="CH18" s="5">
        <f t="shared" si="359"/>
        <v>0</v>
      </c>
      <c r="CI18" s="5">
        <f t="shared" ref="CI18" si="400">CI19+CI20+CI21</f>
        <v>0</v>
      </c>
      <c r="CJ18" s="5">
        <f t="shared" ref="CJ18" si="401">CJ19+CJ20+CJ21</f>
        <v>0</v>
      </c>
      <c r="CK18" s="5">
        <f t="shared" si="359"/>
        <v>0</v>
      </c>
      <c r="CL18" s="5">
        <f t="shared" ref="CL18" si="402">CL19+CL20+CL21</f>
        <v>0</v>
      </c>
      <c r="CM18" s="5">
        <f t="shared" ref="CM18" si="403">CM19+CM20+CM21</f>
        <v>0</v>
      </c>
      <c r="CN18" s="5">
        <f t="shared" si="359"/>
        <v>0</v>
      </c>
      <c r="CO18" s="5">
        <f t="shared" ref="CO18" si="404">CO19+CO20+CO21</f>
        <v>0</v>
      </c>
      <c r="CP18" s="5">
        <f t="shared" ref="CP18" si="405">CP19+CP20+CP21</f>
        <v>0</v>
      </c>
      <c r="CQ18" s="5">
        <f t="shared" si="359"/>
        <v>0</v>
      </c>
      <c r="CR18" s="5">
        <f t="shared" ref="CR18" si="406">CR19+CR20+CR21</f>
        <v>0</v>
      </c>
      <c r="CS18" s="5">
        <f t="shared" ref="CS18" si="407">CS19+CS20+CS21</f>
        <v>0</v>
      </c>
      <c r="CT18" s="5">
        <f t="shared" si="359"/>
        <v>0</v>
      </c>
      <c r="CU18" s="5">
        <f t="shared" ref="CU18" si="408">CU19+CU20+CU21</f>
        <v>0</v>
      </c>
      <c r="CV18" s="5">
        <f t="shared" ref="CV18" si="409">CV19+CV20+CV21</f>
        <v>0</v>
      </c>
      <c r="CW18" s="5">
        <f t="shared" si="359"/>
        <v>0</v>
      </c>
      <c r="CX18" s="5">
        <f t="shared" ref="CX18" si="410">CX19+CX20+CX21</f>
        <v>0</v>
      </c>
      <c r="CY18" s="5">
        <f t="shared" ref="CY18" si="411">CY19+CY20+CY21</f>
        <v>0</v>
      </c>
      <c r="CZ18" s="5">
        <f t="shared" si="359"/>
        <v>0</v>
      </c>
      <c r="DA18" s="5">
        <f t="shared" ref="DA18" si="412">DA19+DA20+DA21</f>
        <v>0</v>
      </c>
      <c r="DB18" s="5">
        <f t="shared" ref="DB18" si="413">DB19+DB20+DB21</f>
        <v>0</v>
      </c>
      <c r="DC18" s="5">
        <f t="shared" si="359"/>
        <v>0</v>
      </c>
      <c r="DD18" s="5">
        <f t="shared" ref="DD18" si="414">DD19+DD20+DD21</f>
        <v>0</v>
      </c>
      <c r="DE18" s="5">
        <f t="shared" ref="DE18" si="415">DE19+DE20+DE21</f>
        <v>0</v>
      </c>
      <c r="DF18" s="5">
        <f t="shared" si="359"/>
        <v>0</v>
      </c>
      <c r="DG18" s="5">
        <f t="shared" ref="DG18" si="416">DG19+DG20+DG21</f>
        <v>0</v>
      </c>
      <c r="DH18" s="5">
        <f t="shared" ref="DH18" si="417">DH19+DH20+DH21</f>
        <v>0</v>
      </c>
      <c r="DI18" s="5">
        <f t="shared" si="359"/>
        <v>0</v>
      </c>
      <c r="DJ18" s="5">
        <f t="shared" ref="DJ18" si="418">DJ19+DJ20+DJ21</f>
        <v>0</v>
      </c>
      <c r="DK18" s="5">
        <f t="shared" ref="DK18" si="419">DK19+DK20+DK21</f>
        <v>0</v>
      </c>
      <c r="DL18" s="5">
        <f t="shared" si="359"/>
        <v>0</v>
      </c>
      <c r="DM18" s="5">
        <f t="shared" ref="DM18" si="420">DM19+DM20+DM21</f>
        <v>0</v>
      </c>
      <c r="DN18" s="5">
        <f t="shared" ref="DN18" si="421">DN19+DN20+DN21</f>
        <v>0</v>
      </c>
      <c r="DO18" s="5">
        <f t="shared" si="359"/>
        <v>0</v>
      </c>
      <c r="DP18" s="5">
        <f t="shared" ref="DP18" si="422">DP19+DP20+DP21</f>
        <v>0</v>
      </c>
      <c r="DQ18" s="5">
        <f t="shared" ref="DQ18" si="423">DQ19+DQ20+DQ21</f>
        <v>0</v>
      </c>
      <c r="DR18" s="106">
        <f t="shared" si="359"/>
        <v>0</v>
      </c>
      <c r="DS18" s="106">
        <f t="shared" si="359"/>
        <v>0</v>
      </c>
      <c r="DT18" s="106">
        <f t="shared" si="359"/>
        <v>0</v>
      </c>
      <c r="DU18" s="5">
        <f t="shared" ref="DU18:EU18" si="424">DU19+DU20+DU21</f>
        <v>0</v>
      </c>
      <c r="DV18" s="5">
        <f t="shared" si="424"/>
        <v>0</v>
      </c>
      <c r="DW18" s="5">
        <f t="shared" si="424"/>
        <v>0</v>
      </c>
      <c r="DX18" s="5">
        <f t="shared" si="424"/>
        <v>0</v>
      </c>
      <c r="DY18" s="5">
        <f t="shared" si="424"/>
        <v>0</v>
      </c>
      <c r="DZ18" s="5">
        <f t="shared" si="424"/>
        <v>0</v>
      </c>
      <c r="EA18" s="5">
        <f t="shared" si="424"/>
        <v>0</v>
      </c>
      <c r="EB18" s="5">
        <f t="shared" si="424"/>
        <v>0</v>
      </c>
      <c r="EC18" s="5">
        <f t="shared" si="424"/>
        <v>0</v>
      </c>
      <c r="ED18" s="5">
        <f t="shared" si="424"/>
        <v>0</v>
      </c>
      <c r="EE18" s="5">
        <f t="shared" si="424"/>
        <v>0</v>
      </c>
      <c r="EF18" s="5">
        <f t="shared" si="424"/>
        <v>0</v>
      </c>
      <c r="EG18" s="5">
        <f t="shared" si="424"/>
        <v>0</v>
      </c>
      <c r="EH18" s="5">
        <f t="shared" si="424"/>
        <v>0</v>
      </c>
      <c r="EI18" s="5">
        <f t="shared" si="424"/>
        <v>0</v>
      </c>
      <c r="EJ18" s="5">
        <f t="shared" si="424"/>
        <v>0</v>
      </c>
      <c r="EK18" s="5">
        <f t="shared" si="424"/>
        <v>0</v>
      </c>
      <c r="EL18" s="5">
        <f t="shared" si="424"/>
        <v>0</v>
      </c>
      <c r="EM18" s="5">
        <f t="shared" si="424"/>
        <v>0</v>
      </c>
      <c r="EN18" s="5">
        <f t="shared" si="424"/>
        <v>0</v>
      </c>
      <c r="EO18" s="5">
        <f t="shared" si="424"/>
        <v>0</v>
      </c>
      <c r="EP18" s="5">
        <f t="shared" si="424"/>
        <v>0</v>
      </c>
      <c r="EQ18" s="5">
        <f t="shared" si="424"/>
        <v>0</v>
      </c>
      <c r="ER18" s="5">
        <f t="shared" si="424"/>
        <v>0</v>
      </c>
      <c r="ES18" s="5">
        <f t="shared" si="424"/>
        <v>0</v>
      </c>
      <c r="ET18" s="5">
        <f t="shared" si="424"/>
        <v>0</v>
      </c>
      <c r="EU18" s="5">
        <f t="shared" si="424"/>
        <v>0</v>
      </c>
      <c r="EV18" s="106">
        <f t="shared" si="359"/>
        <v>0</v>
      </c>
      <c r="EW18" s="106">
        <f t="shared" si="359"/>
        <v>0</v>
      </c>
      <c r="EX18" s="106">
        <f t="shared" si="359"/>
        <v>0</v>
      </c>
      <c r="EY18" s="5">
        <f t="shared" si="359"/>
        <v>0</v>
      </c>
      <c r="EZ18" s="5">
        <f t="shared" si="359"/>
        <v>0</v>
      </c>
      <c r="FA18" s="5">
        <f t="shared" si="359"/>
        <v>0</v>
      </c>
      <c r="FB18" s="5">
        <f t="shared" si="359"/>
        <v>0</v>
      </c>
      <c r="FC18" s="5">
        <f t="shared" si="359"/>
        <v>0</v>
      </c>
      <c r="FD18" s="5">
        <f t="shared" si="359"/>
        <v>0</v>
      </c>
      <c r="FE18" s="5">
        <f t="shared" si="359"/>
        <v>0</v>
      </c>
      <c r="FF18" s="5">
        <f t="shared" si="359"/>
        <v>0</v>
      </c>
      <c r="FG18" s="5">
        <f t="shared" si="359"/>
        <v>0</v>
      </c>
      <c r="FH18" s="5">
        <f t="shared" si="359"/>
        <v>0</v>
      </c>
      <c r="FI18" s="5">
        <f t="shared" si="359"/>
        <v>0</v>
      </c>
      <c r="FJ18" s="5">
        <f t="shared" si="359"/>
        <v>0</v>
      </c>
      <c r="FK18" s="5">
        <f t="shared" si="359"/>
        <v>0</v>
      </c>
      <c r="FL18" s="5">
        <f t="shared" si="359"/>
        <v>0</v>
      </c>
      <c r="FM18" s="5">
        <f t="shared" si="359"/>
        <v>0</v>
      </c>
      <c r="FN18" s="5">
        <f t="shared" ref="FN18" si="425">FN19+FN20+FN21</f>
        <v>0</v>
      </c>
      <c r="FO18" s="5">
        <f t="shared" ref="FO18:HC18" si="426">FO19+FO20+FO21</f>
        <v>0</v>
      </c>
      <c r="FP18" s="5">
        <f t="shared" si="426"/>
        <v>0</v>
      </c>
      <c r="FQ18" s="5">
        <f t="shared" si="426"/>
        <v>0</v>
      </c>
      <c r="FR18" s="5">
        <f t="shared" si="426"/>
        <v>0</v>
      </c>
      <c r="FS18" s="5">
        <f t="shared" si="426"/>
        <v>0</v>
      </c>
      <c r="FT18" s="5">
        <f t="shared" si="426"/>
        <v>0</v>
      </c>
      <c r="FU18" s="5">
        <f t="shared" si="426"/>
        <v>0</v>
      </c>
      <c r="FV18" s="5">
        <f t="shared" si="426"/>
        <v>0</v>
      </c>
      <c r="FW18" s="5">
        <f t="shared" si="426"/>
        <v>0</v>
      </c>
      <c r="FX18" s="5">
        <f t="shared" si="426"/>
        <v>0</v>
      </c>
      <c r="FY18" s="5">
        <f t="shared" si="426"/>
        <v>0</v>
      </c>
      <c r="FZ18" s="5">
        <f t="shared" si="426"/>
        <v>0</v>
      </c>
      <c r="GA18" s="5">
        <f t="shared" si="426"/>
        <v>0</v>
      </c>
      <c r="GB18" s="5">
        <f t="shared" si="426"/>
        <v>0</v>
      </c>
      <c r="GC18" s="5">
        <f t="shared" si="426"/>
        <v>0</v>
      </c>
      <c r="GD18" s="5">
        <f t="shared" si="426"/>
        <v>0</v>
      </c>
      <c r="GE18" s="5">
        <f t="shared" si="426"/>
        <v>0</v>
      </c>
      <c r="GF18" s="5">
        <f t="shared" si="426"/>
        <v>0</v>
      </c>
      <c r="GG18" s="5">
        <f t="shared" si="426"/>
        <v>0</v>
      </c>
      <c r="GH18" s="5">
        <f t="shared" si="426"/>
        <v>0</v>
      </c>
      <c r="GI18" s="5">
        <f t="shared" si="426"/>
        <v>0</v>
      </c>
      <c r="GJ18" s="5">
        <f t="shared" si="426"/>
        <v>0</v>
      </c>
      <c r="GK18" s="5">
        <f t="shared" si="426"/>
        <v>0</v>
      </c>
      <c r="GL18" s="5">
        <f t="shared" si="426"/>
        <v>0</v>
      </c>
      <c r="GM18" s="5">
        <f t="shared" si="426"/>
        <v>0</v>
      </c>
      <c r="GN18" s="5">
        <f t="shared" si="426"/>
        <v>0</v>
      </c>
      <c r="GO18" s="5">
        <f t="shared" si="426"/>
        <v>0</v>
      </c>
      <c r="GP18" s="5">
        <f t="shared" si="426"/>
        <v>0</v>
      </c>
      <c r="GQ18" s="5">
        <f t="shared" si="426"/>
        <v>0</v>
      </c>
      <c r="GR18" s="5">
        <f t="shared" si="426"/>
        <v>0</v>
      </c>
      <c r="GS18" s="5">
        <f t="shared" si="426"/>
        <v>0</v>
      </c>
      <c r="GT18" s="5">
        <f t="shared" si="426"/>
        <v>0</v>
      </c>
      <c r="GU18" s="5">
        <f t="shared" si="426"/>
        <v>0</v>
      </c>
      <c r="GV18" s="5">
        <f t="shared" si="426"/>
        <v>0</v>
      </c>
      <c r="GW18" s="5">
        <f t="shared" si="426"/>
        <v>0</v>
      </c>
      <c r="GX18" s="5">
        <f t="shared" si="426"/>
        <v>0</v>
      </c>
      <c r="GY18" s="5">
        <f t="shared" si="426"/>
        <v>0</v>
      </c>
      <c r="GZ18" s="5">
        <f t="shared" si="426"/>
        <v>0</v>
      </c>
      <c r="HA18" s="5">
        <f t="shared" si="426"/>
        <v>0</v>
      </c>
      <c r="HB18" s="5">
        <f t="shared" si="426"/>
        <v>0</v>
      </c>
      <c r="HC18" s="118">
        <f t="shared" si="426"/>
        <v>0</v>
      </c>
    </row>
    <row r="19" spans="1:211" x14ac:dyDescent="0.2">
      <c r="A19" s="115" t="s">
        <v>411</v>
      </c>
      <c r="B19" s="6">
        <v>0</v>
      </c>
      <c r="C19" s="6"/>
      <c r="D19" s="6">
        <f t="shared" si="101"/>
        <v>0</v>
      </c>
      <c r="E19" s="6">
        <v>0</v>
      </c>
      <c r="F19" s="6"/>
      <c r="G19" s="6">
        <f t="shared" ref="G19:G20" si="427">E19+F19</f>
        <v>0</v>
      </c>
      <c r="H19" s="6">
        <v>0</v>
      </c>
      <c r="I19" s="6"/>
      <c r="J19" s="6">
        <f t="shared" ref="J19:J20" si="428">H19+I19</f>
        <v>0</v>
      </c>
      <c r="K19" s="6">
        <v>0</v>
      </c>
      <c r="L19" s="6"/>
      <c r="M19" s="6">
        <f t="shared" ref="M19:M20" si="429">K19+L19</f>
        <v>0</v>
      </c>
      <c r="N19" s="6">
        <v>0</v>
      </c>
      <c r="O19" s="6"/>
      <c r="P19" s="6">
        <f t="shared" ref="P19:P20" si="430">N19+O19</f>
        <v>0</v>
      </c>
      <c r="Q19" s="6">
        <v>0</v>
      </c>
      <c r="R19" s="6"/>
      <c r="S19" s="6">
        <f t="shared" ref="S19:S20" si="431">Q19+R19</f>
        <v>0</v>
      </c>
      <c r="T19" s="6">
        <v>0</v>
      </c>
      <c r="U19" s="6"/>
      <c r="V19" s="6">
        <f t="shared" ref="V19:V20" si="432">T19+U19</f>
        <v>0</v>
      </c>
      <c r="W19" s="6">
        <v>0</v>
      </c>
      <c r="X19" s="6"/>
      <c r="Y19" s="6">
        <f t="shared" ref="Y19:Y20" si="433">W19+X19</f>
        <v>0</v>
      </c>
      <c r="Z19" s="6">
        <v>0</v>
      </c>
      <c r="AA19" s="6"/>
      <c r="AB19" s="6">
        <f t="shared" ref="AB19:AB20" si="434">Z19+AA19</f>
        <v>0</v>
      </c>
      <c r="AC19" s="6"/>
      <c r="AD19" s="6"/>
      <c r="AE19" s="6">
        <f t="shared" ref="AE19:AE20" si="435">AC19+AD19</f>
        <v>0</v>
      </c>
      <c r="AF19" s="6"/>
      <c r="AG19" s="6"/>
      <c r="AH19" s="6">
        <f t="shared" ref="AH19:AH20" si="436">AF19+AG19</f>
        <v>0</v>
      </c>
      <c r="AI19" s="6"/>
      <c r="AJ19" s="6"/>
      <c r="AK19" s="6">
        <f t="shared" ref="AK19:AK20" si="437">AI19+AJ19</f>
        <v>0</v>
      </c>
      <c r="AL19" s="6"/>
      <c r="AM19" s="6"/>
      <c r="AN19" s="6">
        <f t="shared" ref="AN19:AN20" si="438">AL19+AM19</f>
        <v>0</v>
      </c>
      <c r="AO19" s="6"/>
      <c r="AP19" s="6"/>
      <c r="AQ19" s="6">
        <f t="shared" ref="AQ19:AQ20" si="439">AO19+AP19</f>
        <v>0</v>
      </c>
      <c r="AR19" s="6"/>
      <c r="AS19" s="6"/>
      <c r="AT19" s="6">
        <f t="shared" ref="AT19:AT20" si="440">AR19+AS19</f>
        <v>0</v>
      </c>
      <c r="AU19" s="6"/>
      <c r="AV19" s="6"/>
      <c r="AW19" s="6">
        <f t="shared" ref="AW19:AW20" si="441">AU19+AV19</f>
        <v>0</v>
      </c>
      <c r="AX19" s="6"/>
      <c r="AY19" s="6"/>
      <c r="AZ19" s="6">
        <f t="shared" ref="AZ19:AZ20" si="442">AX19+AY19</f>
        <v>0</v>
      </c>
      <c r="BA19" s="6"/>
      <c r="BB19" s="6"/>
      <c r="BC19" s="6">
        <f t="shared" ref="BC19:BC20" si="443">BA19+BB19</f>
        <v>0</v>
      </c>
      <c r="BD19" s="6"/>
      <c r="BE19" s="6"/>
      <c r="BF19" s="6">
        <f t="shared" ref="BF19:BF20" si="444">BD19+BE19</f>
        <v>0</v>
      </c>
      <c r="BG19" s="6"/>
      <c r="BH19" s="6"/>
      <c r="BI19" s="6">
        <f t="shared" ref="BI19:BI20" si="445">BG19+BH19</f>
        <v>0</v>
      </c>
      <c r="BJ19" s="6"/>
      <c r="BK19" s="6"/>
      <c r="BL19" s="6">
        <f t="shared" ref="BL19:BL20" si="446">BJ19+BK19</f>
        <v>0</v>
      </c>
      <c r="BM19" s="6"/>
      <c r="BN19" s="6"/>
      <c r="BO19" s="6">
        <f t="shared" ref="BO19:BO20" si="447">BM19+BN19</f>
        <v>0</v>
      </c>
      <c r="BP19" s="6"/>
      <c r="BQ19" s="6"/>
      <c r="BR19" s="6">
        <f t="shared" ref="BR19:BR20" si="448">BP19+BQ19</f>
        <v>0</v>
      </c>
      <c r="BS19" s="6"/>
      <c r="BT19" s="6"/>
      <c r="BU19" s="6">
        <f t="shared" ref="BU19:BU20" si="449">BS19+BT19</f>
        <v>0</v>
      </c>
      <c r="BV19" s="6"/>
      <c r="BW19" s="6"/>
      <c r="BX19" s="6">
        <f t="shared" ref="BX19:BX20" si="450">BV19+BW19</f>
        <v>0</v>
      </c>
      <c r="BY19" s="6"/>
      <c r="BZ19" s="6"/>
      <c r="CA19" s="6">
        <f t="shared" ref="CA19:CA20" si="451">BY19+BZ19</f>
        <v>0</v>
      </c>
      <c r="CB19" s="6"/>
      <c r="CC19" s="6"/>
      <c r="CD19" s="6">
        <f t="shared" ref="CD19:CD20" si="452">CB19+CC19</f>
        <v>0</v>
      </c>
      <c r="CE19" s="6"/>
      <c r="CF19" s="6"/>
      <c r="CG19" s="6">
        <f t="shared" ref="CG19:CG20" si="453">CE19+CF19</f>
        <v>0</v>
      </c>
      <c r="CH19" s="6"/>
      <c r="CI19" s="6"/>
      <c r="CJ19" s="6">
        <f t="shared" ref="CJ19:CJ20" si="454">CH19+CI19</f>
        <v>0</v>
      </c>
      <c r="CK19" s="6"/>
      <c r="CL19" s="6"/>
      <c r="CM19" s="6">
        <f t="shared" ref="CM19:CM20" si="455">CK19+CL19</f>
        <v>0</v>
      </c>
      <c r="CN19" s="6"/>
      <c r="CO19" s="6"/>
      <c r="CP19" s="6">
        <f t="shared" ref="CP19:CP20" si="456">CN19+CO19</f>
        <v>0</v>
      </c>
      <c r="CQ19" s="6"/>
      <c r="CR19" s="6"/>
      <c r="CS19" s="6">
        <f t="shared" ref="CS19:CS20" si="457">CQ19+CR19</f>
        <v>0</v>
      </c>
      <c r="CT19" s="6"/>
      <c r="CU19" s="6"/>
      <c r="CV19" s="6">
        <f t="shared" ref="CV19:CV20" si="458">CT19+CU19</f>
        <v>0</v>
      </c>
      <c r="CW19" s="6"/>
      <c r="CX19" s="6"/>
      <c r="CY19" s="6">
        <f t="shared" ref="CY19:CY20" si="459">CW19+CX19</f>
        <v>0</v>
      </c>
      <c r="CZ19" s="6"/>
      <c r="DA19" s="6"/>
      <c r="DB19" s="6">
        <f t="shared" ref="DB19:DB20" si="460">CZ19+DA19</f>
        <v>0</v>
      </c>
      <c r="DC19" s="6"/>
      <c r="DD19" s="6"/>
      <c r="DE19" s="6">
        <f t="shared" ref="DE19:DE20" si="461">DC19+DD19</f>
        <v>0</v>
      </c>
      <c r="DF19" s="6"/>
      <c r="DG19" s="6"/>
      <c r="DH19" s="6">
        <f t="shared" ref="DH19:DH20" si="462">DF19+DG19</f>
        <v>0</v>
      </c>
      <c r="DI19" s="6"/>
      <c r="DJ19" s="6"/>
      <c r="DK19" s="6">
        <f t="shared" ref="DK19:DK20" si="463">DI19+DJ19</f>
        <v>0</v>
      </c>
      <c r="DL19" s="6"/>
      <c r="DM19" s="6"/>
      <c r="DN19" s="6">
        <f t="shared" ref="DN19:DN20" si="464">DL19+DM19</f>
        <v>0</v>
      </c>
      <c r="DO19" s="6"/>
      <c r="DP19" s="6"/>
      <c r="DQ19" s="6">
        <f t="shared" ref="DQ19:DQ20" si="465">DO19+DP19</f>
        <v>0</v>
      </c>
      <c r="DR19" s="105">
        <f t="shared" si="141"/>
        <v>0</v>
      </c>
      <c r="DS19" s="105">
        <f t="shared" si="142"/>
        <v>0</v>
      </c>
      <c r="DT19" s="105">
        <f t="shared" si="143"/>
        <v>0</v>
      </c>
      <c r="DU19" s="6">
        <v>0</v>
      </c>
      <c r="DV19" s="6"/>
      <c r="DW19" s="6">
        <f t="shared" ref="DW19:DW20" si="466">DU19+DV19</f>
        <v>0</v>
      </c>
      <c r="DX19" s="6">
        <v>0</v>
      </c>
      <c r="DY19" s="6"/>
      <c r="DZ19" s="6">
        <f t="shared" ref="DZ19:DZ20" si="467">DX19+DY19</f>
        <v>0</v>
      </c>
      <c r="EA19" s="6">
        <v>0</v>
      </c>
      <c r="EB19" s="6"/>
      <c r="EC19" s="6">
        <f t="shared" ref="EC19:EC20" si="468">EA19+EB19</f>
        <v>0</v>
      </c>
      <c r="ED19" s="6">
        <v>0</v>
      </c>
      <c r="EE19" s="6"/>
      <c r="EF19" s="6">
        <f t="shared" ref="EF19:EF20" si="469">ED19+EE19</f>
        <v>0</v>
      </c>
      <c r="EG19" s="6">
        <v>0</v>
      </c>
      <c r="EH19" s="6"/>
      <c r="EI19" s="6">
        <f t="shared" ref="EI19:EI20" si="470">EG19+EH19</f>
        <v>0</v>
      </c>
      <c r="EJ19" s="6"/>
      <c r="EK19" s="6"/>
      <c r="EL19" s="6">
        <f t="shared" ref="EL19:EL20" si="471">EJ19+EK19</f>
        <v>0</v>
      </c>
      <c r="EM19" s="6"/>
      <c r="EN19" s="6"/>
      <c r="EO19" s="6">
        <f t="shared" ref="EO19:EO20" si="472">EM19+EN19</f>
        <v>0</v>
      </c>
      <c r="EP19" s="6">
        <v>0</v>
      </c>
      <c r="EQ19" s="6"/>
      <c r="ER19" s="6">
        <f t="shared" ref="ER19:ER20" si="473">EP19+EQ19</f>
        <v>0</v>
      </c>
      <c r="ES19" s="6"/>
      <c r="ET19" s="6"/>
      <c r="EU19" s="6">
        <f t="shared" ref="EU19:EU20" si="474">ES19+ET19</f>
        <v>0</v>
      </c>
      <c r="EV19" s="105">
        <f t="shared" si="153"/>
        <v>0</v>
      </c>
      <c r="EW19" s="105">
        <f t="shared" ref="EW19:EW20" si="475">DV19+DY19+EB19+EE19+EH19+EK19+EN19+EQ19+ET19</f>
        <v>0</v>
      </c>
      <c r="EX19" s="105">
        <f t="shared" ref="EX19:EX20" si="476">DW19+DZ19+EC19+EF19+EI19+EL19+EO19+ER19+EU19</f>
        <v>0</v>
      </c>
      <c r="EY19" s="6"/>
      <c r="EZ19" s="6"/>
      <c r="FA19" s="6">
        <f t="shared" ref="FA19:FA20" si="477">EY19+EZ19</f>
        <v>0</v>
      </c>
      <c r="FB19" s="6"/>
      <c r="FC19" s="6"/>
      <c r="FD19" s="6">
        <f t="shared" ref="FD19:FD20" si="478">FB19+FC19</f>
        <v>0</v>
      </c>
      <c r="FE19" s="6"/>
      <c r="FF19" s="6"/>
      <c r="FG19" s="6">
        <f t="shared" ref="FG19:FG20" si="479">FE19+FF19</f>
        <v>0</v>
      </c>
      <c r="FH19" s="6"/>
      <c r="FI19" s="6"/>
      <c r="FJ19" s="6">
        <f t="shared" ref="FJ19:FJ20" si="480">FH19+FI19</f>
        <v>0</v>
      </c>
      <c r="FK19" s="7"/>
      <c r="FL19" s="6"/>
      <c r="FM19" s="6">
        <f t="shared" ref="FM19:FM20" si="481">FK19+FL19</f>
        <v>0</v>
      </c>
      <c r="FN19" s="7"/>
      <c r="FO19" s="6"/>
      <c r="FP19" s="6">
        <f t="shared" ref="FP19:FP20" si="482">FN19+FO19</f>
        <v>0</v>
      </c>
      <c r="FQ19" s="7"/>
      <c r="FR19" s="6"/>
      <c r="FS19" s="6">
        <f t="shared" ref="FS19:FS20" si="483">FQ19+FR19</f>
        <v>0</v>
      </c>
      <c r="FT19" s="7"/>
      <c r="FU19" s="6"/>
      <c r="FV19" s="6">
        <f t="shared" ref="FV19:FV20" si="484">FT19+FU19</f>
        <v>0</v>
      </c>
      <c r="FW19" s="7"/>
      <c r="FX19" s="6"/>
      <c r="FY19" s="6">
        <f t="shared" ref="FY19:FY20" si="485">FW19+FX19</f>
        <v>0</v>
      </c>
      <c r="FZ19" s="7"/>
      <c r="GA19" s="6"/>
      <c r="GB19" s="6">
        <f t="shared" ref="GB19:GB20" si="486">FZ19+GA19</f>
        <v>0</v>
      </c>
      <c r="GC19" s="7"/>
      <c r="GD19" s="6"/>
      <c r="GE19" s="6">
        <f t="shared" ref="GE19:GE20" si="487">GC19+GD19</f>
        <v>0</v>
      </c>
      <c r="GF19" s="7"/>
      <c r="GG19" s="6"/>
      <c r="GH19" s="6">
        <f t="shared" ref="GH19:GH20" si="488">GF19+GG19</f>
        <v>0</v>
      </c>
      <c r="GI19" s="7"/>
      <c r="GJ19" s="6"/>
      <c r="GK19" s="6">
        <f t="shared" ref="GK19:GK20" si="489">GI19+GJ19</f>
        <v>0</v>
      </c>
      <c r="GL19" s="7">
        <f t="shared" ref="GL19:GL20" si="490">EY19+FB19+FE19+FH19+FK19+FN19+FQ19+FT19+FW19+FZ19+GC19+GF19+GI19</f>
        <v>0</v>
      </c>
      <c r="GM19" s="7">
        <f t="shared" ref="GM19:GM20" si="491">EZ19+FC19+FF19+FI19+FL19+FO19+FR19+FU19+FX19+GA19+GD19+GG19+GJ19</f>
        <v>0</v>
      </c>
      <c r="GN19" s="7">
        <f t="shared" ref="GN19:GN20" si="492">FA19+FD19+FG19+FJ19+FM19+FP19+FS19+FV19+FY19+GB19+GE19+GH19+GK19</f>
        <v>0</v>
      </c>
      <c r="GO19" s="7">
        <f t="shared" ref="GO19:GO20" si="493">SUM(GB19:GN19)</f>
        <v>0</v>
      </c>
      <c r="GP19" s="6"/>
      <c r="GQ19" s="6">
        <f t="shared" ref="GQ19:GQ20" si="494">GO19+GP19</f>
        <v>0</v>
      </c>
      <c r="GR19" s="7">
        <f t="shared" ref="GR19:GR20" si="495">SUM(GE19:GQ19)</f>
        <v>0</v>
      </c>
      <c r="GS19" s="6"/>
      <c r="GT19" s="6">
        <f t="shared" ref="GT19:GT20" si="496">GR19+GS19</f>
        <v>0</v>
      </c>
      <c r="GU19" s="7">
        <f t="shared" ref="GU19:GU20" si="497">SUM(GH19:GT19)</f>
        <v>0</v>
      </c>
      <c r="GV19" s="6"/>
      <c r="GW19" s="6">
        <f t="shared" ref="GW19:GW20" si="498">GU19+GV19</f>
        <v>0</v>
      </c>
      <c r="GX19" s="7">
        <f t="shared" ref="GX19:GX20" si="499">GL19+GO19+GR19+GU19</f>
        <v>0</v>
      </c>
      <c r="GY19" s="7">
        <f t="shared" ref="GY19:GY20" si="500">GM19+GP19+GS19+GV19</f>
        <v>0</v>
      </c>
      <c r="GZ19" s="7">
        <f t="shared" ref="GZ19:GZ20" si="501">GN19+GQ19+GT19+GW19</f>
        <v>0</v>
      </c>
      <c r="HA19" s="7">
        <f t="shared" ref="HA19:HA20" si="502">GX19+EV19+DR19</f>
        <v>0</v>
      </c>
      <c r="HB19" s="7">
        <f t="shared" ref="HB19:HB20" si="503">GY19+EW19+DS19</f>
        <v>0</v>
      </c>
      <c r="HC19" s="595">
        <f t="shared" ref="HC19:HC20" si="504">GZ19+EX19+DT19</f>
        <v>0</v>
      </c>
    </row>
    <row r="20" spans="1:211" x14ac:dyDescent="0.2">
      <c r="A20" s="115" t="s">
        <v>412</v>
      </c>
      <c r="B20" s="6">
        <v>0</v>
      </c>
      <c r="C20" s="6"/>
      <c r="D20" s="6">
        <f t="shared" si="101"/>
        <v>0</v>
      </c>
      <c r="E20" s="6">
        <v>0</v>
      </c>
      <c r="F20" s="6"/>
      <c r="G20" s="6">
        <f t="shared" si="427"/>
        <v>0</v>
      </c>
      <c r="H20" s="6">
        <v>0</v>
      </c>
      <c r="I20" s="6"/>
      <c r="J20" s="6">
        <f t="shared" si="428"/>
        <v>0</v>
      </c>
      <c r="K20" s="6">
        <v>0</v>
      </c>
      <c r="L20" s="6"/>
      <c r="M20" s="6">
        <f t="shared" si="429"/>
        <v>0</v>
      </c>
      <c r="N20" s="6">
        <v>0</v>
      </c>
      <c r="O20" s="6"/>
      <c r="P20" s="6">
        <f t="shared" si="430"/>
        <v>0</v>
      </c>
      <c r="Q20" s="6">
        <v>0</v>
      </c>
      <c r="R20" s="6"/>
      <c r="S20" s="6">
        <f t="shared" si="431"/>
        <v>0</v>
      </c>
      <c r="T20" s="6">
        <v>0</v>
      </c>
      <c r="U20" s="6"/>
      <c r="V20" s="6">
        <f t="shared" si="432"/>
        <v>0</v>
      </c>
      <c r="W20" s="6">
        <v>0</v>
      </c>
      <c r="X20" s="6"/>
      <c r="Y20" s="6">
        <f t="shared" si="433"/>
        <v>0</v>
      </c>
      <c r="Z20" s="6">
        <v>0</v>
      </c>
      <c r="AA20" s="6"/>
      <c r="AB20" s="6">
        <f t="shared" si="434"/>
        <v>0</v>
      </c>
      <c r="AC20" s="6"/>
      <c r="AD20" s="6"/>
      <c r="AE20" s="6">
        <f t="shared" si="435"/>
        <v>0</v>
      </c>
      <c r="AF20" s="6"/>
      <c r="AG20" s="6"/>
      <c r="AH20" s="6">
        <f t="shared" si="436"/>
        <v>0</v>
      </c>
      <c r="AI20" s="6"/>
      <c r="AJ20" s="6"/>
      <c r="AK20" s="6">
        <f t="shared" si="437"/>
        <v>0</v>
      </c>
      <c r="AL20" s="6"/>
      <c r="AM20" s="6"/>
      <c r="AN20" s="6">
        <f t="shared" si="438"/>
        <v>0</v>
      </c>
      <c r="AO20" s="6"/>
      <c r="AP20" s="6"/>
      <c r="AQ20" s="6">
        <f t="shared" si="439"/>
        <v>0</v>
      </c>
      <c r="AR20" s="6"/>
      <c r="AS20" s="6"/>
      <c r="AT20" s="6">
        <f t="shared" si="440"/>
        <v>0</v>
      </c>
      <c r="AU20" s="6"/>
      <c r="AV20" s="6"/>
      <c r="AW20" s="6">
        <f t="shared" si="441"/>
        <v>0</v>
      </c>
      <c r="AX20" s="6"/>
      <c r="AY20" s="6"/>
      <c r="AZ20" s="6">
        <f t="shared" si="442"/>
        <v>0</v>
      </c>
      <c r="BA20" s="6"/>
      <c r="BB20" s="6"/>
      <c r="BC20" s="6">
        <f t="shared" si="443"/>
        <v>0</v>
      </c>
      <c r="BD20" s="6"/>
      <c r="BE20" s="6"/>
      <c r="BF20" s="6">
        <f t="shared" si="444"/>
        <v>0</v>
      </c>
      <c r="BG20" s="6"/>
      <c r="BH20" s="6"/>
      <c r="BI20" s="6">
        <f t="shared" si="445"/>
        <v>0</v>
      </c>
      <c r="BJ20" s="6"/>
      <c r="BK20" s="6"/>
      <c r="BL20" s="6">
        <f t="shared" si="446"/>
        <v>0</v>
      </c>
      <c r="BM20" s="6"/>
      <c r="BN20" s="6"/>
      <c r="BO20" s="6">
        <f t="shared" si="447"/>
        <v>0</v>
      </c>
      <c r="BP20" s="6"/>
      <c r="BQ20" s="6"/>
      <c r="BR20" s="6">
        <f t="shared" si="448"/>
        <v>0</v>
      </c>
      <c r="BS20" s="6"/>
      <c r="BT20" s="6"/>
      <c r="BU20" s="6">
        <f t="shared" si="449"/>
        <v>0</v>
      </c>
      <c r="BV20" s="6"/>
      <c r="BW20" s="6"/>
      <c r="BX20" s="6">
        <f t="shared" si="450"/>
        <v>0</v>
      </c>
      <c r="BY20" s="6"/>
      <c r="BZ20" s="6"/>
      <c r="CA20" s="6">
        <f t="shared" si="451"/>
        <v>0</v>
      </c>
      <c r="CB20" s="6"/>
      <c r="CC20" s="6"/>
      <c r="CD20" s="6">
        <f t="shared" si="452"/>
        <v>0</v>
      </c>
      <c r="CE20" s="6"/>
      <c r="CF20" s="6"/>
      <c r="CG20" s="6">
        <f t="shared" si="453"/>
        <v>0</v>
      </c>
      <c r="CH20" s="6"/>
      <c r="CI20" s="6"/>
      <c r="CJ20" s="6">
        <f t="shared" si="454"/>
        <v>0</v>
      </c>
      <c r="CK20" s="6"/>
      <c r="CL20" s="6"/>
      <c r="CM20" s="6">
        <f t="shared" si="455"/>
        <v>0</v>
      </c>
      <c r="CN20" s="6"/>
      <c r="CO20" s="6"/>
      <c r="CP20" s="6">
        <f t="shared" si="456"/>
        <v>0</v>
      </c>
      <c r="CQ20" s="6"/>
      <c r="CR20" s="6"/>
      <c r="CS20" s="6">
        <f t="shared" si="457"/>
        <v>0</v>
      </c>
      <c r="CT20" s="6"/>
      <c r="CU20" s="6"/>
      <c r="CV20" s="6">
        <f t="shared" si="458"/>
        <v>0</v>
      </c>
      <c r="CW20" s="6"/>
      <c r="CX20" s="6"/>
      <c r="CY20" s="6">
        <f t="shared" si="459"/>
        <v>0</v>
      </c>
      <c r="CZ20" s="6"/>
      <c r="DA20" s="6"/>
      <c r="DB20" s="6">
        <f t="shared" si="460"/>
        <v>0</v>
      </c>
      <c r="DC20" s="6"/>
      <c r="DD20" s="6"/>
      <c r="DE20" s="6">
        <f t="shared" si="461"/>
        <v>0</v>
      </c>
      <c r="DF20" s="6"/>
      <c r="DG20" s="6"/>
      <c r="DH20" s="6">
        <f t="shared" si="462"/>
        <v>0</v>
      </c>
      <c r="DI20" s="6"/>
      <c r="DJ20" s="6"/>
      <c r="DK20" s="6">
        <f t="shared" si="463"/>
        <v>0</v>
      </c>
      <c r="DL20" s="6"/>
      <c r="DM20" s="6"/>
      <c r="DN20" s="6">
        <f t="shared" si="464"/>
        <v>0</v>
      </c>
      <c r="DO20" s="6"/>
      <c r="DP20" s="6"/>
      <c r="DQ20" s="6">
        <f t="shared" si="465"/>
        <v>0</v>
      </c>
      <c r="DR20" s="105">
        <f t="shared" si="141"/>
        <v>0</v>
      </c>
      <c r="DS20" s="105">
        <f t="shared" si="142"/>
        <v>0</v>
      </c>
      <c r="DT20" s="105">
        <f t="shared" si="143"/>
        <v>0</v>
      </c>
      <c r="DU20" s="6">
        <v>0</v>
      </c>
      <c r="DV20" s="6"/>
      <c r="DW20" s="6">
        <f t="shared" si="466"/>
        <v>0</v>
      </c>
      <c r="DX20" s="6">
        <v>0</v>
      </c>
      <c r="DY20" s="6"/>
      <c r="DZ20" s="6">
        <f t="shared" si="467"/>
        <v>0</v>
      </c>
      <c r="EA20" s="6">
        <v>0</v>
      </c>
      <c r="EB20" s="6"/>
      <c r="EC20" s="6">
        <f t="shared" si="468"/>
        <v>0</v>
      </c>
      <c r="ED20" s="6">
        <v>0</v>
      </c>
      <c r="EE20" s="6"/>
      <c r="EF20" s="6">
        <f t="shared" si="469"/>
        <v>0</v>
      </c>
      <c r="EG20" s="6">
        <v>0</v>
      </c>
      <c r="EH20" s="6"/>
      <c r="EI20" s="6">
        <f t="shared" si="470"/>
        <v>0</v>
      </c>
      <c r="EJ20" s="6"/>
      <c r="EK20" s="6"/>
      <c r="EL20" s="6">
        <f t="shared" si="471"/>
        <v>0</v>
      </c>
      <c r="EM20" s="6"/>
      <c r="EN20" s="6"/>
      <c r="EO20" s="6">
        <f t="shared" si="472"/>
        <v>0</v>
      </c>
      <c r="EP20" s="6">
        <v>0</v>
      </c>
      <c r="EQ20" s="6"/>
      <c r="ER20" s="6">
        <f t="shared" si="473"/>
        <v>0</v>
      </c>
      <c r="ES20" s="6"/>
      <c r="ET20" s="6"/>
      <c r="EU20" s="6">
        <f t="shared" si="474"/>
        <v>0</v>
      </c>
      <c r="EV20" s="105">
        <f t="shared" si="153"/>
        <v>0</v>
      </c>
      <c r="EW20" s="105">
        <f t="shared" si="475"/>
        <v>0</v>
      </c>
      <c r="EX20" s="105">
        <f t="shared" si="476"/>
        <v>0</v>
      </c>
      <c r="EY20" s="6"/>
      <c r="EZ20" s="6"/>
      <c r="FA20" s="6">
        <f t="shared" si="477"/>
        <v>0</v>
      </c>
      <c r="FB20" s="6"/>
      <c r="FC20" s="6"/>
      <c r="FD20" s="6">
        <f t="shared" si="478"/>
        <v>0</v>
      </c>
      <c r="FE20" s="6"/>
      <c r="FF20" s="6"/>
      <c r="FG20" s="6">
        <f t="shared" si="479"/>
        <v>0</v>
      </c>
      <c r="FH20" s="6"/>
      <c r="FI20" s="6"/>
      <c r="FJ20" s="6">
        <f t="shared" si="480"/>
        <v>0</v>
      </c>
      <c r="FK20" s="7"/>
      <c r="FL20" s="6"/>
      <c r="FM20" s="6">
        <f t="shared" si="481"/>
        <v>0</v>
      </c>
      <c r="FN20" s="7"/>
      <c r="FO20" s="6"/>
      <c r="FP20" s="6">
        <f t="shared" si="482"/>
        <v>0</v>
      </c>
      <c r="FQ20" s="7"/>
      <c r="FR20" s="6"/>
      <c r="FS20" s="6">
        <f t="shared" si="483"/>
        <v>0</v>
      </c>
      <c r="FT20" s="7"/>
      <c r="FU20" s="6"/>
      <c r="FV20" s="6">
        <f t="shared" si="484"/>
        <v>0</v>
      </c>
      <c r="FW20" s="7"/>
      <c r="FX20" s="6"/>
      <c r="FY20" s="6">
        <f t="shared" si="485"/>
        <v>0</v>
      </c>
      <c r="FZ20" s="7"/>
      <c r="GA20" s="6"/>
      <c r="GB20" s="6">
        <f t="shared" si="486"/>
        <v>0</v>
      </c>
      <c r="GC20" s="7"/>
      <c r="GD20" s="6"/>
      <c r="GE20" s="6">
        <f t="shared" si="487"/>
        <v>0</v>
      </c>
      <c r="GF20" s="7"/>
      <c r="GG20" s="6"/>
      <c r="GH20" s="6">
        <f t="shared" si="488"/>
        <v>0</v>
      </c>
      <c r="GI20" s="7"/>
      <c r="GJ20" s="6"/>
      <c r="GK20" s="6">
        <f t="shared" si="489"/>
        <v>0</v>
      </c>
      <c r="GL20" s="7">
        <f t="shared" si="490"/>
        <v>0</v>
      </c>
      <c r="GM20" s="7">
        <f t="shared" si="491"/>
        <v>0</v>
      </c>
      <c r="GN20" s="7">
        <f t="shared" si="492"/>
        <v>0</v>
      </c>
      <c r="GO20" s="7">
        <f t="shared" si="493"/>
        <v>0</v>
      </c>
      <c r="GP20" s="6"/>
      <c r="GQ20" s="6">
        <f t="shared" si="494"/>
        <v>0</v>
      </c>
      <c r="GR20" s="7">
        <f t="shared" si="495"/>
        <v>0</v>
      </c>
      <c r="GS20" s="6"/>
      <c r="GT20" s="6">
        <f t="shared" si="496"/>
        <v>0</v>
      </c>
      <c r="GU20" s="7">
        <f t="shared" si="497"/>
        <v>0</v>
      </c>
      <c r="GV20" s="6"/>
      <c r="GW20" s="6">
        <f t="shared" si="498"/>
        <v>0</v>
      </c>
      <c r="GX20" s="7">
        <f t="shared" si="499"/>
        <v>0</v>
      </c>
      <c r="GY20" s="7">
        <f t="shared" si="500"/>
        <v>0</v>
      </c>
      <c r="GZ20" s="7">
        <f t="shared" si="501"/>
        <v>0</v>
      </c>
      <c r="HA20" s="7">
        <f t="shared" si="502"/>
        <v>0</v>
      </c>
      <c r="HB20" s="7">
        <f t="shared" si="503"/>
        <v>0</v>
      </c>
      <c r="HC20" s="595">
        <f t="shared" si="504"/>
        <v>0</v>
      </c>
    </row>
    <row r="21" spans="1:211" s="12" customFormat="1" x14ac:dyDescent="0.2">
      <c r="A21" s="117" t="s">
        <v>413</v>
      </c>
      <c r="B21" s="5">
        <f>B22+B23+B24+B25</f>
        <v>0</v>
      </c>
      <c r="C21" s="5">
        <f t="shared" ref="C21:D21" si="505">C22+C23+C24+C25</f>
        <v>0</v>
      </c>
      <c r="D21" s="5">
        <f t="shared" si="505"/>
        <v>0</v>
      </c>
      <c r="E21" s="5">
        <f>E22+E23+E24+E25</f>
        <v>0</v>
      </c>
      <c r="F21" s="5">
        <f t="shared" ref="F21" si="506">F22+F23+F24+F25</f>
        <v>0</v>
      </c>
      <c r="G21" s="5">
        <f t="shared" ref="G21" si="507">G22+G23+G24+G25</f>
        <v>0</v>
      </c>
      <c r="H21" s="5">
        <f>H22+H23+H24+H25</f>
        <v>0</v>
      </c>
      <c r="I21" s="5">
        <f t="shared" ref="I21" si="508">I22+I23+I24+I25</f>
        <v>0</v>
      </c>
      <c r="J21" s="5">
        <f t="shared" ref="J21" si="509">J22+J23+J24+J25</f>
        <v>0</v>
      </c>
      <c r="K21" s="5">
        <f>K22+K23+K24+K25</f>
        <v>0</v>
      </c>
      <c r="L21" s="5">
        <f t="shared" ref="L21" si="510">L22+L23+L24+L25</f>
        <v>0</v>
      </c>
      <c r="M21" s="5">
        <f t="shared" ref="M21" si="511">M22+M23+M24+M25</f>
        <v>0</v>
      </c>
      <c r="N21" s="5">
        <f>N22+N23+N24+N25</f>
        <v>0</v>
      </c>
      <c r="O21" s="5">
        <f t="shared" ref="O21" si="512">O22+O23+O24+O25</f>
        <v>0</v>
      </c>
      <c r="P21" s="5">
        <f t="shared" ref="P21" si="513">P22+P23+P24+P25</f>
        <v>0</v>
      </c>
      <c r="Q21" s="5">
        <f>Q22+Q23+Q24+Q25</f>
        <v>0</v>
      </c>
      <c r="R21" s="5">
        <f t="shared" ref="R21" si="514">R22+R23+R24+R25</f>
        <v>0</v>
      </c>
      <c r="S21" s="5">
        <f t="shared" ref="S21" si="515">S22+S23+S24+S25</f>
        <v>0</v>
      </c>
      <c r="T21" s="5">
        <f>T22+T23+T24+T25</f>
        <v>0</v>
      </c>
      <c r="U21" s="5">
        <f t="shared" ref="U21" si="516">U22+U23+U24+U25</f>
        <v>0</v>
      </c>
      <c r="V21" s="5">
        <f t="shared" ref="V21" si="517">V22+V23+V24+V25</f>
        <v>0</v>
      </c>
      <c r="W21" s="5">
        <f>W22+W23+W24+W25</f>
        <v>0</v>
      </c>
      <c r="X21" s="5">
        <f t="shared" ref="X21" si="518">X22+X23+X24+X25</f>
        <v>0</v>
      </c>
      <c r="Y21" s="5">
        <f t="shared" ref="Y21" si="519">Y22+Y23+Y24+Y25</f>
        <v>0</v>
      </c>
      <c r="Z21" s="5">
        <f t="shared" ref="Z21:FM21" si="520">Z22+Z23+Z24+Z25</f>
        <v>0</v>
      </c>
      <c r="AA21" s="5">
        <f t="shared" ref="AA21" si="521">AA22+AA23+AA24+AA25</f>
        <v>0</v>
      </c>
      <c r="AB21" s="5">
        <f t="shared" ref="AB21" si="522">AB22+AB23+AB24+AB25</f>
        <v>0</v>
      </c>
      <c r="AC21" s="5">
        <f t="shared" si="520"/>
        <v>0</v>
      </c>
      <c r="AD21" s="5">
        <f t="shared" ref="AD21" si="523">AD22+AD23+AD24+AD25</f>
        <v>0</v>
      </c>
      <c r="AE21" s="5">
        <f t="shared" ref="AE21" si="524">AE22+AE23+AE24+AE25</f>
        <v>0</v>
      </c>
      <c r="AF21" s="5">
        <f t="shared" si="520"/>
        <v>0</v>
      </c>
      <c r="AG21" s="5">
        <f t="shared" ref="AG21" si="525">AG22+AG23+AG24+AG25</f>
        <v>0</v>
      </c>
      <c r="AH21" s="5">
        <f t="shared" ref="AH21" si="526">AH22+AH23+AH24+AH25</f>
        <v>0</v>
      </c>
      <c r="AI21" s="5">
        <f t="shared" si="520"/>
        <v>0</v>
      </c>
      <c r="AJ21" s="5">
        <f t="shared" ref="AJ21" si="527">AJ22+AJ23+AJ24+AJ25</f>
        <v>0</v>
      </c>
      <c r="AK21" s="5">
        <f t="shared" ref="AK21" si="528">AK22+AK23+AK24+AK25</f>
        <v>0</v>
      </c>
      <c r="AL21" s="5">
        <f t="shared" si="520"/>
        <v>0</v>
      </c>
      <c r="AM21" s="5">
        <f t="shared" ref="AM21" si="529">AM22+AM23+AM24+AM25</f>
        <v>0</v>
      </c>
      <c r="AN21" s="5">
        <f t="shared" ref="AN21" si="530">AN22+AN23+AN24+AN25</f>
        <v>0</v>
      </c>
      <c r="AO21" s="5">
        <f t="shared" si="520"/>
        <v>0</v>
      </c>
      <c r="AP21" s="5">
        <f t="shared" ref="AP21" si="531">AP22+AP23+AP24+AP25</f>
        <v>0</v>
      </c>
      <c r="AQ21" s="5">
        <f t="shared" ref="AQ21" si="532">AQ22+AQ23+AQ24+AQ25</f>
        <v>0</v>
      </c>
      <c r="AR21" s="5">
        <f>AR22+AR23+AR24+AR25</f>
        <v>0</v>
      </c>
      <c r="AS21" s="5">
        <f t="shared" ref="AS21" si="533">AS22+AS23+AS24+AS25</f>
        <v>0</v>
      </c>
      <c r="AT21" s="5">
        <f t="shared" ref="AT21" si="534">AT22+AT23+AT24+AT25</f>
        <v>0</v>
      </c>
      <c r="AU21" s="5">
        <f t="shared" si="520"/>
        <v>0</v>
      </c>
      <c r="AV21" s="5">
        <f t="shared" ref="AV21" si="535">AV22+AV23+AV24+AV25</f>
        <v>0</v>
      </c>
      <c r="AW21" s="5">
        <f t="shared" ref="AW21" si="536">AW22+AW23+AW24+AW25</f>
        <v>0</v>
      </c>
      <c r="AX21" s="5">
        <f t="shared" si="520"/>
        <v>0</v>
      </c>
      <c r="AY21" s="5">
        <f t="shared" ref="AY21" si="537">AY22+AY23+AY24+AY25</f>
        <v>0</v>
      </c>
      <c r="AZ21" s="5">
        <f t="shared" ref="AZ21" si="538">AZ22+AZ23+AZ24+AZ25</f>
        <v>0</v>
      </c>
      <c r="BA21" s="5">
        <f t="shared" si="520"/>
        <v>0</v>
      </c>
      <c r="BB21" s="5">
        <f t="shared" ref="BB21" si="539">BB22+BB23+BB24+BB25</f>
        <v>0</v>
      </c>
      <c r="BC21" s="5">
        <f t="shared" ref="BC21" si="540">BC22+BC23+BC24+BC25</f>
        <v>0</v>
      </c>
      <c r="BD21" s="5">
        <f t="shared" si="520"/>
        <v>0</v>
      </c>
      <c r="BE21" s="5">
        <f t="shared" ref="BE21" si="541">BE22+BE23+BE24+BE25</f>
        <v>0</v>
      </c>
      <c r="BF21" s="5">
        <f t="shared" ref="BF21" si="542">BF22+BF23+BF24+BF25</f>
        <v>0</v>
      </c>
      <c r="BG21" s="5">
        <f t="shared" si="520"/>
        <v>0</v>
      </c>
      <c r="BH21" s="5">
        <f t="shared" ref="BH21" si="543">BH22+BH23+BH24+BH25</f>
        <v>0</v>
      </c>
      <c r="BI21" s="5">
        <f t="shared" ref="BI21" si="544">BI22+BI23+BI24+BI25</f>
        <v>0</v>
      </c>
      <c r="BJ21" s="5">
        <f t="shared" si="520"/>
        <v>0</v>
      </c>
      <c r="BK21" s="5">
        <f t="shared" ref="BK21" si="545">BK22+BK23+BK24+BK25</f>
        <v>0</v>
      </c>
      <c r="BL21" s="5">
        <f t="shared" ref="BL21" si="546">BL22+BL23+BL24+BL25</f>
        <v>0</v>
      </c>
      <c r="BM21" s="5">
        <f t="shared" si="520"/>
        <v>0</v>
      </c>
      <c r="BN21" s="5">
        <f t="shared" ref="BN21" si="547">BN22+BN23+BN24+BN25</f>
        <v>0</v>
      </c>
      <c r="BO21" s="5">
        <f t="shared" ref="BO21" si="548">BO22+BO23+BO24+BO25</f>
        <v>0</v>
      </c>
      <c r="BP21" s="5">
        <f t="shared" si="520"/>
        <v>0</v>
      </c>
      <c r="BQ21" s="5">
        <f t="shared" ref="BQ21" si="549">BQ22+BQ23+BQ24+BQ25</f>
        <v>0</v>
      </c>
      <c r="BR21" s="5">
        <f t="shared" ref="BR21" si="550">BR22+BR23+BR24+BR25</f>
        <v>0</v>
      </c>
      <c r="BS21" s="5">
        <f t="shared" si="520"/>
        <v>0</v>
      </c>
      <c r="BT21" s="5">
        <f t="shared" ref="BT21" si="551">BT22+BT23+BT24+BT25</f>
        <v>0</v>
      </c>
      <c r="BU21" s="5">
        <f t="shared" ref="BU21" si="552">BU22+BU23+BU24+BU25</f>
        <v>0</v>
      </c>
      <c r="BV21" s="5">
        <f t="shared" si="520"/>
        <v>0</v>
      </c>
      <c r="BW21" s="5">
        <f t="shared" ref="BW21" si="553">BW22+BW23+BW24+BW25</f>
        <v>0</v>
      </c>
      <c r="BX21" s="5">
        <f t="shared" ref="BX21" si="554">BX22+BX23+BX24+BX25</f>
        <v>0</v>
      </c>
      <c r="BY21" s="5">
        <f t="shared" si="520"/>
        <v>0</v>
      </c>
      <c r="BZ21" s="5">
        <f t="shared" ref="BZ21" si="555">BZ22+BZ23+BZ24+BZ25</f>
        <v>0</v>
      </c>
      <c r="CA21" s="5">
        <f t="shared" ref="CA21" si="556">CA22+CA23+CA24+CA25</f>
        <v>0</v>
      </c>
      <c r="CB21" s="5">
        <f t="shared" si="520"/>
        <v>0</v>
      </c>
      <c r="CC21" s="5">
        <f t="shared" ref="CC21" si="557">CC22+CC23+CC24+CC25</f>
        <v>0</v>
      </c>
      <c r="CD21" s="5">
        <f t="shared" ref="CD21" si="558">CD22+CD23+CD24+CD25</f>
        <v>0</v>
      </c>
      <c r="CE21" s="5">
        <f t="shared" si="520"/>
        <v>0</v>
      </c>
      <c r="CF21" s="5">
        <f t="shared" ref="CF21" si="559">CF22+CF23+CF24+CF25</f>
        <v>0</v>
      </c>
      <c r="CG21" s="5">
        <f t="shared" ref="CG21" si="560">CG22+CG23+CG24+CG25</f>
        <v>0</v>
      </c>
      <c r="CH21" s="5">
        <f t="shared" si="520"/>
        <v>0</v>
      </c>
      <c r="CI21" s="5">
        <f t="shared" ref="CI21" si="561">CI22+CI23+CI24+CI25</f>
        <v>0</v>
      </c>
      <c r="CJ21" s="5">
        <f t="shared" ref="CJ21" si="562">CJ22+CJ23+CJ24+CJ25</f>
        <v>0</v>
      </c>
      <c r="CK21" s="5">
        <f t="shared" si="520"/>
        <v>0</v>
      </c>
      <c r="CL21" s="5">
        <f t="shared" ref="CL21" si="563">CL22+CL23+CL24+CL25</f>
        <v>0</v>
      </c>
      <c r="CM21" s="5">
        <f t="shared" ref="CM21" si="564">CM22+CM23+CM24+CM25</f>
        <v>0</v>
      </c>
      <c r="CN21" s="5">
        <f t="shared" si="520"/>
        <v>0</v>
      </c>
      <c r="CO21" s="5">
        <f t="shared" ref="CO21" si="565">CO22+CO23+CO24+CO25</f>
        <v>0</v>
      </c>
      <c r="CP21" s="5">
        <f t="shared" ref="CP21" si="566">CP22+CP23+CP24+CP25</f>
        <v>0</v>
      </c>
      <c r="CQ21" s="5">
        <f t="shared" si="520"/>
        <v>0</v>
      </c>
      <c r="CR21" s="5">
        <f t="shared" ref="CR21" si="567">CR22+CR23+CR24+CR25</f>
        <v>0</v>
      </c>
      <c r="CS21" s="5">
        <f t="shared" ref="CS21" si="568">CS22+CS23+CS24+CS25</f>
        <v>0</v>
      </c>
      <c r="CT21" s="5">
        <f t="shared" si="520"/>
        <v>0</v>
      </c>
      <c r="CU21" s="5">
        <f t="shared" ref="CU21" si="569">CU22+CU23+CU24+CU25</f>
        <v>0</v>
      </c>
      <c r="CV21" s="5">
        <f t="shared" ref="CV21" si="570">CV22+CV23+CV24+CV25</f>
        <v>0</v>
      </c>
      <c r="CW21" s="5">
        <f t="shared" si="520"/>
        <v>0</v>
      </c>
      <c r="CX21" s="5">
        <f t="shared" ref="CX21" si="571">CX22+CX23+CX24+CX25</f>
        <v>0</v>
      </c>
      <c r="CY21" s="5">
        <f t="shared" ref="CY21" si="572">CY22+CY23+CY24+CY25</f>
        <v>0</v>
      </c>
      <c r="CZ21" s="5">
        <f t="shared" si="520"/>
        <v>0</v>
      </c>
      <c r="DA21" s="5">
        <f t="shared" ref="DA21" si="573">DA22+DA23+DA24+DA25</f>
        <v>0</v>
      </c>
      <c r="DB21" s="5">
        <f t="shared" ref="DB21" si="574">DB22+DB23+DB24+DB25</f>
        <v>0</v>
      </c>
      <c r="DC21" s="5">
        <f t="shared" si="520"/>
        <v>0</v>
      </c>
      <c r="DD21" s="5">
        <f t="shared" ref="DD21" si="575">DD22+DD23+DD24+DD25</f>
        <v>0</v>
      </c>
      <c r="DE21" s="5">
        <f t="shared" ref="DE21" si="576">DE22+DE23+DE24+DE25</f>
        <v>0</v>
      </c>
      <c r="DF21" s="5">
        <f t="shared" si="520"/>
        <v>0</v>
      </c>
      <c r="DG21" s="5">
        <f t="shared" ref="DG21" si="577">DG22+DG23+DG24+DG25</f>
        <v>0</v>
      </c>
      <c r="DH21" s="5">
        <f t="shared" ref="DH21" si="578">DH22+DH23+DH24+DH25</f>
        <v>0</v>
      </c>
      <c r="DI21" s="5">
        <f t="shared" si="520"/>
        <v>0</v>
      </c>
      <c r="DJ21" s="5">
        <f t="shared" ref="DJ21" si="579">DJ22+DJ23+DJ24+DJ25</f>
        <v>0</v>
      </c>
      <c r="DK21" s="5">
        <f t="shared" ref="DK21" si="580">DK22+DK23+DK24+DK25</f>
        <v>0</v>
      </c>
      <c r="DL21" s="5">
        <f t="shared" si="520"/>
        <v>0</v>
      </c>
      <c r="DM21" s="5">
        <f t="shared" ref="DM21" si="581">DM22+DM23+DM24+DM25</f>
        <v>0</v>
      </c>
      <c r="DN21" s="5">
        <f t="shared" ref="DN21" si="582">DN22+DN23+DN24+DN25</f>
        <v>0</v>
      </c>
      <c r="DO21" s="5">
        <f t="shared" si="520"/>
        <v>0</v>
      </c>
      <c r="DP21" s="5">
        <f t="shared" ref="DP21" si="583">DP22+DP23+DP24+DP25</f>
        <v>0</v>
      </c>
      <c r="DQ21" s="5">
        <f t="shared" ref="DQ21" si="584">DQ22+DQ23+DQ24+DQ25</f>
        <v>0</v>
      </c>
      <c r="DR21" s="106">
        <f t="shared" si="520"/>
        <v>0</v>
      </c>
      <c r="DS21" s="106">
        <f t="shared" si="520"/>
        <v>0</v>
      </c>
      <c r="DT21" s="106">
        <f t="shared" si="520"/>
        <v>0</v>
      </c>
      <c r="DU21" s="5">
        <f t="shared" ref="DU21:EU21" si="585">DU22+DU23+DU24+DU25</f>
        <v>0</v>
      </c>
      <c r="DV21" s="5">
        <f t="shared" si="585"/>
        <v>0</v>
      </c>
      <c r="DW21" s="5">
        <f t="shared" si="585"/>
        <v>0</v>
      </c>
      <c r="DX21" s="5">
        <f t="shared" si="585"/>
        <v>0</v>
      </c>
      <c r="DY21" s="5">
        <f t="shared" si="585"/>
        <v>0</v>
      </c>
      <c r="DZ21" s="5">
        <f t="shared" si="585"/>
        <v>0</v>
      </c>
      <c r="EA21" s="5">
        <f t="shared" si="585"/>
        <v>0</v>
      </c>
      <c r="EB21" s="5">
        <f t="shared" si="585"/>
        <v>0</v>
      </c>
      <c r="EC21" s="5">
        <f t="shared" si="585"/>
        <v>0</v>
      </c>
      <c r="ED21" s="5">
        <f t="shared" si="585"/>
        <v>0</v>
      </c>
      <c r="EE21" s="5">
        <f t="shared" si="585"/>
        <v>0</v>
      </c>
      <c r="EF21" s="5">
        <f t="shared" si="585"/>
        <v>0</v>
      </c>
      <c r="EG21" s="5">
        <f t="shared" si="585"/>
        <v>0</v>
      </c>
      <c r="EH21" s="5">
        <f t="shared" si="585"/>
        <v>0</v>
      </c>
      <c r="EI21" s="5">
        <f t="shared" si="585"/>
        <v>0</v>
      </c>
      <c r="EJ21" s="5">
        <f t="shared" si="585"/>
        <v>0</v>
      </c>
      <c r="EK21" s="5">
        <f t="shared" si="585"/>
        <v>0</v>
      </c>
      <c r="EL21" s="5">
        <f t="shared" si="585"/>
        <v>0</v>
      </c>
      <c r="EM21" s="5">
        <f t="shared" si="585"/>
        <v>0</v>
      </c>
      <c r="EN21" s="5">
        <f t="shared" si="585"/>
        <v>0</v>
      </c>
      <c r="EO21" s="5">
        <f t="shared" si="585"/>
        <v>0</v>
      </c>
      <c r="EP21" s="5">
        <f t="shared" si="585"/>
        <v>0</v>
      </c>
      <c r="EQ21" s="5">
        <f t="shared" si="585"/>
        <v>0</v>
      </c>
      <c r="ER21" s="5">
        <f t="shared" si="585"/>
        <v>0</v>
      </c>
      <c r="ES21" s="5">
        <f t="shared" si="585"/>
        <v>0</v>
      </c>
      <c r="ET21" s="5">
        <f t="shared" si="585"/>
        <v>0</v>
      </c>
      <c r="EU21" s="5">
        <f t="shared" si="585"/>
        <v>0</v>
      </c>
      <c r="EV21" s="106">
        <f t="shared" si="520"/>
        <v>0</v>
      </c>
      <c r="EW21" s="106">
        <f t="shared" si="520"/>
        <v>0</v>
      </c>
      <c r="EX21" s="106">
        <f t="shared" si="520"/>
        <v>0</v>
      </c>
      <c r="EY21" s="5">
        <f t="shared" si="520"/>
        <v>0</v>
      </c>
      <c r="EZ21" s="5">
        <f t="shared" si="520"/>
        <v>0</v>
      </c>
      <c r="FA21" s="5">
        <f t="shared" si="520"/>
        <v>0</v>
      </c>
      <c r="FB21" s="5">
        <f t="shared" si="520"/>
        <v>0</v>
      </c>
      <c r="FC21" s="5">
        <f t="shared" si="520"/>
        <v>0</v>
      </c>
      <c r="FD21" s="5">
        <f t="shared" si="520"/>
        <v>0</v>
      </c>
      <c r="FE21" s="5">
        <f t="shared" si="520"/>
        <v>0</v>
      </c>
      <c r="FF21" s="5">
        <f t="shared" si="520"/>
        <v>0</v>
      </c>
      <c r="FG21" s="5">
        <f t="shared" si="520"/>
        <v>0</v>
      </c>
      <c r="FH21" s="5">
        <f t="shared" si="520"/>
        <v>0</v>
      </c>
      <c r="FI21" s="5">
        <f t="shared" si="520"/>
        <v>0</v>
      </c>
      <c r="FJ21" s="5">
        <f t="shared" si="520"/>
        <v>0</v>
      </c>
      <c r="FK21" s="5">
        <f t="shared" si="520"/>
        <v>0</v>
      </c>
      <c r="FL21" s="5">
        <f t="shared" si="520"/>
        <v>0</v>
      </c>
      <c r="FM21" s="5">
        <f t="shared" si="520"/>
        <v>0</v>
      </c>
      <c r="FN21" s="5">
        <f t="shared" ref="FN21" si="586">FN22+FN23+FN24+FN25</f>
        <v>0</v>
      </c>
      <c r="FO21" s="5">
        <f t="shared" ref="FO21:HC21" si="587">FO22+FO23+FO24+FO25</f>
        <v>0</v>
      </c>
      <c r="FP21" s="5">
        <f t="shared" si="587"/>
        <v>0</v>
      </c>
      <c r="FQ21" s="5">
        <f t="shared" si="587"/>
        <v>0</v>
      </c>
      <c r="FR21" s="5">
        <f t="shared" si="587"/>
        <v>0</v>
      </c>
      <c r="FS21" s="5">
        <f t="shared" si="587"/>
        <v>0</v>
      </c>
      <c r="FT21" s="5">
        <f t="shared" si="587"/>
        <v>0</v>
      </c>
      <c r="FU21" s="5">
        <f t="shared" si="587"/>
        <v>0</v>
      </c>
      <c r="FV21" s="5">
        <f t="shared" si="587"/>
        <v>0</v>
      </c>
      <c r="FW21" s="5">
        <f t="shared" si="587"/>
        <v>0</v>
      </c>
      <c r="FX21" s="5">
        <f t="shared" si="587"/>
        <v>0</v>
      </c>
      <c r="FY21" s="5">
        <f t="shared" si="587"/>
        <v>0</v>
      </c>
      <c r="FZ21" s="5">
        <f t="shared" si="587"/>
        <v>0</v>
      </c>
      <c r="GA21" s="5">
        <f t="shared" si="587"/>
        <v>0</v>
      </c>
      <c r="GB21" s="5">
        <f t="shared" si="587"/>
        <v>0</v>
      </c>
      <c r="GC21" s="5">
        <f t="shared" si="587"/>
        <v>0</v>
      </c>
      <c r="GD21" s="5">
        <f t="shared" si="587"/>
        <v>0</v>
      </c>
      <c r="GE21" s="5">
        <f t="shared" si="587"/>
        <v>0</v>
      </c>
      <c r="GF21" s="5">
        <f t="shared" si="587"/>
        <v>0</v>
      </c>
      <c r="GG21" s="5">
        <f t="shared" si="587"/>
        <v>0</v>
      </c>
      <c r="GH21" s="5">
        <f t="shared" si="587"/>
        <v>0</v>
      </c>
      <c r="GI21" s="5">
        <f t="shared" si="587"/>
        <v>0</v>
      </c>
      <c r="GJ21" s="5">
        <f t="shared" si="587"/>
        <v>0</v>
      </c>
      <c r="GK21" s="5">
        <f t="shared" si="587"/>
        <v>0</v>
      </c>
      <c r="GL21" s="5">
        <f t="shared" si="587"/>
        <v>0</v>
      </c>
      <c r="GM21" s="5">
        <f t="shared" si="587"/>
        <v>0</v>
      </c>
      <c r="GN21" s="5">
        <f t="shared" si="587"/>
        <v>0</v>
      </c>
      <c r="GO21" s="5">
        <f t="shared" si="587"/>
        <v>0</v>
      </c>
      <c r="GP21" s="5">
        <f t="shared" si="587"/>
        <v>0</v>
      </c>
      <c r="GQ21" s="5">
        <f t="shared" si="587"/>
        <v>0</v>
      </c>
      <c r="GR21" s="5">
        <f t="shared" si="587"/>
        <v>0</v>
      </c>
      <c r="GS21" s="5">
        <f t="shared" si="587"/>
        <v>0</v>
      </c>
      <c r="GT21" s="5">
        <f t="shared" si="587"/>
        <v>0</v>
      </c>
      <c r="GU21" s="5">
        <f t="shared" si="587"/>
        <v>0</v>
      </c>
      <c r="GV21" s="5">
        <f t="shared" si="587"/>
        <v>0</v>
      </c>
      <c r="GW21" s="5">
        <f t="shared" si="587"/>
        <v>0</v>
      </c>
      <c r="GX21" s="5">
        <f t="shared" si="587"/>
        <v>0</v>
      </c>
      <c r="GY21" s="5">
        <f t="shared" si="587"/>
        <v>0</v>
      </c>
      <c r="GZ21" s="5">
        <f t="shared" si="587"/>
        <v>0</v>
      </c>
      <c r="HA21" s="5">
        <f t="shared" si="587"/>
        <v>0</v>
      </c>
      <c r="HB21" s="5">
        <f t="shared" si="587"/>
        <v>0</v>
      </c>
      <c r="HC21" s="118">
        <f t="shared" si="587"/>
        <v>0</v>
      </c>
    </row>
    <row r="22" spans="1:211" x14ac:dyDescent="0.2">
      <c r="A22" s="115" t="s">
        <v>414</v>
      </c>
      <c r="B22" s="6">
        <v>0</v>
      </c>
      <c r="C22" s="6"/>
      <c r="D22" s="6">
        <f t="shared" si="101"/>
        <v>0</v>
      </c>
      <c r="E22" s="6">
        <v>0</v>
      </c>
      <c r="F22" s="6"/>
      <c r="G22" s="6">
        <f t="shared" ref="G22:G25" si="588">E22+F22</f>
        <v>0</v>
      </c>
      <c r="H22" s="6">
        <v>0</v>
      </c>
      <c r="I22" s="6"/>
      <c r="J22" s="6">
        <f t="shared" ref="J22:J25" si="589">H22+I22</f>
        <v>0</v>
      </c>
      <c r="K22" s="6">
        <v>0</v>
      </c>
      <c r="L22" s="6"/>
      <c r="M22" s="6">
        <f t="shared" ref="M22:M25" si="590">K22+L22</f>
        <v>0</v>
      </c>
      <c r="N22" s="6">
        <v>0</v>
      </c>
      <c r="O22" s="6"/>
      <c r="P22" s="6">
        <f t="shared" ref="P22:P25" si="591">N22+O22</f>
        <v>0</v>
      </c>
      <c r="Q22" s="6">
        <v>0</v>
      </c>
      <c r="R22" s="6"/>
      <c r="S22" s="6">
        <f t="shared" ref="S22:S25" si="592">Q22+R22</f>
        <v>0</v>
      </c>
      <c r="T22" s="6">
        <v>0</v>
      </c>
      <c r="U22" s="6"/>
      <c r="V22" s="6">
        <f t="shared" ref="V22:V25" si="593">T22+U22</f>
        <v>0</v>
      </c>
      <c r="W22" s="6">
        <v>0</v>
      </c>
      <c r="X22" s="6"/>
      <c r="Y22" s="6">
        <f t="shared" ref="Y22:Y25" si="594">W22+X22</f>
        <v>0</v>
      </c>
      <c r="Z22" s="6"/>
      <c r="AA22" s="6"/>
      <c r="AB22" s="6">
        <f t="shared" ref="AB22:AB25" si="595">Z22+AA22</f>
        <v>0</v>
      </c>
      <c r="AC22" s="6"/>
      <c r="AD22" s="6"/>
      <c r="AE22" s="6">
        <f t="shared" ref="AE22:AE25" si="596">AC22+AD22</f>
        <v>0</v>
      </c>
      <c r="AF22" s="6"/>
      <c r="AG22" s="6"/>
      <c r="AH22" s="6">
        <f t="shared" ref="AH22:AH25" si="597">AF22+AG22</f>
        <v>0</v>
      </c>
      <c r="AI22" s="6"/>
      <c r="AJ22" s="6"/>
      <c r="AK22" s="6">
        <f t="shared" ref="AK22:AK25" si="598">AI22+AJ22</f>
        <v>0</v>
      </c>
      <c r="AL22" s="6"/>
      <c r="AM22" s="6"/>
      <c r="AN22" s="6">
        <f t="shared" ref="AN22:AN25" si="599">AL22+AM22</f>
        <v>0</v>
      </c>
      <c r="AO22" s="6"/>
      <c r="AP22" s="6"/>
      <c r="AQ22" s="6">
        <f t="shared" ref="AQ22:AQ25" si="600">AO22+AP22</f>
        <v>0</v>
      </c>
      <c r="AR22" s="6"/>
      <c r="AS22" s="6"/>
      <c r="AT22" s="6">
        <f t="shared" ref="AT22:AT25" si="601">AR22+AS22</f>
        <v>0</v>
      </c>
      <c r="AU22" s="6"/>
      <c r="AV22" s="6"/>
      <c r="AW22" s="6">
        <f t="shared" ref="AW22:AW25" si="602">AU22+AV22</f>
        <v>0</v>
      </c>
      <c r="AX22" s="6"/>
      <c r="AY22" s="6"/>
      <c r="AZ22" s="6">
        <f t="shared" ref="AZ22:AZ25" si="603">AX22+AY22</f>
        <v>0</v>
      </c>
      <c r="BA22" s="6"/>
      <c r="BB22" s="6"/>
      <c r="BC22" s="6">
        <f t="shared" ref="BC22:BC25" si="604">BA22+BB22</f>
        <v>0</v>
      </c>
      <c r="BD22" s="6"/>
      <c r="BE22" s="6"/>
      <c r="BF22" s="6">
        <f t="shared" ref="BF22:BF25" si="605">BD22+BE22</f>
        <v>0</v>
      </c>
      <c r="BG22" s="6"/>
      <c r="BH22" s="6"/>
      <c r="BI22" s="6">
        <f t="shared" ref="BI22:BI25" si="606">BG22+BH22</f>
        <v>0</v>
      </c>
      <c r="BJ22" s="6"/>
      <c r="BK22" s="6"/>
      <c r="BL22" s="6">
        <f t="shared" ref="BL22:BL25" si="607">BJ22+BK22</f>
        <v>0</v>
      </c>
      <c r="BM22" s="6"/>
      <c r="BN22" s="6"/>
      <c r="BO22" s="6">
        <f t="shared" ref="BO22:BO25" si="608">BM22+BN22</f>
        <v>0</v>
      </c>
      <c r="BP22" s="6"/>
      <c r="BQ22" s="6"/>
      <c r="BR22" s="6">
        <f t="shared" ref="BR22:BR25" si="609">BP22+BQ22</f>
        <v>0</v>
      </c>
      <c r="BS22" s="6"/>
      <c r="BT22" s="6"/>
      <c r="BU22" s="6">
        <f t="shared" ref="BU22:BU25" si="610">BS22+BT22</f>
        <v>0</v>
      </c>
      <c r="BV22" s="6"/>
      <c r="BW22" s="6"/>
      <c r="BX22" s="6">
        <f t="shared" ref="BX22:BX25" si="611">BV22+BW22</f>
        <v>0</v>
      </c>
      <c r="BY22" s="6"/>
      <c r="BZ22" s="6"/>
      <c r="CA22" s="6">
        <f t="shared" ref="CA22:CA25" si="612">BY22+BZ22</f>
        <v>0</v>
      </c>
      <c r="CB22" s="6"/>
      <c r="CC22" s="6"/>
      <c r="CD22" s="6">
        <f t="shared" ref="CD22:CD25" si="613">CB22+CC22</f>
        <v>0</v>
      </c>
      <c r="CE22" s="6"/>
      <c r="CF22" s="6"/>
      <c r="CG22" s="6">
        <f t="shared" ref="CG22:CG25" si="614">CE22+CF22</f>
        <v>0</v>
      </c>
      <c r="CH22" s="6"/>
      <c r="CI22" s="6"/>
      <c r="CJ22" s="6">
        <f t="shared" ref="CJ22:CJ25" si="615">CH22+CI22</f>
        <v>0</v>
      </c>
      <c r="CK22" s="6"/>
      <c r="CL22" s="6"/>
      <c r="CM22" s="6">
        <f t="shared" ref="CM22:CM25" si="616">CK22+CL22</f>
        <v>0</v>
      </c>
      <c r="CN22" s="6"/>
      <c r="CO22" s="6"/>
      <c r="CP22" s="6">
        <f t="shared" ref="CP22:CP25" si="617">CN22+CO22</f>
        <v>0</v>
      </c>
      <c r="CQ22" s="6"/>
      <c r="CR22" s="6"/>
      <c r="CS22" s="6">
        <f t="shared" ref="CS22:CS25" si="618">CQ22+CR22</f>
        <v>0</v>
      </c>
      <c r="CT22" s="6"/>
      <c r="CU22" s="6"/>
      <c r="CV22" s="6">
        <f t="shared" ref="CV22:CV25" si="619">CT22+CU22</f>
        <v>0</v>
      </c>
      <c r="CW22" s="6"/>
      <c r="CX22" s="6"/>
      <c r="CY22" s="6">
        <f t="shared" ref="CY22:CY25" si="620">CW22+CX22</f>
        <v>0</v>
      </c>
      <c r="CZ22" s="6"/>
      <c r="DA22" s="6"/>
      <c r="DB22" s="6">
        <f t="shared" ref="DB22:DB25" si="621">CZ22+DA22</f>
        <v>0</v>
      </c>
      <c r="DC22" s="6"/>
      <c r="DD22" s="6"/>
      <c r="DE22" s="6">
        <f t="shared" ref="DE22:DE25" si="622">DC22+DD22</f>
        <v>0</v>
      </c>
      <c r="DF22" s="6"/>
      <c r="DG22" s="6"/>
      <c r="DH22" s="6">
        <f t="shared" ref="DH22:DH25" si="623">DF22+DG22</f>
        <v>0</v>
      </c>
      <c r="DI22" s="6"/>
      <c r="DJ22" s="6"/>
      <c r="DK22" s="6">
        <f t="shared" ref="DK22:DK25" si="624">DI22+DJ22</f>
        <v>0</v>
      </c>
      <c r="DL22" s="6"/>
      <c r="DM22" s="6"/>
      <c r="DN22" s="6">
        <f t="shared" ref="DN22:DN25" si="625">DL22+DM22</f>
        <v>0</v>
      </c>
      <c r="DO22" s="6"/>
      <c r="DP22" s="6"/>
      <c r="DQ22" s="6">
        <f t="shared" ref="DQ22:DQ25" si="626">DO22+DP22</f>
        <v>0</v>
      </c>
      <c r="DR22" s="105">
        <f t="shared" si="141"/>
        <v>0</v>
      </c>
      <c r="DS22" s="105">
        <f t="shared" si="142"/>
        <v>0</v>
      </c>
      <c r="DT22" s="105">
        <f t="shared" si="143"/>
        <v>0</v>
      </c>
      <c r="DU22" s="6"/>
      <c r="DV22" s="6"/>
      <c r="DW22" s="6">
        <f t="shared" ref="DW22:DW25" si="627">DU22+DV22</f>
        <v>0</v>
      </c>
      <c r="DX22" s="6"/>
      <c r="DY22" s="6"/>
      <c r="DZ22" s="6">
        <f t="shared" ref="DZ22:DZ25" si="628">DX22+DY22</f>
        <v>0</v>
      </c>
      <c r="EA22" s="6"/>
      <c r="EB22" s="6"/>
      <c r="EC22" s="6">
        <f t="shared" ref="EC22:EC25" si="629">EA22+EB22</f>
        <v>0</v>
      </c>
      <c r="ED22" s="6"/>
      <c r="EE22" s="6"/>
      <c r="EF22" s="6">
        <f t="shared" ref="EF22:EF25" si="630">ED22+EE22</f>
        <v>0</v>
      </c>
      <c r="EG22" s="6"/>
      <c r="EH22" s="6"/>
      <c r="EI22" s="6">
        <f t="shared" ref="EI22:EI25" si="631">EG22+EH22</f>
        <v>0</v>
      </c>
      <c r="EJ22" s="6"/>
      <c r="EK22" s="6"/>
      <c r="EL22" s="6">
        <f t="shared" ref="EL22:EL25" si="632">EJ22+EK22</f>
        <v>0</v>
      </c>
      <c r="EM22" s="6"/>
      <c r="EN22" s="6"/>
      <c r="EO22" s="6">
        <f t="shared" ref="EO22:EO25" si="633">EM22+EN22</f>
        <v>0</v>
      </c>
      <c r="EP22" s="6"/>
      <c r="EQ22" s="6"/>
      <c r="ER22" s="6">
        <f t="shared" ref="ER22:ER25" si="634">EP22+EQ22</f>
        <v>0</v>
      </c>
      <c r="ES22" s="6"/>
      <c r="ET22" s="6"/>
      <c r="EU22" s="6">
        <f t="shared" ref="EU22:EU25" si="635">ES22+ET22</f>
        <v>0</v>
      </c>
      <c r="EV22" s="105">
        <f t="shared" si="153"/>
        <v>0</v>
      </c>
      <c r="EW22" s="105">
        <f t="shared" ref="EW22:EW25" si="636">DV22+DY22+EB22+EE22+EH22+EK22+EN22+EQ22+ET22</f>
        <v>0</v>
      </c>
      <c r="EX22" s="105">
        <f t="shared" ref="EX22:EX25" si="637">DW22+DZ22+EC22+EF22+EI22+EL22+EO22+ER22+EU22</f>
        <v>0</v>
      </c>
      <c r="EY22" s="6"/>
      <c r="EZ22" s="6"/>
      <c r="FA22" s="6">
        <f t="shared" ref="FA22:FA25" si="638">EY22+EZ22</f>
        <v>0</v>
      </c>
      <c r="FB22" s="6"/>
      <c r="FC22" s="6"/>
      <c r="FD22" s="6">
        <f t="shared" ref="FD22:FD25" si="639">FB22+FC22</f>
        <v>0</v>
      </c>
      <c r="FE22" s="6"/>
      <c r="FF22" s="6"/>
      <c r="FG22" s="6">
        <f t="shared" ref="FG22:FG25" si="640">FE22+FF22</f>
        <v>0</v>
      </c>
      <c r="FH22" s="6"/>
      <c r="FI22" s="6"/>
      <c r="FJ22" s="6">
        <f t="shared" ref="FJ22:FJ25" si="641">FH22+FI22</f>
        <v>0</v>
      </c>
      <c r="FK22" s="7"/>
      <c r="FL22" s="6"/>
      <c r="FM22" s="6">
        <f t="shared" ref="FM22:FM25" si="642">FK22+FL22</f>
        <v>0</v>
      </c>
      <c r="FN22" s="7"/>
      <c r="FO22" s="6"/>
      <c r="FP22" s="6">
        <f t="shared" ref="FP22:FP25" si="643">FN22+FO22</f>
        <v>0</v>
      </c>
      <c r="FQ22" s="7"/>
      <c r="FR22" s="6"/>
      <c r="FS22" s="6">
        <f t="shared" ref="FS22:FS25" si="644">FQ22+FR22</f>
        <v>0</v>
      </c>
      <c r="FT22" s="7"/>
      <c r="FU22" s="6"/>
      <c r="FV22" s="6">
        <f t="shared" ref="FV22:FV25" si="645">FT22+FU22</f>
        <v>0</v>
      </c>
      <c r="FW22" s="7"/>
      <c r="FX22" s="6"/>
      <c r="FY22" s="6">
        <f t="shared" ref="FY22:FY25" si="646">FW22+FX22</f>
        <v>0</v>
      </c>
      <c r="FZ22" s="7"/>
      <c r="GA22" s="6"/>
      <c r="GB22" s="6">
        <f t="shared" ref="GB22:GB25" si="647">FZ22+GA22</f>
        <v>0</v>
      </c>
      <c r="GC22" s="7"/>
      <c r="GD22" s="6"/>
      <c r="GE22" s="6">
        <f t="shared" ref="GE22:GE25" si="648">GC22+GD22</f>
        <v>0</v>
      </c>
      <c r="GF22" s="7"/>
      <c r="GG22" s="6"/>
      <c r="GH22" s="6">
        <f t="shared" ref="GH22:GH25" si="649">GF22+GG22</f>
        <v>0</v>
      </c>
      <c r="GI22" s="7"/>
      <c r="GJ22" s="6"/>
      <c r="GK22" s="6">
        <f t="shared" ref="GK22:GK25" si="650">GI22+GJ22</f>
        <v>0</v>
      </c>
      <c r="GL22" s="7">
        <f t="shared" ref="GL22:GL25" si="651">EY22+FB22+FE22+FH22+FK22+FN22+FQ22+FT22+FW22+FZ22+GC22+GF22+GI22</f>
        <v>0</v>
      </c>
      <c r="GM22" s="7">
        <f t="shared" ref="GM22:GM25" si="652">EZ22+FC22+FF22+FI22+FL22+FO22+FR22+FU22+FX22+GA22+GD22+GG22+GJ22</f>
        <v>0</v>
      </c>
      <c r="GN22" s="7">
        <f t="shared" ref="GN22:GN25" si="653">FA22+FD22+FG22+FJ22+FM22+FP22+FS22+FV22+FY22+GB22+GE22+GH22+GK22</f>
        <v>0</v>
      </c>
      <c r="GO22" s="7">
        <f t="shared" ref="GO22:GO25" si="654">SUM(GB22:GN22)</f>
        <v>0</v>
      </c>
      <c r="GP22" s="6"/>
      <c r="GQ22" s="6">
        <f t="shared" ref="GQ22:GQ25" si="655">GO22+GP22</f>
        <v>0</v>
      </c>
      <c r="GR22" s="7">
        <f t="shared" ref="GR22:GR25" si="656">SUM(GE22:GQ22)</f>
        <v>0</v>
      </c>
      <c r="GS22" s="6"/>
      <c r="GT22" s="6">
        <f t="shared" ref="GT22:GT25" si="657">GR22+GS22</f>
        <v>0</v>
      </c>
      <c r="GU22" s="7">
        <f t="shared" ref="GU22:GU25" si="658">SUM(GH22:GT22)</f>
        <v>0</v>
      </c>
      <c r="GV22" s="6"/>
      <c r="GW22" s="6">
        <f t="shared" ref="GW22:GW25" si="659">GU22+GV22</f>
        <v>0</v>
      </c>
      <c r="GX22" s="7">
        <f t="shared" ref="GX22:GX25" si="660">GL22+GO22+GR22+GU22</f>
        <v>0</v>
      </c>
      <c r="GY22" s="7">
        <f t="shared" ref="GY22:GY25" si="661">GM22+GP22+GS22+GV22</f>
        <v>0</v>
      </c>
      <c r="GZ22" s="7">
        <f t="shared" ref="GZ22:GZ25" si="662">GN22+GQ22+GT22+GW22</f>
        <v>0</v>
      </c>
      <c r="HA22" s="7">
        <f t="shared" ref="HA22:HA25" si="663">GX22+EV22+DR22</f>
        <v>0</v>
      </c>
      <c r="HB22" s="7">
        <f t="shared" ref="HB22:HB25" si="664">GY22+EW22+DS22</f>
        <v>0</v>
      </c>
      <c r="HC22" s="595">
        <f t="shared" ref="HC22:HC25" si="665">GZ22+EX22+DT22</f>
        <v>0</v>
      </c>
    </row>
    <row r="23" spans="1:211" x14ac:dyDescent="0.2">
      <c r="A23" s="115" t="s">
        <v>415</v>
      </c>
      <c r="B23" s="6">
        <v>0</v>
      </c>
      <c r="C23" s="6"/>
      <c r="D23" s="6">
        <f t="shared" si="101"/>
        <v>0</v>
      </c>
      <c r="E23" s="6">
        <v>0</v>
      </c>
      <c r="F23" s="6"/>
      <c r="G23" s="6">
        <f t="shared" si="588"/>
        <v>0</v>
      </c>
      <c r="H23" s="6">
        <v>0</v>
      </c>
      <c r="I23" s="6"/>
      <c r="J23" s="6">
        <f t="shared" si="589"/>
        <v>0</v>
      </c>
      <c r="K23" s="6">
        <v>0</v>
      </c>
      <c r="L23" s="6"/>
      <c r="M23" s="6">
        <f t="shared" si="590"/>
        <v>0</v>
      </c>
      <c r="N23" s="6">
        <v>0</v>
      </c>
      <c r="O23" s="6"/>
      <c r="P23" s="6">
        <f t="shared" si="591"/>
        <v>0</v>
      </c>
      <c r="Q23" s="6">
        <v>0</v>
      </c>
      <c r="R23" s="6"/>
      <c r="S23" s="6">
        <f t="shared" si="592"/>
        <v>0</v>
      </c>
      <c r="T23" s="6">
        <v>0</v>
      </c>
      <c r="U23" s="6"/>
      <c r="V23" s="6">
        <f t="shared" si="593"/>
        <v>0</v>
      </c>
      <c r="W23" s="6">
        <v>0</v>
      </c>
      <c r="X23" s="6"/>
      <c r="Y23" s="6">
        <f t="shared" si="594"/>
        <v>0</v>
      </c>
      <c r="Z23" s="6">
        <v>0</v>
      </c>
      <c r="AA23" s="6"/>
      <c r="AB23" s="6">
        <f t="shared" si="595"/>
        <v>0</v>
      </c>
      <c r="AC23" s="6"/>
      <c r="AD23" s="6"/>
      <c r="AE23" s="6">
        <f t="shared" si="596"/>
        <v>0</v>
      </c>
      <c r="AF23" s="6"/>
      <c r="AG23" s="6"/>
      <c r="AH23" s="6">
        <f t="shared" si="597"/>
        <v>0</v>
      </c>
      <c r="AI23" s="6"/>
      <c r="AJ23" s="6"/>
      <c r="AK23" s="6">
        <f t="shared" si="598"/>
        <v>0</v>
      </c>
      <c r="AL23" s="6"/>
      <c r="AM23" s="6"/>
      <c r="AN23" s="6">
        <f t="shared" si="599"/>
        <v>0</v>
      </c>
      <c r="AO23" s="6"/>
      <c r="AP23" s="6"/>
      <c r="AQ23" s="6">
        <f t="shared" si="600"/>
        <v>0</v>
      </c>
      <c r="AR23" s="6"/>
      <c r="AS23" s="6"/>
      <c r="AT23" s="6">
        <f t="shared" si="601"/>
        <v>0</v>
      </c>
      <c r="AU23" s="6"/>
      <c r="AV23" s="6"/>
      <c r="AW23" s="6">
        <f t="shared" si="602"/>
        <v>0</v>
      </c>
      <c r="AX23" s="6"/>
      <c r="AY23" s="6"/>
      <c r="AZ23" s="6">
        <f t="shared" si="603"/>
        <v>0</v>
      </c>
      <c r="BA23" s="6"/>
      <c r="BB23" s="6"/>
      <c r="BC23" s="6">
        <f t="shared" si="604"/>
        <v>0</v>
      </c>
      <c r="BD23" s="6"/>
      <c r="BE23" s="6"/>
      <c r="BF23" s="6">
        <f t="shared" si="605"/>
        <v>0</v>
      </c>
      <c r="BG23" s="6"/>
      <c r="BH23" s="6"/>
      <c r="BI23" s="6">
        <f t="shared" si="606"/>
        <v>0</v>
      </c>
      <c r="BJ23" s="6"/>
      <c r="BK23" s="6"/>
      <c r="BL23" s="6">
        <f t="shared" si="607"/>
        <v>0</v>
      </c>
      <c r="BM23" s="6"/>
      <c r="BN23" s="6"/>
      <c r="BO23" s="6">
        <f t="shared" si="608"/>
        <v>0</v>
      </c>
      <c r="BP23" s="6"/>
      <c r="BQ23" s="6"/>
      <c r="BR23" s="6">
        <f t="shared" si="609"/>
        <v>0</v>
      </c>
      <c r="BS23" s="6"/>
      <c r="BT23" s="6"/>
      <c r="BU23" s="6">
        <f t="shared" si="610"/>
        <v>0</v>
      </c>
      <c r="BV23" s="6"/>
      <c r="BW23" s="6"/>
      <c r="BX23" s="6">
        <f t="shared" si="611"/>
        <v>0</v>
      </c>
      <c r="BY23" s="6"/>
      <c r="BZ23" s="6"/>
      <c r="CA23" s="6">
        <f t="shared" si="612"/>
        <v>0</v>
      </c>
      <c r="CB23" s="6"/>
      <c r="CC23" s="6"/>
      <c r="CD23" s="6">
        <f t="shared" si="613"/>
        <v>0</v>
      </c>
      <c r="CE23" s="6"/>
      <c r="CF23" s="6"/>
      <c r="CG23" s="6">
        <f t="shared" si="614"/>
        <v>0</v>
      </c>
      <c r="CH23" s="6"/>
      <c r="CI23" s="6"/>
      <c r="CJ23" s="6">
        <f t="shared" si="615"/>
        <v>0</v>
      </c>
      <c r="CK23" s="6"/>
      <c r="CL23" s="6"/>
      <c r="CM23" s="6">
        <f t="shared" si="616"/>
        <v>0</v>
      </c>
      <c r="CN23" s="6"/>
      <c r="CO23" s="6"/>
      <c r="CP23" s="6">
        <f t="shared" si="617"/>
        <v>0</v>
      </c>
      <c r="CQ23" s="6"/>
      <c r="CR23" s="6"/>
      <c r="CS23" s="6">
        <f t="shared" si="618"/>
        <v>0</v>
      </c>
      <c r="CT23" s="6"/>
      <c r="CU23" s="6"/>
      <c r="CV23" s="6">
        <f t="shared" si="619"/>
        <v>0</v>
      </c>
      <c r="CW23" s="6"/>
      <c r="CX23" s="6"/>
      <c r="CY23" s="6">
        <f t="shared" si="620"/>
        <v>0</v>
      </c>
      <c r="CZ23" s="6"/>
      <c r="DA23" s="6"/>
      <c r="DB23" s="6">
        <f t="shared" si="621"/>
        <v>0</v>
      </c>
      <c r="DC23" s="6"/>
      <c r="DD23" s="6"/>
      <c r="DE23" s="6">
        <f t="shared" si="622"/>
        <v>0</v>
      </c>
      <c r="DF23" s="6"/>
      <c r="DG23" s="6"/>
      <c r="DH23" s="6">
        <f t="shared" si="623"/>
        <v>0</v>
      </c>
      <c r="DI23" s="6"/>
      <c r="DJ23" s="6"/>
      <c r="DK23" s="6">
        <f t="shared" si="624"/>
        <v>0</v>
      </c>
      <c r="DL23" s="6"/>
      <c r="DM23" s="6"/>
      <c r="DN23" s="6">
        <f t="shared" si="625"/>
        <v>0</v>
      </c>
      <c r="DO23" s="6"/>
      <c r="DP23" s="6"/>
      <c r="DQ23" s="6">
        <f t="shared" si="626"/>
        <v>0</v>
      </c>
      <c r="DR23" s="105">
        <f t="shared" si="141"/>
        <v>0</v>
      </c>
      <c r="DS23" s="105">
        <f t="shared" si="142"/>
        <v>0</v>
      </c>
      <c r="DT23" s="105">
        <f t="shared" si="143"/>
        <v>0</v>
      </c>
      <c r="DU23" s="6">
        <v>0</v>
      </c>
      <c r="DV23" s="6"/>
      <c r="DW23" s="6">
        <f t="shared" si="627"/>
        <v>0</v>
      </c>
      <c r="DX23" s="6">
        <v>0</v>
      </c>
      <c r="DY23" s="6"/>
      <c r="DZ23" s="6">
        <f t="shared" si="628"/>
        <v>0</v>
      </c>
      <c r="EA23" s="6">
        <v>0</v>
      </c>
      <c r="EB23" s="6"/>
      <c r="EC23" s="6">
        <f t="shared" si="629"/>
        <v>0</v>
      </c>
      <c r="ED23" s="6">
        <v>0</v>
      </c>
      <c r="EE23" s="6"/>
      <c r="EF23" s="6">
        <f t="shared" si="630"/>
        <v>0</v>
      </c>
      <c r="EG23" s="6">
        <v>0</v>
      </c>
      <c r="EH23" s="6"/>
      <c r="EI23" s="6">
        <f t="shared" si="631"/>
        <v>0</v>
      </c>
      <c r="EJ23" s="6"/>
      <c r="EK23" s="6"/>
      <c r="EL23" s="6">
        <f t="shared" si="632"/>
        <v>0</v>
      </c>
      <c r="EM23" s="6"/>
      <c r="EN23" s="6"/>
      <c r="EO23" s="6">
        <f t="shared" si="633"/>
        <v>0</v>
      </c>
      <c r="EP23" s="6">
        <v>0</v>
      </c>
      <c r="EQ23" s="6"/>
      <c r="ER23" s="6">
        <f t="shared" si="634"/>
        <v>0</v>
      </c>
      <c r="ES23" s="6"/>
      <c r="ET23" s="6"/>
      <c r="EU23" s="6">
        <f t="shared" si="635"/>
        <v>0</v>
      </c>
      <c r="EV23" s="105">
        <f t="shared" si="153"/>
        <v>0</v>
      </c>
      <c r="EW23" s="105">
        <f t="shared" si="636"/>
        <v>0</v>
      </c>
      <c r="EX23" s="105">
        <f t="shared" si="637"/>
        <v>0</v>
      </c>
      <c r="EY23" s="6"/>
      <c r="EZ23" s="6"/>
      <c r="FA23" s="6">
        <f t="shared" si="638"/>
        <v>0</v>
      </c>
      <c r="FB23" s="6"/>
      <c r="FC23" s="6"/>
      <c r="FD23" s="6">
        <f t="shared" si="639"/>
        <v>0</v>
      </c>
      <c r="FE23" s="6"/>
      <c r="FF23" s="6"/>
      <c r="FG23" s="6">
        <f t="shared" si="640"/>
        <v>0</v>
      </c>
      <c r="FH23" s="6"/>
      <c r="FI23" s="6"/>
      <c r="FJ23" s="6">
        <f t="shared" si="641"/>
        <v>0</v>
      </c>
      <c r="FK23" s="7"/>
      <c r="FL23" s="6"/>
      <c r="FM23" s="6">
        <f t="shared" si="642"/>
        <v>0</v>
      </c>
      <c r="FN23" s="7"/>
      <c r="FO23" s="6"/>
      <c r="FP23" s="6">
        <f t="shared" si="643"/>
        <v>0</v>
      </c>
      <c r="FQ23" s="7"/>
      <c r="FR23" s="6"/>
      <c r="FS23" s="6">
        <f t="shared" si="644"/>
        <v>0</v>
      </c>
      <c r="FT23" s="7"/>
      <c r="FU23" s="6"/>
      <c r="FV23" s="6">
        <f t="shared" si="645"/>
        <v>0</v>
      </c>
      <c r="FW23" s="7"/>
      <c r="FX23" s="6"/>
      <c r="FY23" s="6">
        <f t="shared" si="646"/>
        <v>0</v>
      </c>
      <c r="FZ23" s="7"/>
      <c r="GA23" s="6"/>
      <c r="GB23" s="6">
        <f t="shared" si="647"/>
        <v>0</v>
      </c>
      <c r="GC23" s="7"/>
      <c r="GD23" s="6"/>
      <c r="GE23" s="6">
        <f t="shared" si="648"/>
        <v>0</v>
      </c>
      <c r="GF23" s="7"/>
      <c r="GG23" s="6"/>
      <c r="GH23" s="6">
        <f t="shared" si="649"/>
        <v>0</v>
      </c>
      <c r="GI23" s="7"/>
      <c r="GJ23" s="6"/>
      <c r="GK23" s="6">
        <f t="shared" si="650"/>
        <v>0</v>
      </c>
      <c r="GL23" s="7">
        <f t="shared" si="651"/>
        <v>0</v>
      </c>
      <c r="GM23" s="7">
        <f t="shared" si="652"/>
        <v>0</v>
      </c>
      <c r="GN23" s="7">
        <f t="shared" si="653"/>
        <v>0</v>
      </c>
      <c r="GO23" s="7">
        <f t="shared" si="654"/>
        <v>0</v>
      </c>
      <c r="GP23" s="6"/>
      <c r="GQ23" s="6">
        <f t="shared" si="655"/>
        <v>0</v>
      </c>
      <c r="GR23" s="7">
        <f t="shared" si="656"/>
        <v>0</v>
      </c>
      <c r="GS23" s="6"/>
      <c r="GT23" s="6">
        <f t="shared" si="657"/>
        <v>0</v>
      </c>
      <c r="GU23" s="7">
        <f t="shared" si="658"/>
        <v>0</v>
      </c>
      <c r="GV23" s="6"/>
      <c r="GW23" s="6">
        <f t="shared" si="659"/>
        <v>0</v>
      </c>
      <c r="GX23" s="7">
        <f t="shared" si="660"/>
        <v>0</v>
      </c>
      <c r="GY23" s="7">
        <f t="shared" si="661"/>
        <v>0</v>
      </c>
      <c r="GZ23" s="7">
        <f t="shared" si="662"/>
        <v>0</v>
      </c>
      <c r="HA23" s="7">
        <f t="shared" si="663"/>
        <v>0</v>
      </c>
      <c r="HB23" s="7">
        <f t="shared" si="664"/>
        <v>0</v>
      </c>
      <c r="HC23" s="595">
        <f t="shared" si="665"/>
        <v>0</v>
      </c>
    </row>
    <row r="24" spans="1:211" x14ac:dyDescent="0.2">
      <c r="A24" s="115" t="s">
        <v>416</v>
      </c>
      <c r="B24" s="6">
        <v>0</v>
      </c>
      <c r="C24" s="6"/>
      <c r="D24" s="6">
        <f t="shared" si="101"/>
        <v>0</v>
      </c>
      <c r="E24" s="6">
        <v>0</v>
      </c>
      <c r="F24" s="6"/>
      <c r="G24" s="6">
        <f t="shared" si="588"/>
        <v>0</v>
      </c>
      <c r="H24" s="6">
        <v>0</v>
      </c>
      <c r="I24" s="6"/>
      <c r="J24" s="6">
        <f t="shared" si="589"/>
        <v>0</v>
      </c>
      <c r="K24" s="6">
        <v>0</v>
      </c>
      <c r="L24" s="6"/>
      <c r="M24" s="6">
        <f t="shared" si="590"/>
        <v>0</v>
      </c>
      <c r="N24" s="6">
        <v>0</v>
      </c>
      <c r="O24" s="6"/>
      <c r="P24" s="6">
        <f t="shared" si="591"/>
        <v>0</v>
      </c>
      <c r="Q24" s="6">
        <v>0</v>
      </c>
      <c r="R24" s="6"/>
      <c r="S24" s="6">
        <f t="shared" si="592"/>
        <v>0</v>
      </c>
      <c r="T24" s="6">
        <v>0</v>
      </c>
      <c r="U24" s="6"/>
      <c r="V24" s="6">
        <f t="shared" si="593"/>
        <v>0</v>
      </c>
      <c r="W24" s="6">
        <v>0</v>
      </c>
      <c r="X24" s="6"/>
      <c r="Y24" s="6">
        <f t="shared" si="594"/>
        <v>0</v>
      </c>
      <c r="Z24" s="6">
        <v>0</v>
      </c>
      <c r="AA24" s="6"/>
      <c r="AB24" s="6">
        <f t="shared" si="595"/>
        <v>0</v>
      </c>
      <c r="AC24" s="6"/>
      <c r="AD24" s="6"/>
      <c r="AE24" s="6">
        <f t="shared" si="596"/>
        <v>0</v>
      </c>
      <c r="AF24" s="6"/>
      <c r="AG24" s="6"/>
      <c r="AH24" s="6">
        <f t="shared" si="597"/>
        <v>0</v>
      </c>
      <c r="AI24" s="6"/>
      <c r="AJ24" s="6"/>
      <c r="AK24" s="6">
        <f t="shared" si="598"/>
        <v>0</v>
      </c>
      <c r="AL24" s="6"/>
      <c r="AM24" s="6"/>
      <c r="AN24" s="6">
        <f t="shared" si="599"/>
        <v>0</v>
      </c>
      <c r="AO24" s="6"/>
      <c r="AP24" s="6"/>
      <c r="AQ24" s="6">
        <f t="shared" si="600"/>
        <v>0</v>
      </c>
      <c r="AR24" s="6"/>
      <c r="AS24" s="6"/>
      <c r="AT24" s="6">
        <f t="shared" si="601"/>
        <v>0</v>
      </c>
      <c r="AU24" s="6"/>
      <c r="AV24" s="6"/>
      <c r="AW24" s="6">
        <f t="shared" si="602"/>
        <v>0</v>
      </c>
      <c r="AX24" s="6"/>
      <c r="AY24" s="6"/>
      <c r="AZ24" s="6">
        <f t="shared" si="603"/>
        <v>0</v>
      </c>
      <c r="BA24" s="6"/>
      <c r="BB24" s="6"/>
      <c r="BC24" s="6">
        <f t="shared" si="604"/>
        <v>0</v>
      </c>
      <c r="BD24" s="6"/>
      <c r="BE24" s="6"/>
      <c r="BF24" s="6">
        <f t="shared" si="605"/>
        <v>0</v>
      </c>
      <c r="BG24" s="6"/>
      <c r="BH24" s="6"/>
      <c r="BI24" s="6">
        <f t="shared" si="606"/>
        <v>0</v>
      </c>
      <c r="BJ24" s="6"/>
      <c r="BK24" s="6"/>
      <c r="BL24" s="6">
        <f t="shared" si="607"/>
        <v>0</v>
      </c>
      <c r="BM24" s="6"/>
      <c r="BN24" s="6"/>
      <c r="BO24" s="6">
        <f t="shared" si="608"/>
        <v>0</v>
      </c>
      <c r="BP24" s="6"/>
      <c r="BQ24" s="6"/>
      <c r="BR24" s="6">
        <f t="shared" si="609"/>
        <v>0</v>
      </c>
      <c r="BS24" s="6"/>
      <c r="BT24" s="6"/>
      <c r="BU24" s="6">
        <f t="shared" si="610"/>
        <v>0</v>
      </c>
      <c r="BV24" s="6"/>
      <c r="BW24" s="6"/>
      <c r="BX24" s="6">
        <f t="shared" si="611"/>
        <v>0</v>
      </c>
      <c r="BY24" s="6"/>
      <c r="BZ24" s="6"/>
      <c r="CA24" s="6">
        <f t="shared" si="612"/>
        <v>0</v>
      </c>
      <c r="CB24" s="6"/>
      <c r="CC24" s="6"/>
      <c r="CD24" s="6">
        <f t="shared" si="613"/>
        <v>0</v>
      </c>
      <c r="CE24" s="6"/>
      <c r="CF24" s="6"/>
      <c r="CG24" s="6">
        <f t="shared" si="614"/>
        <v>0</v>
      </c>
      <c r="CH24" s="6"/>
      <c r="CI24" s="6"/>
      <c r="CJ24" s="6">
        <f t="shared" si="615"/>
        <v>0</v>
      </c>
      <c r="CK24" s="6"/>
      <c r="CL24" s="6"/>
      <c r="CM24" s="6">
        <f t="shared" si="616"/>
        <v>0</v>
      </c>
      <c r="CN24" s="6"/>
      <c r="CO24" s="6"/>
      <c r="CP24" s="6">
        <f t="shared" si="617"/>
        <v>0</v>
      </c>
      <c r="CQ24" s="6"/>
      <c r="CR24" s="6"/>
      <c r="CS24" s="6">
        <f t="shared" si="618"/>
        <v>0</v>
      </c>
      <c r="CT24" s="6"/>
      <c r="CU24" s="6"/>
      <c r="CV24" s="6">
        <f t="shared" si="619"/>
        <v>0</v>
      </c>
      <c r="CW24" s="6"/>
      <c r="CX24" s="6"/>
      <c r="CY24" s="6">
        <f t="shared" si="620"/>
        <v>0</v>
      </c>
      <c r="CZ24" s="6"/>
      <c r="DA24" s="6"/>
      <c r="DB24" s="6">
        <f t="shared" si="621"/>
        <v>0</v>
      </c>
      <c r="DC24" s="6"/>
      <c r="DD24" s="6"/>
      <c r="DE24" s="6">
        <f t="shared" si="622"/>
        <v>0</v>
      </c>
      <c r="DF24" s="6"/>
      <c r="DG24" s="6"/>
      <c r="DH24" s="6">
        <f t="shared" si="623"/>
        <v>0</v>
      </c>
      <c r="DI24" s="6"/>
      <c r="DJ24" s="6"/>
      <c r="DK24" s="6">
        <f t="shared" si="624"/>
        <v>0</v>
      </c>
      <c r="DL24" s="6"/>
      <c r="DM24" s="6"/>
      <c r="DN24" s="6">
        <f t="shared" si="625"/>
        <v>0</v>
      </c>
      <c r="DO24" s="6"/>
      <c r="DP24" s="6"/>
      <c r="DQ24" s="6">
        <f t="shared" si="626"/>
        <v>0</v>
      </c>
      <c r="DR24" s="105">
        <f t="shared" si="141"/>
        <v>0</v>
      </c>
      <c r="DS24" s="105">
        <f t="shared" si="142"/>
        <v>0</v>
      </c>
      <c r="DT24" s="105">
        <f t="shared" si="143"/>
        <v>0</v>
      </c>
      <c r="DU24" s="6">
        <v>0</v>
      </c>
      <c r="DV24" s="6"/>
      <c r="DW24" s="6">
        <f t="shared" si="627"/>
        <v>0</v>
      </c>
      <c r="DX24" s="6">
        <v>0</v>
      </c>
      <c r="DY24" s="6"/>
      <c r="DZ24" s="6">
        <f t="shared" si="628"/>
        <v>0</v>
      </c>
      <c r="EA24" s="6">
        <v>0</v>
      </c>
      <c r="EB24" s="6"/>
      <c r="EC24" s="6">
        <f t="shared" si="629"/>
        <v>0</v>
      </c>
      <c r="ED24" s="6">
        <v>0</v>
      </c>
      <c r="EE24" s="6"/>
      <c r="EF24" s="6">
        <f t="shared" si="630"/>
        <v>0</v>
      </c>
      <c r="EG24" s="6">
        <v>0</v>
      </c>
      <c r="EH24" s="6"/>
      <c r="EI24" s="6">
        <f t="shared" si="631"/>
        <v>0</v>
      </c>
      <c r="EJ24" s="6"/>
      <c r="EK24" s="6"/>
      <c r="EL24" s="6">
        <f t="shared" si="632"/>
        <v>0</v>
      </c>
      <c r="EM24" s="6"/>
      <c r="EN24" s="6"/>
      <c r="EO24" s="6">
        <f t="shared" si="633"/>
        <v>0</v>
      </c>
      <c r="EP24" s="6">
        <v>0</v>
      </c>
      <c r="EQ24" s="6"/>
      <c r="ER24" s="6">
        <f t="shared" si="634"/>
        <v>0</v>
      </c>
      <c r="ES24" s="6"/>
      <c r="ET24" s="6"/>
      <c r="EU24" s="6">
        <f t="shared" si="635"/>
        <v>0</v>
      </c>
      <c r="EV24" s="105">
        <f t="shared" si="153"/>
        <v>0</v>
      </c>
      <c r="EW24" s="105">
        <f t="shared" si="636"/>
        <v>0</v>
      </c>
      <c r="EX24" s="105">
        <f t="shared" si="637"/>
        <v>0</v>
      </c>
      <c r="EY24" s="6"/>
      <c r="EZ24" s="6"/>
      <c r="FA24" s="6">
        <f t="shared" si="638"/>
        <v>0</v>
      </c>
      <c r="FB24" s="6"/>
      <c r="FC24" s="6"/>
      <c r="FD24" s="6">
        <f t="shared" si="639"/>
        <v>0</v>
      </c>
      <c r="FE24" s="6"/>
      <c r="FF24" s="6"/>
      <c r="FG24" s="6">
        <f t="shared" si="640"/>
        <v>0</v>
      </c>
      <c r="FH24" s="6"/>
      <c r="FI24" s="6"/>
      <c r="FJ24" s="6">
        <f t="shared" si="641"/>
        <v>0</v>
      </c>
      <c r="FK24" s="7"/>
      <c r="FL24" s="6"/>
      <c r="FM24" s="6">
        <f t="shared" si="642"/>
        <v>0</v>
      </c>
      <c r="FN24" s="7"/>
      <c r="FO24" s="6"/>
      <c r="FP24" s="6">
        <f t="shared" si="643"/>
        <v>0</v>
      </c>
      <c r="FQ24" s="7"/>
      <c r="FR24" s="6"/>
      <c r="FS24" s="6">
        <f t="shared" si="644"/>
        <v>0</v>
      </c>
      <c r="FT24" s="7"/>
      <c r="FU24" s="6"/>
      <c r="FV24" s="6">
        <f t="shared" si="645"/>
        <v>0</v>
      </c>
      <c r="FW24" s="7"/>
      <c r="FX24" s="6"/>
      <c r="FY24" s="6">
        <f t="shared" si="646"/>
        <v>0</v>
      </c>
      <c r="FZ24" s="7"/>
      <c r="GA24" s="6"/>
      <c r="GB24" s="6">
        <f t="shared" si="647"/>
        <v>0</v>
      </c>
      <c r="GC24" s="7"/>
      <c r="GD24" s="6"/>
      <c r="GE24" s="6">
        <f t="shared" si="648"/>
        <v>0</v>
      </c>
      <c r="GF24" s="7"/>
      <c r="GG24" s="6"/>
      <c r="GH24" s="6">
        <f t="shared" si="649"/>
        <v>0</v>
      </c>
      <c r="GI24" s="7"/>
      <c r="GJ24" s="6"/>
      <c r="GK24" s="6">
        <f t="shared" si="650"/>
        <v>0</v>
      </c>
      <c r="GL24" s="7">
        <f t="shared" si="651"/>
        <v>0</v>
      </c>
      <c r="GM24" s="7">
        <f t="shared" si="652"/>
        <v>0</v>
      </c>
      <c r="GN24" s="7">
        <f t="shared" si="653"/>
        <v>0</v>
      </c>
      <c r="GO24" s="7">
        <f t="shared" si="654"/>
        <v>0</v>
      </c>
      <c r="GP24" s="6"/>
      <c r="GQ24" s="6">
        <f t="shared" si="655"/>
        <v>0</v>
      </c>
      <c r="GR24" s="7">
        <f t="shared" si="656"/>
        <v>0</v>
      </c>
      <c r="GS24" s="6"/>
      <c r="GT24" s="6">
        <f t="shared" si="657"/>
        <v>0</v>
      </c>
      <c r="GU24" s="7">
        <f t="shared" si="658"/>
        <v>0</v>
      </c>
      <c r="GV24" s="6"/>
      <c r="GW24" s="6">
        <f t="shared" si="659"/>
        <v>0</v>
      </c>
      <c r="GX24" s="7">
        <f t="shared" si="660"/>
        <v>0</v>
      </c>
      <c r="GY24" s="7">
        <f t="shared" si="661"/>
        <v>0</v>
      </c>
      <c r="GZ24" s="7">
        <f t="shared" si="662"/>
        <v>0</v>
      </c>
      <c r="HA24" s="7">
        <f t="shared" si="663"/>
        <v>0</v>
      </c>
      <c r="HB24" s="7">
        <f t="shared" si="664"/>
        <v>0</v>
      </c>
      <c r="HC24" s="595">
        <f t="shared" si="665"/>
        <v>0</v>
      </c>
    </row>
    <row r="25" spans="1:211" x14ac:dyDescent="0.2">
      <c r="A25" s="115" t="s">
        <v>417</v>
      </c>
      <c r="B25" s="6">
        <v>0</v>
      </c>
      <c r="C25" s="6"/>
      <c r="D25" s="6">
        <f t="shared" si="101"/>
        <v>0</v>
      </c>
      <c r="E25" s="6">
        <v>0</v>
      </c>
      <c r="F25" s="6"/>
      <c r="G25" s="6">
        <f t="shared" si="588"/>
        <v>0</v>
      </c>
      <c r="H25" s="6">
        <v>0</v>
      </c>
      <c r="I25" s="6"/>
      <c r="J25" s="6">
        <f t="shared" si="589"/>
        <v>0</v>
      </c>
      <c r="K25" s="6">
        <v>0</v>
      </c>
      <c r="L25" s="6"/>
      <c r="M25" s="6">
        <f t="shared" si="590"/>
        <v>0</v>
      </c>
      <c r="N25" s="6">
        <v>0</v>
      </c>
      <c r="O25" s="6"/>
      <c r="P25" s="6">
        <f t="shared" si="591"/>
        <v>0</v>
      </c>
      <c r="Q25" s="6">
        <v>0</v>
      </c>
      <c r="R25" s="6"/>
      <c r="S25" s="6">
        <f t="shared" si="592"/>
        <v>0</v>
      </c>
      <c r="T25" s="6">
        <v>0</v>
      </c>
      <c r="U25" s="6"/>
      <c r="V25" s="6">
        <f t="shared" si="593"/>
        <v>0</v>
      </c>
      <c r="W25" s="6">
        <v>0</v>
      </c>
      <c r="X25" s="6"/>
      <c r="Y25" s="6">
        <f t="shared" si="594"/>
        <v>0</v>
      </c>
      <c r="Z25" s="6">
        <v>0</v>
      </c>
      <c r="AA25" s="6"/>
      <c r="AB25" s="6">
        <f t="shared" si="595"/>
        <v>0</v>
      </c>
      <c r="AC25" s="6"/>
      <c r="AD25" s="6"/>
      <c r="AE25" s="6">
        <f t="shared" si="596"/>
        <v>0</v>
      </c>
      <c r="AF25" s="6"/>
      <c r="AG25" s="6"/>
      <c r="AH25" s="6">
        <f t="shared" si="597"/>
        <v>0</v>
      </c>
      <c r="AI25" s="6"/>
      <c r="AJ25" s="6"/>
      <c r="AK25" s="6">
        <f t="shared" si="598"/>
        <v>0</v>
      </c>
      <c r="AL25" s="6"/>
      <c r="AM25" s="6"/>
      <c r="AN25" s="6">
        <f t="shared" si="599"/>
        <v>0</v>
      </c>
      <c r="AO25" s="6"/>
      <c r="AP25" s="6"/>
      <c r="AQ25" s="6">
        <f t="shared" si="600"/>
        <v>0</v>
      </c>
      <c r="AR25" s="6"/>
      <c r="AS25" s="6"/>
      <c r="AT25" s="6">
        <f t="shared" si="601"/>
        <v>0</v>
      </c>
      <c r="AU25" s="6"/>
      <c r="AV25" s="6"/>
      <c r="AW25" s="6">
        <f t="shared" si="602"/>
        <v>0</v>
      </c>
      <c r="AX25" s="6"/>
      <c r="AY25" s="6"/>
      <c r="AZ25" s="6">
        <f t="shared" si="603"/>
        <v>0</v>
      </c>
      <c r="BA25" s="6"/>
      <c r="BB25" s="6"/>
      <c r="BC25" s="6">
        <f t="shared" si="604"/>
        <v>0</v>
      </c>
      <c r="BD25" s="6"/>
      <c r="BE25" s="6"/>
      <c r="BF25" s="6">
        <f t="shared" si="605"/>
        <v>0</v>
      </c>
      <c r="BG25" s="6"/>
      <c r="BH25" s="6"/>
      <c r="BI25" s="6">
        <f t="shared" si="606"/>
        <v>0</v>
      </c>
      <c r="BJ25" s="6"/>
      <c r="BK25" s="6"/>
      <c r="BL25" s="6">
        <f t="shared" si="607"/>
        <v>0</v>
      </c>
      <c r="BM25" s="6"/>
      <c r="BN25" s="6"/>
      <c r="BO25" s="6">
        <f t="shared" si="608"/>
        <v>0</v>
      </c>
      <c r="BP25" s="6"/>
      <c r="BQ25" s="6"/>
      <c r="BR25" s="6">
        <f t="shared" si="609"/>
        <v>0</v>
      </c>
      <c r="BS25" s="6"/>
      <c r="BT25" s="6"/>
      <c r="BU25" s="6">
        <f t="shared" si="610"/>
        <v>0</v>
      </c>
      <c r="BV25" s="6"/>
      <c r="BW25" s="6"/>
      <c r="BX25" s="6">
        <f t="shared" si="611"/>
        <v>0</v>
      </c>
      <c r="BY25" s="6"/>
      <c r="BZ25" s="6"/>
      <c r="CA25" s="6">
        <f t="shared" si="612"/>
        <v>0</v>
      </c>
      <c r="CB25" s="6"/>
      <c r="CC25" s="6"/>
      <c r="CD25" s="6">
        <f t="shared" si="613"/>
        <v>0</v>
      </c>
      <c r="CE25" s="6"/>
      <c r="CF25" s="6"/>
      <c r="CG25" s="6">
        <f t="shared" si="614"/>
        <v>0</v>
      </c>
      <c r="CH25" s="6"/>
      <c r="CI25" s="6"/>
      <c r="CJ25" s="6">
        <f t="shared" si="615"/>
        <v>0</v>
      </c>
      <c r="CK25" s="6"/>
      <c r="CL25" s="6"/>
      <c r="CM25" s="6">
        <f t="shared" si="616"/>
        <v>0</v>
      </c>
      <c r="CN25" s="6"/>
      <c r="CO25" s="6"/>
      <c r="CP25" s="6">
        <f t="shared" si="617"/>
        <v>0</v>
      </c>
      <c r="CQ25" s="6"/>
      <c r="CR25" s="6"/>
      <c r="CS25" s="6">
        <f t="shared" si="618"/>
        <v>0</v>
      </c>
      <c r="CT25" s="6"/>
      <c r="CU25" s="6"/>
      <c r="CV25" s="6">
        <f t="shared" si="619"/>
        <v>0</v>
      </c>
      <c r="CW25" s="6"/>
      <c r="CX25" s="6"/>
      <c r="CY25" s="6">
        <f t="shared" si="620"/>
        <v>0</v>
      </c>
      <c r="CZ25" s="6"/>
      <c r="DA25" s="6"/>
      <c r="DB25" s="6">
        <f t="shared" si="621"/>
        <v>0</v>
      </c>
      <c r="DC25" s="6"/>
      <c r="DD25" s="6"/>
      <c r="DE25" s="6">
        <f t="shared" si="622"/>
        <v>0</v>
      </c>
      <c r="DF25" s="6"/>
      <c r="DG25" s="6"/>
      <c r="DH25" s="6">
        <f t="shared" si="623"/>
        <v>0</v>
      </c>
      <c r="DI25" s="6"/>
      <c r="DJ25" s="6"/>
      <c r="DK25" s="6">
        <f t="shared" si="624"/>
        <v>0</v>
      </c>
      <c r="DL25" s="6"/>
      <c r="DM25" s="6"/>
      <c r="DN25" s="6">
        <f t="shared" si="625"/>
        <v>0</v>
      </c>
      <c r="DO25" s="6"/>
      <c r="DP25" s="6"/>
      <c r="DQ25" s="6">
        <f t="shared" si="626"/>
        <v>0</v>
      </c>
      <c r="DR25" s="105">
        <f t="shared" si="141"/>
        <v>0</v>
      </c>
      <c r="DS25" s="105">
        <f t="shared" si="142"/>
        <v>0</v>
      </c>
      <c r="DT25" s="105">
        <f t="shared" si="143"/>
        <v>0</v>
      </c>
      <c r="DU25" s="6">
        <v>0</v>
      </c>
      <c r="DV25" s="6"/>
      <c r="DW25" s="6">
        <f t="shared" si="627"/>
        <v>0</v>
      </c>
      <c r="DX25" s="6">
        <v>0</v>
      </c>
      <c r="DY25" s="6"/>
      <c r="DZ25" s="6">
        <f t="shared" si="628"/>
        <v>0</v>
      </c>
      <c r="EA25" s="6">
        <v>0</v>
      </c>
      <c r="EB25" s="6"/>
      <c r="EC25" s="6">
        <f t="shared" si="629"/>
        <v>0</v>
      </c>
      <c r="ED25" s="6">
        <v>0</v>
      </c>
      <c r="EE25" s="6"/>
      <c r="EF25" s="6">
        <f t="shared" si="630"/>
        <v>0</v>
      </c>
      <c r="EG25" s="6">
        <v>0</v>
      </c>
      <c r="EH25" s="6"/>
      <c r="EI25" s="6">
        <f t="shared" si="631"/>
        <v>0</v>
      </c>
      <c r="EJ25" s="6"/>
      <c r="EK25" s="6"/>
      <c r="EL25" s="6">
        <f t="shared" si="632"/>
        <v>0</v>
      </c>
      <c r="EM25" s="6"/>
      <c r="EN25" s="6"/>
      <c r="EO25" s="6">
        <f t="shared" si="633"/>
        <v>0</v>
      </c>
      <c r="EP25" s="6">
        <v>0</v>
      </c>
      <c r="EQ25" s="6"/>
      <c r="ER25" s="6">
        <f t="shared" si="634"/>
        <v>0</v>
      </c>
      <c r="ES25" s="6"/>
      <c r="ET25" s="6"/>
      <c r="EU25" s="6">
        <f t="shared" si="635"/>
        <v>0</v>
      </c>
      <c r="EV25" s="105">
        <f t="shared" si="153"/>
        <v>0</v>
      </c>
      <c r="EW25" s="105">
        <f t="shared" si="636"/>
        <v>0</v>
      </c>
      <c r="EX25" s="105">
        <f t="shared" si="637"/>
        <v>0</v>
      </c>
      <c r="EY25" s="6"/>
      <c r="EZ25" s="6"/>
      <c r="FA25" s="6">
        <f t="shared" si="638"/>
        <v>0</v>
      </c>
      <c r="FB25" s="6"/>
      <c r="FC25" s="6"/>
      <c r="FD25" s="6">
        <f t="shared" si="639"/>
        <v>0</v>
      </c>
      <c r="FE25" s="6"/>
      <c r="FF25" s="6"/>
      <c r="FG25" s="6">
        <f t="shared" si="640"/>
        <v>0</v>
      </c>
      <c r="FH25" s="6"/>
      <c r="FI25" s="6"/>
      <c r="FJ25" s="6">
        <f t="shared" si="641"/>
        <v>0</v>
      </c>
      <c r="FK25" s="7"/>
      <c r="FL25" s="6"/>
      <c r="FM25" s="6">
        <f t="shared" si="642"/>
        <v>0</v>
      </c>
      <c r="FN25" s="7"/>
      <c r="FO25" s="6"/>
      <c r="FP25" s="6">
        <f t="shared" si="643"/>
        <v>0</v>
      </c>
      <c r="FQ25" s="7"/>
      <c r="FR25" s="6"/>
      <c r="FS25" s="6">
        <f t="shared" si="644"/>
        <v>0</v>
      </c>
      <c r="FT25" s="7"/>
      <c r="FU25" s="6"/>
      <c r="FV25" s="6">
        <f t="shared" si="645"/>
        <v>0</v>
      </c>
      <c r="FW25" s="7"/>
      <c r="FX25" s="6"/>
      <c r="FY25" s="6">
        <f t="shared" si="646"/>
        <v>0</v>
      </c>
      <c r="FZ25" s="7"/>
      <c r="GA25" s="6"/>
      <c r="GB25" s="6">
        <f t="shared" si="647"/>
        <v>0</v>
      </c>
      <c r="GC25" s="7"/>
      <c r="GD25" s="6"/>
      <c r="GE25" s="6">
        <f t="shared" si="648"/>
        <v>0</v>
      </c>
      <c r="GF25" s="7"/>
      <c r="GG25" s="6"/>
      <c r="GH25" s="6">
        <f t="shared" si="649"/>
        <v>0</v>
      </c>
      <c r="GI25" s="7"/>
      <c r="GJ25" s="6"/>
      <c r="GK25" s="6">
        <f t="shared" si="650"/>
        <v>0</v>
      </c>
      <c r="GL25" s="7">
        <f t="shared" si="651"/>
        <v>0</v>
      </c>
      <c r="GM25" s="7">
        <f t="shared" si="652"/>
        <v>0</v>
      </c>
      <c r="GN25" s="7">
        <f t="shared" si="653"/>
        <v>0</v>
      </c>
      <c r="GO25" s="7">
        <f t="shared" si="654"/>
        <v>0</v>
      </c>
      <c r="GP25" s="6"/>
      <c r="GQ25" s="6">
        <f t="shared" si="655"/>
        <v>0</v>
      </c>
      <c r="GR25" s="7">
        <f t="shared" si="656"/>
        <v>0</v>
      </c>
      <c r="GS25" s="6"/>
      <c r="GT25" s="6">
        <f t="shared" si="657"/>
        <v>0</v>
      </c>
      <c r="GU25" s="7">
        <f t="shared" si="658"/>
        <v>0</v>
      </c>
      <c r="GV25" s="6"/>
      <c r="GW25" s="6">
        <f t="shared" si="659"/>
        <v>0</v>
      </c>
      <c r="GX25" s="7">
        <f t="shared" si="660"/>
        <v>0</v>
      </c>
      <c r="GY25" s="7">
        <f t="shared" si="661"/>
        <v>0</v>
      </c>
      <c r="GZ25" s="7">
        <f t="shared" si="662"/>
        <v>0</v>
      </c>
      <c r="HA25" s="7">
        <f t="shared" si="663"/>
        <v>0</v>
      </c>
      <c r="HB25" s="7">
        <f t="shared" si="664"/>
        <v>0</v>
      </c>
      <c r="HC25" s="595">
        <f t="shared" si="665"/>
        <v>0</v>
      </c>
    </row>
    <row r="26" spans="1:211" s="12" customFormat="1" ht="13.5" thickBot="1" x14ac:dyDescent="0.25">
      <c r="A26" s="119" t="s">
        <v>418</v>
      </c>
      <c r="B26" s="32">
        <f>B7+B18</f>
        <v>0</v>
      </c>
      <c r="C26" s="32">
        <f t="shared" ref="C26:D26" si="666">C7+C18</f>
        <v>0</v>
      </c>
      <c r="D26" s="32">
        <f t="shared" si="666"/>
        <v>0</v>
      </c>
      <c r="E26" s="32">
        <f>E7+E18</f>
        <v>0</v>
      </c>
      <c r="F26" s="32">
        <f t="shared" ref="F26:FK26" si="667">F7+F18</f>
        <v>0</v>
      </c>
      <c r="G26" s="32">
        <f t="shared" si="667"/>
        <v>0</v>
      </c>
      <c r="H26" s="32">
        <f>H7+H18</f>
        <v>0</v>
      </c>
      <c r="I26" s="32">
        <f t="shared" si="667"/>
        <v>0</v>
      </c>
      <c r="J26" s="32">
        <f t="shared" si="667"/>
        <v>0</v>
      </c>
      <c r="K26" s="32">
        <f>K7+K18</f>
        <v>0</v>
      </c>
      <c r="L26" s="32">
        <f t="shared" si="667"/>
        <v>0</v>
      </c>
      <c r="M26" s="32">
        <f t="shared" si="667"/>
        <v>0</v>
      </c>
      <c r="N26" s="32">
        <f>N7+N18</f>
        <v>0</v>
      </c>
      <c r="O26" s="32">
        <f t="shared" si="667"/>
        <v>0</v>
      </c>
      <c r="P26" s="32">
        <f t="shared" si="667"/>
        <v>0</v>
      </c>
      <c r="Q26" s="32">
        <f>Q7+Q18</f>
        <v>0</v>
      </c>
      <c r="R26" s="32">
        <f t="shared" si="667"/>
        <v>0</v>
      </c>
      <c r="S26" s="32">
        <f t="shared" si="667"/>
        <v>0</v>
      </c>
      <c r="T26" s="32">
        <f>T7+T18</f>
        <v>0</v>
      </c>
      <c r="U26" s="32">
        <f t="shared" si="667"/>
        <v>0</v>
      </c>
      <c r="V26" s="32">
        <f t="shared" si="667"/>
        <v>0</v>
      </c>
      <c r="W26" s="32">
        <f>W7+W18</f>
        <v>0</v>
      </c>
      <c r="X26" s="32">
        <f t="shared" si="667"/>
        <v>0</v>
      </c>
      <c r="Y26" s="32">
        <f t="shared" si="667"/>
        <v>0</v>
      </c>
      <c r="Z26" s="32">
        <f t="shared" si="667"/>
        <v>0</v>
      </c>
      <c r="AA26" s="32">
        <f t="shared" si="667"/>
        <v>0</v>
      </c>
      <c r="AB26" s="32">
        <f t="shared" si="667"/>
        <v>0</v>
      </c>
      <c r="AC26" s="32">
        <f t="shared" si="667"/>
        <v>0</v>
      </c>
      <c r="AD26" s="32">
        <f t="shared" si="667"/>
        <v>60079</v>
      </c>
      <c r="AE26" s="32">
        <f t="shared" si="667"/>
        <v>60079</v>
      </c>
      <c r="AF26" s="32">
        <f t="shared" si="667"/>
        <v>0</v>
      </c>
      <c r="AG26" s="32">
        <f t="shared" si="667"/>
        <v>0</v>
      </c>
      <c r="AH26" s="32">
        <f t="shared" si="667"/>
        <v>0</v>
      </c>
      <c r="AI26" s="32">
        <f t="shared" si="667"/>
        <v>0</v>
      </c>
      <c r="AJ26" s="32">
        <f t="shared" si="667"/>
        <v>0</v>
      </c>
      <c r="AK26" s="32">
        <f t="shared" si="667"/>
        <v>0</v>
      </c>
      <c r="AL26" s="32">
        <f t="shared" si="667"/>
        <v>0</v>
      </c>
      <c r="AM26" s="32">
        <f t="shared" si="667"/>
        <v>0</v>
      </c>
      <c r="AN26" s="32">
        <f t="shared" si="667"/>
        <v>0</v>
      </c>
      <c r="AO26" s="32">
        <f t="shared" si="667"/>
        <v>0</v>
      </c>
      <c r="AP26" s="32">
        <f t="shared" si="667"/>
        <v>0</v>
      </c>
      <c r="AQ26" s="32">
        <f t="shared" si="667"/>
        <v>0</v>
      </c>
      <c r="AR26" s="32">
        <f>AR7+AR18</f>
        <v>0</v>
      </c>
      <c r="AS26" s="32">
        <f t="shared" ref="AS26:AT26" si="668">AS7+AS18</f>
        <v>0</v>
      </c>
      <c r="AT26" s="32">
        <f t="shared" si="668"/>
        <v>0</v>
      </c>
      <c r="AU26" s="32">
        <f t="shared" si="667"/>
        <v>0</v>
      </c>
      <c r="AV26" s="32">
        <f t="shared" si="667"/>
        <v>0</v>
      </c>
      <c r="AW26" s="32">
        <f t="shared" si="667"/>
        <v>0</v>
      </c>
      <c r="AX26" s="32">
        <f t="shared" si="667"/>
        <v>0</v>
      </c>
      <c r="AY26" s="32">
        <f t="shared" si="667"/>
        <v>0</v>
      </c>
      <c r="AZ26" s="32">
        <f t="shared" si="667"/>
        <v>0</v>
      </c>
      <c r="BA26" s="32">
        <f t="shared" si="667"/>
        <v>0</v>
      </c>
      <c r="BB26" s="32">
        <f t="shared" si="667"/>
        <v>0</v>
      </c>
      <c r="BC26" s="32">
        <f t="shared" si="667"/>
        <v>0</v>
      </c>
      <c r="BD26" s="32">
        <f t="shared" si="667"/>
        <v>0</v>
      </c>
      <c r="BE26" s="32">
        <f t="shared" si="667"/>
        <v>0</v>
      </c>
      <c r="BF26" s="32">
        <f t="shared" si="667"/>
        <v>0</v>
      </c>
      <c r="BG26" s="32">
        <f t="shared" si="667"/>
        <v>0</v>
      </c>
      <c r="BH26" s="32">
        <f t="shared" si="667"/>
        <v>0</v>
      </c>
      <c r="BI26" s="32">
        <f t="shared" si="667"/>
        <v>0</v>
      </c>
      <c r="BJ26" s="32">
        <f t="shared" si="667"/>
        <v>0</v>
      </c>
      <c r="BK26" s="32">
        <f t="shared" si="667"/>
        <v>0</v>
      </c>
      <c r="BL26" s="32">
        <f t="shared" si="667"/>
        <v>0</v>
      </c>
      <c r="BM26" s="32">
        <f t="shared" si="667"/>
        <v>0</v>
      </c>
      <c r="BN26" s="32">
        <f t="shared" si="667"/>
        <v>0</v>
      </c>
      <c r="BO26" s="32">
        <f t="shared" si="667"/>
        <v>0</v>
      </c>
      <c r="BP26" s="32">
        <f t="shared" si="667"/>
        <v>0</v>
      </c>
      <c r="BQ26" s="32">
        <f t="shared" si="667"/>
        <v>0</v>
      </c>
      <c r="BR26" s="32">
        <f t="shared" si="667"/>
        <v>0</v>
      </c>
      <c r="BS26" s="32">
        <f t="shared" si="667"/>
        <v>0</v>
      </c>
      <c r="BT26" s="32">
        <f t="shared" si="667"/>
        <v>0</v>
      </c>
      <c r="BU26" s="32">
        <f t="shared" si="667"/>
        <v>0</v>
      </c>
      <c r="BV26" s="32">
        <f t="shared" si="667"/>
        <v>0</v>
      </c>
      <c r="BW26" s="32">
        <f t="shared" si="667"/>
        <v>0</v>
      </c>
      <c r="BX26" s="32">
        <f t="shared" si="667"/>
        <v>0</v>
      </c>
      <c r="BY26" s="32">
        <f t="shared" si="667"/>
        <v>0</v>
      </c>
      <c r="BZ26" s="32">
        <f t="shared" si="667"/>
        <v>0</v>
      </c>
      <c r="CA26" s="32">
        <f t="shared" si="667"/>
        <v>0</v>
      </c>
      <c r="CB26" s="32">
        <f t="shared" si="667"/>
        <v>0</v>
      </c>
      <c r="CC26" s="32">
        <f t="shared" si="667"/>
        <v>0</v>
      </c>
      <c r="CD26" s="32">
        <f t="shared" si="667"/>
        <v>0</v>
      </c>
      <c r="CE26" s="32">
        <f t="shared" si="667"/>
        <v>0</v>
      </c>
      <c r="CF26" s="32">
        <f t="shared" si="667"/>
        <v>0</v>
      </c>
      <c r="CG26" s="32">
        <f t="shared" si="667"/>
        <v>0</v>
      </c>
      <c r="CH26" s="32">
        <f t="shared" si="667"/>
        <v>0</v>
      </c>
      <c r="CI26" s="32">
        <f t="shared" si="667"/>
        <v>0</v>
      </c>
      <c r="CJ26" s="32">
        <f t="shared" si="667"/>
        <v>0</v>
      </c>
      <c r="CK26" s="32">
        <f t="shared" si="667"/>
        <v>0</v>
      </c>
      <c r="CL26" s="32">
        <f t="shared" si="667"/>
        <v>0</v>
      </c>
      <c r="CM26" s="32">
        <f t="shared" si="667"/>
        <v>0</v>
      </c>
      <c r="CN26" s="32">
        <f t="shared" si="667"/>
        <v>0</v>
      </c>
      <c r="CO26" s="32">
        <f t="shared" si="667"/>
        <v>0</v>
      </c>
      <c r="CP26" s="32">
        <f t="shared" si="667"/>
        <v>0</v>
      </c>
      <c r="CQ26" s="32">
        <f t="shared" si="667"/>
        <v>0</v>
      </c>
      <c r="CR26" s="32">
        <f t="shared" si="667"/>
        <v>0</v>
      </c>
      <c r="CS26" s="32">
        <f t="shared" si="667"/>
        <v>0</v>
      </c>
      <c r="CT26" s="32">
        <f t="shared" si="667"/>
        <v>0</v>
      </c>
      <c r="CU26" s="32">
        <f t="shared" si="667"/>
        <v>0</v>
      </c>
      <c r="CV26" s="32">
        <f t="shared" si="667"/>
        <v>0</v>
      </c>
      <c r="CW26" s="32">
        <f t="shared" si="667"/>
        <v>0</v>
      </c>
      <c r="CX26" s="32">
        <f t="shared" si="667"/>
        <v>0</v>
      </c>
      <c r="CY26" s="32">
        <f t="shared" si="667"/>
        <v>0</v>
      </c>
      <c r="CZ26" s="32">
        <f t="shared" si="667"/>
        <v>0</v>
      </c>
      <c r="DA26" s="32">
        <f t="shared" si="667"/>
        <v>0</v>
      </c>
      <c r="DB26" s="32">
        <f t="shared" si="667"/>
        <v>0</v>
      </c>
      <c r="DC26" s="32">
        <f t="shared" si="667"/>
        <v>0</v>
      </c>
      <c r="DD26" s="32">
        <f t="shared" si="667"/>
        <v>0</v>
      </c>
      <c r="DE26" s="32">
        <f t="shared" si="667"/>
        <v>0</v>
      </c>
      <c r="DF26" s="32">
        <f t="shared" si="667"/>
        <v>0</v>
      </c>
      <c r="DG26" s="32">
        <f t="shared" si="667"/>
        <v>0</v>
      </c>
      <c r="DH26" s="32">
        <f t="shared" si="667"/>
        <v>0</v>
      </c>
      <c r="DI26" s="32">
        <f t="shared" si="667"/>
        <v>0</v>
      </c>
      <c r="DJ26" s="32">
        <f t="shared" si="667"/>
        <v>0</v>
      </c>
      <c r="DK26" s="32">
        <f t="shared" si="667"/>
        <v>0</v>
      </c>
      <c r="DL26" s="32">
        <f t="shared" si="667"/>
        <v>0</v>
      </c>
      <c r="DM26" s="32">
        <f t="shared" si="667"/>
        <v>0</v>
      </c>
      <c r="DN26" s="32">
        <f t="shared" si="667"/>
        <v>0</v>
      </c>
      <c r="DO26" s="32">
        <f t="shared" si="667"/>
        <v>0</v>
      </c>
      <c r="DP26" s="32">
        <f t="shared" si="667"/>
        <v>0</v>
      </c>
      <c r="DQ26" s="32">
        <f t="shared" si="667"/>
        <v>0</v>
      </c>
      <c r="DR26" s="107">
        <f t="shared" si="667"/>
        <v>0</v>
      </c>
      <c r="DS26" s="107">
        <f t="shared" ref="DS26:DT26" si="669">DS7+DS18</f>
        <v>60079</v>
      </c>
      <c r="DT26" s="107">
        <f t="shared" si="669"/>
        <v>60079</v>
      </c>
      <c r="DU26" s="32">
        <f t="shared" ref="DU26:DW26" si="670">DU7+DU18</f>
        <v>14114</v>
      </c>
      <c r="DV26" s="32">
        <f t="shared" si="670"/>
        <v>12549</v>
      </c>
      <c r="DW26" s="32">
        <f t="shared" si="670"/>
        <v>26663</v>
      </c>
      <c r="DX26" s="32">
        <f t="shared" ref="DX26:EU26" si="671">DX7+DX18</f>
        <v>5816</v>
      </c>
      <c r="DY26" s="32">
        <f t="shared" si="671"/>
        <v>1572</v>
      </c>
      <c r="DZ26" s="32">
        <f t="shared" si="671"/>
        <v>7388</v>
      </c>
      <c r="EA26" s="32">
        <f t="shared" si="671"/>
        <v>5232</v>
      </c>
      <c r="EB26" s="32">
        <f t="shared" si="671"/>
        <v>1274</v>
      </c>
      <c r="EC26" s="32">
        <f t="shared" si="671"/>
        <v>6506</v>
      </c>
      <c r="ED26" s="32">
        <f t="shared" si="671"/>
        <v>1500</v>
      </c>
      <c r="EE26" s="32">
        <f t="shared" si="671"/>
        <v>1177</v>
      </c>
      <c r="EF26" s="32">
        <f t="shared" si="671"/>
        <v>2677</v>
      </c>
      <c r="EG26" s="32">
        <f t="shared" si="671"/>
        <v>1100</v>
      </c>
      <c r="EH26" s="32">
        <f t="shared" si="671"/>
        <v>397</v>
      </c>
      <c r="EI26" s="32">
        <f t="shared" si="671"/>
        <v>1497</v>
      </c>
      <c r="EJ26" s="32">
        <f t="shared" si="671"/>
        <v>0</v>
      </c>
      <c r="EK26" s="32">
        <f t="shared" si="671"/>
        <v>0</v>
      </c>
      <c r="EL26" s="32">
        <f t="shared" si="671"/>
        <v>0</v>
      </c>
      <c r="EM26" s="32">
        <f t="shared" si="671"/>
        <v>0</v>
      </c>
      <c r="EN26" s="32">
        <f t="shared" si="671"/>
        <v>0</v>
      </c>
      <c r="EO26" s="32">
        <f t="shared" si="671"/>
        <v>0</v>
      </c>
      <c r="EP26" s="32">
        <f t="shared" si="671"/>
        <v>235676</v>
      </c>
      <c r="EQ26" s="32">
        <f t="shared" si="671"/>
        <v>53507</v>
      </c>
      <c r="ER26" s="32">
        <f t="shared" si="671"/>
        <v>289183</v>
      </c>
      <c r="ES26" s="32">
        <f t="shared" si="671"/>
        <v>0</v>
      </c>
      <c r="ET26" s="32">
        <f t="shared" si="671"/>
        <v>0</v>
      </c>
      <c r="EU26" s="32">
        <f t="shared" si="671"/>
        <v>0</v>
      </c>
      <c r="EV26" s="107">
        <f t="shared" si="667"/>
        <v>263438</v>
      </c>
      <c r="EW26" s="107">
        <f t="shared" ref="EW26:EX26" si="672">EW7+EW18</f>
        <v>70476</v>
      </c>
      <c r="EX26" s="107">
        <f t="shared" si="672"/>
        <v>333914</v>
      </c>
      <c r="EY26" s="32">
        <f t="shared" si="667"/>
        <v>0</v>
      </c>
      <c r="EZ26" s="32">
        <f t="shared" ref="EZ26:FA26" si="673">EZ7+EZ18</f>
        <v>0</v>
      </c>
      <c r="FA26" s="32">
        <f t="shared" si="673"/>
        <v>0</v>
      </c>
      <c r="FB26" s="32">
        <f t="shared" si="667"/>
        <v>0</v>
      </c>
      <c r="FC26" s="32">
        <f t="shared" ref="FC26:FD26" si="674">FC7+FC18</f>
        <v>0</v>
      </c>
      <c r="FD26" s="32">
        <f t="shared" si="674"/>
        <v>0</v>
      </c>
      <c r="FE26" s="32">
        <f t="shared" si="667"/>
        <v>0</v>
      </c>
      <c r="FF26" s="32">
        <f t="shared" ref="FF26:FG26" si="675">FF7+FF18</f>
        <v>0</v>
      </c>
      <c r="FG26" s="32">
        <f t="shared" si="675"/>
        <v>0</v>
      </c>
      <c r="FH26" s="32">
        <f t="shared" si="667"/>
        <v>0</v>
      </c>
      <c r="FI26" s="32">
        <f t="shared" ref="FI26:FJ26" si="676">FI7+FI18</f>
        <v>0</v>
      </c>
      <c r="FJ26" s="32">
        <f t="shared" si="676"/>
        <v>0</v>
      </c>
      <c r="FK26" s="32">
        <f t="shared" si="667"/>
        <v>0</v>
      </c>
      <c r="FL26" s="32">
        <f t="shared" ref="FL26:FN26" si="677">FL7+FL18</f>
        <v>0</v>
      </c>
      <c r="FM26" s="32">
        <f t="shared" si="677"/>
        <v>0</v>
      </c>
      <c r="FN26" s="32">
        <f t="shared" si="677"/>
        <v>0</v>
      </c>
      <c r="FO26" s="32">
        <f t="shared" ref="FO26:HC26" si="678">FO7+FO18</f>
        <v>0</v>
      </c>
      <c r="FP26" s="32">
        <f t="shared" si="678"/>
        <v>0</v>
      </c>
      <c r="FQ26" s="32">
        <f t="shared" si="678"/>
        <v>0</v>
      </c>
      <c r="FR26" s="32">
        <f t="shared" si="678"/>
        <v>0</v>
      </c>
      <c r="FS26" s="32">
        <f t="shared" si="678"/>
        <v>0</v>
      </c>
      <c r="FT26" s="32">
        <f t="shared" si="678"/>
        <v>0</v>
      </c>
      <c r="FU26" s="32">
        <f t="shared" si="678"/>
        <v>0</v>
      </c>
      <c r="FV26" s="32">
        <f t="shared" si="678"/>
        <v>0</v>
      </c>
      <c r="FW26" s="32">
        <f t="shared" si="678"/>
        <v>0</v>
      </c>
      <c r="FX26" s="32">
        <f t="shared" si="678"/>
        <v>0</v>
      </c>
      <c r="FY26" s="32">
        <f t="shared" si="678"/>
        <v>0</v>
      </c>
      <c r="FZ26" s="32">
        <f t="shared" si="678"/>
        <v>0</v>
      </c>
      <c r="GA26" s="32">
        <f t="shared" si="678"/>
        <v>0</v>
      </c>
      <c r="GB26" s="32">
        <f t="shared" si="678"/>
        <v>0</v>
      </c>
      <c r="GC26" s="32">
        <f t="shared" si="678"/>
        <v>0</v>
      </c>
      <c r="GD26" s="32">
        <f t="shared" si="678"/>
        <v>0</v>
      </c>
      <c r="GE26" s="32">
        <f t="shared" si="678"/>
        <v>0</v>
      </c>
      <c r="GF26" s="32">
        <f t="shared" si="678"/>
        <v>0</v>
      </c>
      <c r="GG26" s="32">
        <f t="shared" si="678"/>
        <v>0</v>
      </c>
      <c r="GH26" s="32">
        <f t="shared" si="678"/>
        <v>0</v>
      </c>
      <c r="GI26" s="32">
        <f t="shared" si="678"/>
        <v>0</v>
      </c>
      <c r="GJ26" s="32">
        <f t="shared" si="678"/>
        <v>0</v>
      </c>
      <c r="GK26" s="32">
        <f t="shared" si="678"/>
        <v>0</v>
      </c>
      <c r="GL26" s="32">
        <f t="shared" si="678"/>
        <v>0</v>
      </c>
      <c r="GM26" s="32">
        <f t="shared" si="678"/>
        <v>0</v>
      </c>
      <c r="GN26" s="32">
        <f t="shared" si="678"/>
        <v>0</v>
      </c>
      <c r="GO26" s="32">
        <f t="shared" si="678"/>
        <v>0</v>
      </c>
      <c r="GP26" s="32">
        <f t="shared" si="678"/>
        <v>0</v>
      </c>
      <c r="GQ26" s="32">
        <f t="shared" si="678"/>
        <v>0</v>
      </c>
      <c r="GR26" s="32">
        <f t="shared" si="678"/>
        <v>0</v>
      </c>
      <c r="GS26" s="32">
        <f t="shared" si="678"/>
        <v>0</v>
      </c>
      <c r="GT26" s="32">
        <f t="shared" si="678"/>
        <v>0</v>
      </c>
      <c r="GU26" s="32">
        <f t="shared" si="678"/>
        <v>0</v>
      </c>
      <c r="GV26" s="32">
        <f t="shared" si="678"/>
        <v>0</v>
      </c>
      <c r="GW26" s="32">
        <f t="shared" si="678"/>
        <v>0</v>
      </c>
      <c r="GX26" s="32">
        <f t="shared" si="678"/>
        <v>0</v>
      </c>
      <c r="GY26" s="32">
        <f t="shared" si="678"/>
        <v>0</v>
      </c>
      <c r="GZ26" s="32">
        <f t="shared" si="678"/>
        <v>0</v>
      </c>
      <c r="HA26" s="32">
        <f t="shared" si="678"/>
        <v>263438</v>
      </c>
      <c r="HB26" s="32">
        <f t="shared" si="678"/>
        <v>130555</v>
      </c>
      <c r="HC26" s="120">
        <f t="shared" si="678"/>
        <v>393993</v>
      </c>
    </row>
    <row r="27" spans="1:211" s="12" customFormat="1" ht="16.5" thickBot="1" x14ac:dyDescent="0.25">
      <c r="A27" s="112" t="s">
        <v>464</v>
      </c>
      <c r="B27" s="33">
        <f>B52+B61</f>
        <v>0</v>
      </c>
      <c r="C27" s="33">
        <f t="shared" ref="C27:D27" si="679">C52+C61</f>
        <v>0</v>
      </c>
      <c r="D27" s="33">
        <f t="shared" si="679"/>
        <v>0</v>
      </c>
      <c r="E27" s="33">
        <f>E52+E61</f>
        <v>0</v>
      </c>
      <c r="F27" s="33">
        <f t="shared" ref="F27:FK27" si="680">F52+F61</f>
        <v>0</v>
      </c>
      <c r="G27" s="33">
        <f t="shared" si="680"/>
        <v>0</v>
      </c>
      <c r="H27" s="33">
        <f>H52+H61</f>
        <v>0</v>
      </c>
      <c r="I27" s="33">
        <f t="shared" si="680"/>
        <v>0</v>
      </c>
      <c r="J27" s="33">
        <f t="shared" si="680"/>
        <v>0</v>
      </c>
      <c r="K27" s="33">
        <f>K52+K61</f>
        <v>0</v>
      </c>
      <c r="L27" s="33">
        <f t="shared" si="680"/>
        <v>0</v>
      </c>
      <c r="M27" s="33">
        <f t="shared" si="680"/>
        <v>0</v>
      </c>
      <c r="N27" s="33">
        <f>N52+N61</f>
        <v>0</v>
      </c>
      <c r="O27" s="33">
        <f t="shared" si="680"/>
        <v>0</v>
      </c>
      <c r="P27" s="33">
        <f t="shared" si="680"/>
        <v>0</v>
      </c>
      <c r="Q27" s="33">
        <f>Q52+Q61</f>
        <v>0</v>
      </c>
      <c r="R27" s="33">
        <f t="shared" si="680"/>
        <v>0</v>
      </c>
      <c r="S27" s="33">
        <f t="shared" si="680"/>
        <v>0</v>
      </c>
      <c r="T27" s="33">
        <f>T52+T61</f>
        <v>0</v>
      </c>
      <c r="U27" s="33">
        <f t="shared" si="680"/>
        <v>0</v>
      </c>
      <c r="V27" s="33">
        <f t="shared" si="680"/>
        <v>0</v>
      </c>
      <c r="W27" s="33">
        <f>W52+W61</f>
        <v>0</v>
      </c>
      <c r="X27" s="33">
        <f t="shared" si="680"/>
        <v>0</v>
      </c>
      <c r="Y27" s="33">
        <f t="shared" si="680"/>
        <v>0</v>
      </c>
      <c r="Z27" s="33">
        <f t="shared" si="680"/>
        <v>0</v>
      </c>
      <c r="AA27" s="33">
        <f t="shared" si="680"/>
        <v>0</v>
      </c>
      <c r="AB27" s="33">
        <f t="shared" si="680"/>
        <v>0</v>
      </c>
      <c r="AC27" s="33">
        <f t="shared" si="680"/>
        <v>0</v>
      </c>
      <c r="AD27" s="33">
        <f t="shared" si="680"/>
        <v>230499</v>
      </c>
      <c r="AE27" s="33">
        <f t="shared" si="680"/>
        <v>230499</v>
      </c>
      <c r="AF27" s="33">
        <f t="shared" si="680"/>
        <v>0</v>
      </c>
      <c r="AG27" s="33">
        <f t="shared" si="680"/>
        <v>0</v>
      </c>
      <c r="AH27" s="33">
        <f t="shared" si="680"/>
        <v>0</v>
      </c>
      <c r="AI27" s="33">
        <f t="shared" si="680"/>
        <v>0</v>
      </c>
      <c r="AJ27" s="33">
        <f t="shared" si="680"/>
        <v>0</v>
      </c>
      <c r="AK27" s="33">
        <f t="shared" si="680"/>
        <v>0</v>
      </c>
      <c r="AL27" s="33">
        <f t="shared" si="680"/>
        <v>0</v>
      </c>
      <c r="AM27" s="33">
        <f t="shared" si="680"/>
        <v>0</v>
      </c>
      <c r="AN27" s="33">
        <f t="shared" si="680"/>
        <v>0</v>
      </c>
      <c r="AO27" s="33">
        <f t="shared" si="680"/>
        <v>0</v>
      </c>
      <c r="AP27" s="33">
        <f t="shared" si="680"/>
        <v>0</v>
      </c>
      <c r="AQ27" s="33">
        <f t="shared" si="680"/>
        <v>0</v>
      </c>
      <c r="AR27" s="33">
        <f>AR52+AR61</f>
        <v>0</v>
      </c>
      <c r="AS27" s="33">
        <f t="shared" ref="AS27:AT27" si="681">AS52+AS61</f>
        <v>0</v>
      </c>
      <c r="AT27" s="33">
        <f t="shared" si="681"/>
        <v>0</v>
      </c>
      <c r="AU27" s="33">
        <f t="shared" si="680"/>
        <v>0</v>
      </c>
      <c r="AV27" s="33">
        <f t="shared" si="680"/>
        <v>0</v>
      </c>
      <c r="AW27" s="33">
        <f t="shared" si="680"/>
        <v>0</v>
      </c>
      <c r="AX27" s="33">
        <f t="shared" si="680"/>
        <v>0</v>
      </c>
      <c r="AY27" s="33">
        <f t="shared" si="680"/>
        <v>0</v>
      </c>
      <c r="AZ27" s="33">
        <f t="shared" si="680"/>
        <v>0</v>
      </c>
      <c r="BA27" s="33">
        <f t="shared" si="680"/>
        <v>0</v>
      </c>
      <c r="BB27" s="33">
        <f t="shared" si="680"/>
        <v>0</v>
      </c>
      <c r="BC27" s="33">
        <f t="shared" si="680"/>
        <v>0</v>
      </c>
      <c r="BD27" s="33">
        <f t="shared" si="680"/>
        <v>0</v>
      </c>
      <c r="BE27" s="33">
        <f t="shared" si="680"/>
        <v>0</v>
      </c>
      <c r="BF27" s="33">
        <f t="shared" si="680"/>
        <v>0</v>
      </c>
      <c r="BG27" s="33">
        <f t="shared" si="680"/>
        <v>0</v>
      </c>
      <c r="BH27" s="33">
        <f t="shared" si="680"/>
        <v>0</v>
      </c>
      <c r="BI27" s="33">
        <f t="shared" si="680"/>
        <v>0</v>
      </c>
      <c r="BJ27" s="33">
        <f t="shared" si="680"/>
        <v>0</v>
      </c>
      <c r="BK27" s="33">
        <f t="shared" si="680"/>
        <v>0</v>
      </c>
      <c r="BL27" s="33">
        <f t="shared" si="680"/>
        <v>0</v>
      </c>
      <c r="BM27" s="33">
        <f t="shared" si="680"/>
        <v>0</v>
      </c>
      <c r="BN27" s="33">
        <f t="shared" si="680"/>
        <v>0</v>
      </c>
      <c r="BO27" s="33">
        <f t="shared" si="680"/>
        <v>0</v>
      </c>
      <c r="BP27" s="33">
        <f t="shared" si="680"/>
        <v>0</v>
      </c>
      <c r="BQ27" s="33">
        <f t="shared" si="680"/>
        <v>0</v>
      </c>
      <c r="BR27" s="33">
        <f t="shared" si="680"/>
        <v>0</v>
      </c>
      <c r="BS27" s="33">
        <f t="shared" si="680"/>
        <v>0</v>
      </c>
      <c r="BT27" s="33">
        <f t="shared" si="680"/>
        <v>0</v>
      </c>
      <c r="BU27" s="33">
        <f t="shared" si="680"/>
        <v>0</v>
      </c>
      <c r="BV27" s="33">
        <f t="shared" si="680"/>
        <v>0</v>
      </c>
      <c r="BW27" s="33">
        <f t="shared" si="680"/>
        <v>0</v>
      </c>
      <c r="BX27" s="33">
        <f t="shared" si="680"/>
        <v>0</v>
      </c>
      <c r="BY27" s="33">
        <f t="shared" si="680"/>
        <v>0</v>
      </c>
      <c r="BZ27" s="33">
        <f t="shared" si="680"/>
        <v>0</v>
      </c>
      <c r="CA27" s="33">
        <f t="shared" si="680"/>
        <v>0</v>
      </c>
      <c r="CB27" s="33">
        <f t="shared" si="680"/>
        <v>0</v>
      </c>
      <c r="CC27" s="33">
        <f t="shared" si="680"/>
        <v>0</v>
      </c>
      <c r="CD27" s="33">
        <f t="shared" si="680"/>
        <v>0</v>
      </c>
      <c r="CE27" s="33">
        <f t="shared" si="680"/>
        <v>0</v>
      </c>
      <c r="CF27" s="33">
        <f t="shared" si="680"/>
        <v>0</v>
      </c>
      <c r="CG27" s="33">
        <f t="shared" si="680"/>
        <v>0</v>
      </c>
      <c r="CH27" s="33">
        <f t="shared" si="680"/>
        <v>0</v>
      </c>
      <c r="CI27" s="33">
        <f t="shared" si="680"/>
        <v>0</v>
      </c>
      <c r="CJ27" s="33">
        <f t="shared" si="680"/>
        <v>0</v>
      </c>
      <c r="CK27" s="33">
        <f t="shared" si="680"/>
        <v>0</v>
      </c>
      <c r="CL27" s="33">
        <f t="shared" si="680"/>
        <v>0</v>
      </c>
      <c r="CM27" s="33">
        <f t="shared" si="680"/>
        <v>0</v>
      </c>
      <c r="CN27" s="33">
        <f t="shared" si="680"/>
        <v>0</v>
      </c>
      <c r="CO27" s="33">
        <f t="shared" si="680"/>
        <v>0</v>
      </c>
      <c r="CP27" s="33">
        <f t="shared" si="680"/>
        <v>0</v>
      </c>
      <c r="CQ27" s="33">
        <f t="shared" si="680"/>
        <v>0</v>
      </c>
      <c r="CR27" s="33">
        <f t="shared" si="680"/>
        <v>0</v>
      </c>
      <c r="CS27" s="33">
        <f t="shared" si="680"/>
        <v>0</v>
      </c>
      <c r="CT27" s="33">
        <f t="shared" si="680"/>
        <v>0</v>
      </c>
      <c r="CU27" s="33">
        <f t="shared" si="680"/>
        <v>0</v>
      </c>
      <c r="CV27" s="33">
        <f t="shared" si="680"/>
        <v>0</v>
      </c>
      <c r="CW27" s="33">
        <f t="shared" si="680"/>
        <v>0</v>
      </c>
      <c r="CX27" s="33">
        <f t="shared" si="680"/>
        <v>0</v>
      </c>
      <c r="CY27" s="33">
        <f t="shared" si="680"/>
        <v>0</v>
      </c>
      <c r="CZ27" s="33">
        <f t="shared" si="680"/>
        <v>0</v>
      </c>
      <c r="DA27" s="33">
        <f t="shared" si="680"/>
        <v>0</v>
      </c>
      <c r="DB27" s="33">
        <f t="shared" si="680"/>
        <v>0</v>
      </c>
      <c r="DC27" s="33">
        <f t="shared" si="680"/>
        <v>0</v>
      </c>
      <c r="DD27" s="33">
        <f t="shared" si="680"/>
        <v>0</v>
      </c>
      <c r="DE27" s="33">
        <f t="shared" si="680"/>
        <v>0</v>
      </c>
      <c r="DF27" s="33">
        <f t="shared" si="680"/>
        <v>0</v>
      </c>
      <c r="DG27" s="33">
        <f t="shared" si="680"/>
        <v>0</v>
      </c>
      <c r="DH27" s="33">
        <f t="shared" si="680"/>
        <v>0</v>
      </c>
      <c r="DI27" s="33">
        <f t="shared" si="680"/>
        <v>0</v>
      </c>
      <c r="DJ27" s="33">
        <f t="shared" si="680"/>
        <v>0</v>
      </c>
      <c r="DK27" s="33">
        <f t="shared" si="680"/>
        <v>0</v>
      </c>
      <c r="DL27" s="33">
        <f t="shared" si="680"/>
        <v>0</v>
      </c>
      <c r="DM27" s="33">
        <f t="shared" si="680"/>
        <v>0</v>
      </c>
      <c r="DN27" s="33">
        <f t="shared" si="680"/>
        <v>0</v>
      </c>
      <c r="DO27" s="33">
        <f t="shared" si="680"/>
        <v>0</v>
      </c>
      <c r="DP27" s="33">
        <f t="shared" si="680"/>
        <v>0</v>
      </c>
      <c r="DQ27" s="33">
        <f t="shared" si="680"/>
        <v>0</v>
      </c>
      <c r="DR27" s="108">
        <f t="shared" si="680"/>
        <v>0</v>
      </c>
      <c r="DS27" s="108">
        <f t="shared" ref="DS27:DT27" si="682">DS52+DS61</f>
        <v>230499</v>
      </c>
      <c r="DT27" s="108">
        <f t="shared" si="682"/>
        <v>230499</v>
      </c>
      <c r="DU27" s="33">
        <f t="shared" ref="DU27:DW27" si="683">DU52+DU61</f>
        <v>14114</v>
      </c>
      <c r="DV27" s="33">
        <f t="shared" si="683"/>
        <v>12549</v>
      </c>
      <c r="DW27" s="33">
        <f t="shared" si="683"/>
        <v>26663</v>
      </c>
      <c r="DX27" s="33">
        <f t="shared" ref="DX27:EU27" si="684">DX52+DX61</f>
        <v>5816</v>
      </c>
      <c r="DY27" s="33">
        <f t="shared" si="684"/>
        <v>1572</v>
      </c>
      <c r="DZ27" s="33">
        <f t="shared" si="684"/>
        <v>7388</v>
      </c>
      <c r="EA27" s="33">
        <f t="shared" si="684"/>
        <v>5232</v>
      </c>
      <c r="EB27" s="33">
        <f t="shared" si="684"/>
        <v>1274</v>
      </c>
      <c r="EC27" s="33">
        <f t="shared" si="684"/>
        <v>6506</v>
      </c>
      <c r="ED27" s="33">
        <f t="shared" si="684"/>
        <v>1500</v>
      </c>
      <c r="EE27" s="33">
        <f t="shared" si="684"/>
        <v>1177</v>
      </c>
      <c r="EF27" s="33">
        <f t="shared" si="684"/>
        <v>2677</v>
      </c>
      <c r="EG27" s="33">
        <f t="shared" si="684"/>
        <v>1100</v>
      </c>
      <c r="EH27" s="33">
        <f t="shared" si="684"/>
        <v>397</v>
      </c>
      <c r="EI27" s="33">
        <f t="shared" si="684"/>
        <v>1497</v>
      </c>
      <c r="EJ27" s="33">
        <f t="shared" si="684"/>
        <v>0</v>
      </c>
      <c r="EK27" s="33">
        <f t="shared" si="684"/>
        <v>0</v>
      </c>
      <c r="EL27" s="33">
        <f t="shared" si="684"/>
        <v>0</v>
      </c>
      <c r="EM27" s="33">
        <f t="shared" si="684"/>
        <v>0</v>
      </c>
      <c r="EN27" s="33">
        <f t="shared" si="684"/>
        <v>0</v>
      </c>
      <c r="EO27" s="33">
        <f t="shared" si="684"/>
        <v>0</v>
      </c>
      <c r="EP27" s="33">
        <f t="shared" si="684"/>
        <v>235676</v>
      </c>
      <c r="EQ27" s="33">
        <f t="shared" si="684"/>
        <v>53507</v>
      </c>
      <c r="ER27" s="33">
        <f t="shared" si="684"/>
        <v>289183</v>
      </c>
      <c r="ES27" s="33">
        <f t="shared" si="684"/>
        <v>0</v>
      </c>
      <c r="ET27" s="33">
        <f t="shared" si="684"/>
        <v>0</v>
      </c>
      <c r="EU27" s="33">
        <f t="shared" si="684"/>
        <v>0</v>
      </c>
      <c r="EV27" s="108">
        <f t="shared" si="680"/>
        <v>263438</v>
      </c>
      <c r="EW27" s="108">
        <f t="shared" ref="EW27:EX27" si="685">EW52+EW61</f>
        <v>70476</v>
      </c>
      <c r="EX27" s="108">
        <f t="shared" si="685"/>
        <v>333914</v>
      </c>
      <c r="EY27" s="33">
        <f t="shared" si="680"/>
        <v>0</v>
      </c>
      <c r="EZ27" s="33">
        <f t="shared" ref="EZ27:FA27" si="686">EZ52+EZ61</f>
        <v>0</v>
      </c>
      <c r="FA27" s="33">
        <f t="shared" si="686"/>
        <v>0</v>
      </c>
      <c r="FB27" s="33">
        <f t="shared" si="680"/>
        <v>0</v>
      </c>
      <c r="FC27" s="33">
        <f t="shared" ref="FC27:FD27" si="687">FC52+FC61</f>
        <v>0</v>
      </c>
      <c r="FD27" s="33">
        <f t="shared" si="687"/>
        <v>0</v>
      </c>
      <c r="FE27" s="33">
        <f t="shared" si="680"/>
        <v>0</v>
      </c>
      <c r="FF27" s="33">
        <f t="shared" ref="FF27:FG27" si="688">FF52+FF61</f>
        <v>0</v>
      </c>
      <c r="FG27" s="33">
        <f t="shared" si="688"/>
        <v>0</v>
      </c>
      <c r="FH27" s="33">
        <f t="shared" si="680"/>
        <v>0</v>
      </c>
      <c r="FI27" s="33">
        <f t="shared" ref="FI27:FJ27" si="689">FI52+FI61</f>
        <v>0</v>
      </c>
      <c r="FJ27" s="33">
        <f t="shared" si="689"/>
        <v>0</v>
      </c>
      <c r="FK27" s="33">
        <f t="shared" si="680"/>
        <v>0</v>
      </c>
      <c r="FL27" s="33">
        <f t="shared" ref="FL27:FN27" si="690">FL52+FL61</f>
        <v>0</v>
      </c>
      <c r="FM27" s="33">
        <f t="shared" si="690"/>
        <v>0</v>
      </c>
      <c r="FN27" s="33">
        <f t="shared" si="690"/>
        <v>0</v>
      </c>
      <c r="FO27" s="33">
        <f t="shared" ref="FO27:HC27" si="691">FO52+FO61</f>
        <v>0</v>
      </c>
      <c r="FP27" s="33">
        <f t="shared" si="691"/>
        <v>0</v>
      </c>
      <c r="FQ27" s="33">
        <f t="shared" si="691"/>
        <v>0</v>
      </c>
      <c r="FR27" s="33">
        <f t="shared" si="691"/>
        <v>0</v>
      </c>
      <c r="FS27" s="33">
        <f t="shared" si="691"/>
        <v>0</v>
      </c>
      <c r="FT27" s="33">
        <f t="shared" si="691"/>
        <v>0</v>
      </c>
      <c r="FU27" s="33">
        <f t="shared" si="691"/>
        <v>0</v>
      </c>
      <c r="FV27" s="33">
        <f t="shared" si="691"/>
        <v>0</v>
      </c>
      <c r="FW27" s="33">
        <f t="shared" si="691"/>
        <v>0</v>
      </c>
      <c r="FX27" s="33">
        <f t="shared" si="691"/>
        <v>0</v>
      </c>
      <c r="FY27" s="33">
        <f t="shared" si="691"/>
        <v>0</v>
      </c>
      <c r="FZ27" s="33">
        <f t="shared" si="691"/>
        <v>0</v>
      </c>
      <c r="GA27" s="33">
        <f t="shared" si="691"/>
        <v>0</v>
      </c>
      <c r="GB27" s="33">
        <f t="shared" si="691"/>
        <v>0</v>
      </c>
      <c r="GC27" s="33">
        <f t="shared" si="691"/>
        <v>0</v>
      </c>
      <c r="GD27" s="33">
        <f t="shared" si="691"/>
        <v>0</v>
      </c>
      <c r="GE27" s="33">
        <f t="shared" si="691"/>
        <v>0</v>
      </c>
      <c r="GF27" s="33">
        <f t="shared" si="691"/>
        <v>0</v>
      </c>
      <c r="GG27" s="33">
        <f t="shared" si="691"/>
        <v>0</v>
      </c>
      <c r="GH27" s="33">
        <f t="shared" si="691"/>
        <v>0</v>
      </c>
      <c r="GI27" s="33">
        <f t="shared" si="691"/>
        <v>0</v>
      </c>
      <c r="GJ27" s="33">
        <f t="shared" si="691"/>
        <v>0</v>
      </c>
      <c r="GK27" s="33">
        <f t="shared" si="691"/>
        <v>0</v>
      </c>
      <c r="GL27" s="33">
        <f t="shared" si="691"/>
        <v>0</v>
      </c>
      <c r="GM27" s="33">
        <f t="shared" si="691"/>
        <v>0</v>
      </c>
      <c r="GN27" s="33">
        <f t="shared" si="691"/>
        <v>0</v>
      </c>
      <c r="GO27" s="33">
        <f t="shared" si="691"/>
        <v>0</v>
      </c>
      <c r="GP27" s="33">
        <f t="shared" si="691"/>
        <v>0</v>
      </c>
      <c r="GQ27" s="33">
        <f t="shared" si="691"/>
        <v>0</v>
      </c>
      <c r="GR27" s="33">
        <f t="shared" si="691"/>
        <v>0</v>
      </c>
      <c r="GS27" s="33">
        <f t="shared" si="691"/>
        <v>0</v>
      </c>
      <c r="GT27" s="33">
        <f t="shared" si="691"/>
        <v>0</v>
      </c>
      <c r="GU27" s="33">
        <f t="shared" si="691"/>
        <v>0</v>
      </c>
      <c r="GV27" s="33">
        <f t="shared" si="691"/>
        <v>0</v>
      </c>
      <c r="GW27" s="33">
        <f t="shared" si="691"/>
        <v>0</v>
      </c>
      <c r="GX27" s="33">
        <f t="shared" si="691"/>
        <v>0</v>
      </c>
      <c r="GY27" s="33">
        <f t="shared" si="691"/>
        <v>0</v>
      </c>
      <c r="GZ27" s="33">
        <f t="shared" si="691"/>
        <v>0</v>
      </c>
      <c r="HA27" s="33">
        <f t="shared" si="691"/>
        <v>263438</v>
      </c>
      <c r="HB27" s="33">
        <f t="shared" si="691"/>
        <v>300975</v>
      </c>
      <c r="HC27" s="121">
        <f t="shared" si="691"/>
        <v>564413</v>
      </c>
    </row>
    <row r="28" spans="1:211" s="12" customFormat="1" x14ac:dyDescent="0.2">
      <c r="A28" s="113" t="s">
        <v>419</v>
      </c>
      <c r="B28" s="31">
        <f>B29+B35+B36+B37</f>
        <v>0</v>
      </c>
      <c r="C28" s="31">
        <f t="shared" ref="C28:D28" si="692">C29+C35+C36+C37</f>
        <v>0</v>
      </c>
      <c r="D28" s="31">
        <f t="shared" si="692"/>
        <v>0</v>
      </c>
      <c r="E28" s="31">
        <f>E29+E35+E36+E37</f>
        <v>0</v>
      </c>
      <c r="F28" s="31">
        <f t="shared" ref="F28" si="693">F29+F35+F36+F37</f>
        <v>0</v>
      </c>
      <c r="G28" s="31">
        <f t="shared" ref="G28" si="694">G29+G35+G36+G37</f>
        <v>0</v>
      </c>
      <c r="H28" s="31">
        <f>H29+H35+H36+H37</f>
        <v>0</v>
      </c>
      <c r="I28" s="31">
        <f t="shared" ref="I28" si="695">I29+I35+I36+I37</f>
        <v>0</v>
      </c>
      <c r="J28" s="31">
        <f t="shared" ref="J28" si="696">J29+J35+J36+J37</f>
        <v>0</v>
      </c>
      <c r="K28" s="31">
        <f>K29+K35+K36+K37</f>
        <v>0</v>
      </c>
      <c r="L28" s="31">
        <f t="shared" ref="L28" si="697">L29+L35+L36+L37</f>
        <v>0</v>
      </c>
      <c r="M28" s="31">
        <f t="shared" ref="M28" si="698">M29+M35+M36+M37</f>
        <v>0</v>
      </c>
      <c r="N28" s="31">
        <f>N29+N35+N36+N37</f>
        <v>0</v>
      </c>
      <c r="O28" s="31">
        <f t="shared" ref="O28" si="699">O29+O35+O36+O37</f>
        <v>0</v>
      </c>
      <c r="P28" s="31">
        <f t="shared" ref="P28" si="700">P29+P35+P36+P37</f>
        <v>0</v>
      </c>
      <c r="Q28" s="31">
        <f>Q29+Q35+Q36+Q37</f>
        <v>0</v>
      </c>
      <c r="R28" s="31">
        <f t="shared" ref="R28" si="701">R29+R35+R36+R37</f>
        <v>0</v>
      </c>
      <c r="S28" s="31">
        <f t="shared" ref="S28" si="702">S29+S35+S36+S37</f>
        <v>0</v>
      </c>
      <c r="T28" s="31">
        <f>T29+T35+T36+T37</f>
        <v>0</v>
      </c>
      <c r="U28" s="31">
        <f t="shared" ref="U28" si="703">U29+U35+U36+U37</f>
        <v>0</v>
      </c>
      <c r="V28" s="31">
        <f t="shared" ref="V28" si="704">V29+V35+V36+V37</f>
        <v>0</v>
      </c>
      <c r="W28" s="31">
        <f>W29+W35+W36+W37</f>
        <v>0</v>
      </c>
      <c r="X28" s="31">
        <f t="shared" ref="X28" si="705">X29+X35+X36+X37</f>
        <v>0</v>
      </c>
      <c r="Y28" s="31">
        <f t="shared" ref="Y28" si="706">Y29+Y35+Y36+Y37</f>
        <v>0</v>
      </c>
      <c r="Z28" s="31">
        <f t="shared" ref="Z28:FM28" si="707">Z29+Z35+Z36+Z37</f>
        <v>0</v>
      </c>
      <c r="AA28" s="31">
        <f t="shared" ref="AA28" si="708">AA29+AA35+AA36+AA37</f>
        <v>0</v>
      </c>
      <c r="AB28" s="31">
        <f t="shared" ref="AB28" si="709">AB29+AB35+AB36+AB37</f>
        <v>0</v>
      </c>
      <c r="AC28" s="31">
        <f t="shared" si="707"/>
        <v>0</v>
      </c>
      <c r="AD28" s="31">
        <f t="shared" ref="AD28" si="710">AD29+AD35+AD36+AD37</f>
        <v>60357</v>
      </c>
      <c r="AE28" s="31">
        <f t="shared" ref="AE28" si="711">AE29+AE35+AE36+AE37</f>
        <v>60357</v>
      </c>
      <c r="AF28" s="31">
        <f t="shared" si="707"/>
        <v>0</v>
      </c>
      <c r="AG28" s="31">
        <f t="shared" ref="AG28" si="712">AG29+AG35+AG36+AG37</f>
        <v>0</v>
      </c>
      <c r="AH28" s="31">
        <f t="shared" ref="AH28" si="713">AH29+AH35+AH36+AH37</f>
        <v>0</v>
      </c>
      <c r="AI28" s="31">
        <f t="shared" si="707"/>
        <v>0</v>
      </c>
      <c r="AJ28" s="31">
        <f t="shared" ref="AJ28" si="714">AJ29+AJ35+AJ36+AJ37</f>
        <v>0</v>
      </c>
      <c r="AK28" s="31">
        <f t="shared" ref="AK28" si="715">AK29+AK35+AK36+AK37</f>
        <v>0</v>
      </c>
      <c r="AL28" s="31">
        <f t="shared" si="707"/>
        <v>0</v>
      </c>
      <c r="AM28" s="31">
        <f t="shared" ref="AM28" si="716">AM29+AM35+AM36+AM37</f>
        <v>0</v>
      </c>
      <c r="AN28" s="31">
        <f t="shared" ref="AN28" si="717">AN29+AN35+AN36+AN37</f>
        <v>0</v>
      </c>
      <c r="AO28" s="31">
        <f t="shared" si="707"/>
        <v>0</v>
      </c>
      <c r="AP28" s="31">
        <f t="shared" ref="AP28" si="718">AP29+AP35+AP36+AP37</f>
        <v>0</v>
      </c>
      <c r="AQ28" s="31">
        <f t="shared" ref="AQ28" si="719">AQ29+AQ35+AQ36+AQ37</f>
        <v>0</v>
      </c>
      <c r="AR28" s="31">
        <f>AR29+AR35+AR36+AR37</f>
        <v>0</v>
      </c>
      <c r="AS28" s="31">
        <f t="shared" ref="AS28" si="720">AS29+AS35+AS36+AS37</f>
        <v>0</v>
      </c>
      <c r="AT28" s="31">
        <f t="shared" ref="AT28" si="721">AT29+AT35+AT36+AT37</f>
        <v>0</v>
      </c>
      <c r="AU28" s="31">
        <f t="shared" si="707"/>
        <v>0</v>
      </c>
      <c r="AV28" s="31">
        <f t="shared" ref="AV28" si="722">AV29+AV35+AV36+AV37</f>
        <v>0</v>
      </c>
      <c r="AW28" s="31">
        <f t="shared" ref="AW28" si="723">AW29+AW35+AW36+AW37</f>
        <v>0</v>
      </c>
      <c r="AX28" s="31">
        <f t="shared" si="707"/>
        <v>0</v>
      </c>
      <c r="AY28" s="31">
        <f t="shared" ref="AY28" si="724">AY29+AY35+AY36+AY37</f>
        <v>0</v>
      </c>
      <c r="AZ28" s="31">
        <f t="shared" ref="AZ28" si="725">AZ29+AZ35+AZ36+AZ37</f>
        <v>0</v>
      </c>
      <c r="BA28" s="31">
        <f t="shared" si="707"/>
        <v>0</v>
      </c>
      <c r="BB28" s="31">
        <f t="shared" ref="BB28" si="726">BB29+BB35+BB36+BB37</f>
        <v>0</v>
      </c>
      <c r="BC28" s="31">
        <f t="shared" ref="BC28" si="727">BC29+BC35+BC36+BC37</f>
        <v>0</v>
      </c>
      <c r="BD28" s="31">
        <f t="shared" si="707"/>
        <v>0</v>
      </c>
      <c r="BE28" s="31">
        <f t="shared" ref="BE28" si="728">BE29+BE35+BE36+BE37</f>
        <v>0</v>
      </c>
      <c r="BF28" s="31">
        <f t="shared" ref="BF28" si="729">BF29+BF35+BF36+BF37</f>
        <v>0</v>
      </c>
      <c r="BG28" s="31">
        <f t="shared" si="707"/>
        <v>0</v>
      </c>
      <c r="BH28" s="31">
        <f t="shared" ref="BH28" si="730">BH29+BH35+BH36+BH37</f>
        <v>0</v>
      </c>
      <c r="BI28" s="31">
        <f t="shared" ref="BI28" si="731">BI29+BI35+BI36+BI37</f>
        <v>0</v>
      </c>
      <c r="BJ28" s="31">
        <f t="shared" si="707"/>
        <v>0</v>
      </c>
      <c r="BK28" s="31">
        <f t="shared" ref="BK28" si="732">BK29+BK35+BK36+BK37</f>
        <v>0</v>
      </c>
      <c r="BL28" s="31">
        <f t="shared" ref="BL28" si="733">BL29+BL35+BL36+BL37</f>
        <v>0</v>
      </c>
      <c r="BM28" s="31">
        <f t="shared" si="707"/>
        <v>0</v>
      </c>
      <c r="BN28" s="31">
        <f t="shared" ref="BN28" si="734">BN29+BN35+BN36+BN37</f>
        <v>0</v>
      </c>
      <c r="BO28" s="31">
        <f t="shared" ref="BO28" si="735">BO29+BO35+BO36+BO37</f>
        <v>0</v>
      </c>
      <c r="BP28" s="31">
        <f t="shared" si="707"/>
        <v>0</v>
      </c>
      <c r="BQ28" s="31">
        <f t="shared" ref="BQ28" si="736">BQ29+BQ35+BQ36+BQ37</f>
        <v>0</v>
      </c>
      <c r="BR28" s="31">
        <f t="shared" ref="BR28" si="737">BR29+BR35+BR36+BR37</f>
        <v>0</v>
      </c>
      <c r="BS28" s="31">
        <f t="shared" si="707"/>
        <v>0</v>
      </c>
      <c r="BT28" s="31">
        <f t="shared" ref="BT28" si="738">BT29+BT35+BT36+BT37</f>
        <v>0</v>
      </c>
      <c r="BU28" s="31">
        <f t="shared" ref="BU28" si="739">BU29+BU35+BU36+BU37</f>
        <v>0</v>
      </c>
      <c r="BV28" s="31">
        <f t="shared" si="707"/>
        <v>0</v>
      </c>
      <c r="BW28" s="31">
        <f t="shared" ref="BW28" si="740">BW29+BW35+BW36+BW37</f>
        <v>0</v>
      </c>
      <c r="BX28" s="31">
        <f t="shared" ref="BX28" si="741">BX29+BX35+BX36+BX37</f>
        <v>0</v>
      </c>
      <c r="BY28" s="31">
        <f t="shared" si="707"/>
        <v>0</v>
      </c>
      <c r="BZ28" s="31">
        <f t="shared" ref="BZ28" si="742">BZ29+BZ35+BZ36+BZ37</f>
        <v>0</v>
      </c>
      <c r="CA28" s="31">
        <f t="shared" ref="CA28" si="743">CA29+CA35+CA36+CA37</f>
        <v>0</v>
      </c>
      <c r="CB28" s="31">
        <f t="shared" si="707"/>
        <v>0</v>
      </c>
      <c r="CC28" s="31">
        <f t="shared" ref="CC28" si="744">CC29+CC35+CC36+CC37</f>
        <v>0</v>
      </c>
      <c r="CD28" s="31">
        <f t="shared" ref="CD28" si="745">CD29+CD35+CD36+CD37</f>
        <v>0</v>
      </c>
      <c r="CE28" s="31">
        <f t="shared" si="707"/>
        <v>0</v>
      </c>
      <c r="CF28" s="31">
        <f t="shared" ref="CF28" si="746">CF29+CF35+CF36+CF37</f>
        <v>0</v>
      </c>
      <c r="CG28" s="31">
        <f t="shared" ref="CG28" si="747">CG29+CG35+CG36+CG37</f>
        <v>0</v>
      </c>
      <c r="CH28" s="31">
        <f t="shared" si="707"/>
        <v>0</v>
      </c>
      <c r="CI28" s="31">
        <f t="shared" ref="CI28" si="748">CI29+CI35+CI36+CI37</f>
        <v>0</v>
      </c>
      <c r="CJ28" s="31">
        <f t="shared" ref="CJ28" si="749">CJ29+CJ35+CJ36+CJ37</f>
        <v>0</v>
      </c>
      <c r="CK28" s="31">
        <f t="shared" si="707"/>
        <v>0</v>
      </c>
      <c r="CL28" s="31">
        <f t="shared" ref="CL28" si="750">CL29+CL35+CL36+CL37</f>
        <v>0</v>
      </c>
      <c r="CM28" s="31">
        <f t="shared" ref="CM28" si="751">CM29+CM35+CM36+CM37</f>
        <v>0</v>
      </c>
      <c r="CN28" s="31">
        <f t="shared" si="707"/>
        <v>0</v>
      </c>
      <c r="CO28" s="31">
        <f t="shared" ref="CO28" si="752">CO29+CO35+CO36+CO37</f>
        <v>0</v>
      </c>
      <c r="CP28" s="31">
        <f t="shared" ref="CP28" si="753">CP29+CP35+CP36+CP37</f>
        <v>0</v>
      </c>
      <c r="CQ28" s="31">
        <f t="shared" si="707"/>
        <v>0</v>
      </c>
      <c r="CR28" s="31">
        <f t="shared" ref="CR28" si="754">CR29+CR35+CR36+CR37</f>
        <v>0</v>
      </c>
      <c r="CS28" s="31">
        <f t="shared" ref="CS28" si="755">CS29+CS35+CS36+CS37</f>
        <v>0</v>
      </c>
      <c r="CT28" s="31">
        <f t="shared" si="707"/>
        <v>0</v>
      </c>
      <c r="CU28" s="31">
        <f t="shared" ref="CU28" si="756">CU29+CU35+CU36+CU37</f>
        <v>0</v>
      </c>
      <c r="CV28" s="31">
        <f t="shared" ref="CV28" si="757">CV29+CV35+CV36+CV37</f>
        <v>0</v>
      </c>
      <c r="CW28" s="31">
        <f t="shared" si="707"/>
        <v>0</v>
      </c>
      <c r="CX28" s="31">
        <f t="shared" ref="CX28" si="758">CX29+CX35+CX36+CX37</f>
        <v>0</v>
      </c>
      <c r="CY28" s="31">
        <f t="shared" ref="CY28" si="759">CY29+CY35+CY36+CY37</f>
        <v>0</v>
      </c>
      <c r="CZ28" s="31">
        <f t="shared" si="707"/>
        <v>0</v>
      </c>
      <c r="DA28" s="31">
        <f t="shared" ref="DA28" si="760">DA29+DA35+DA36+DA37</f>
        <v>0</v>
      </c>
      <c r="DB28" s="31">
        <f t="shared" ref="DB28" si="761">DB29+DB35+DB36+DB37</f>
        <v>0</v>
      </c>
      <c r="DC28" s="31">
        <f t="shared" si="707"/>
        <v>0</v>
      </c>
      <c r="DD28" s="31">
        <f t="shared" ref="DD28" si="762">DD29+DD35+DD36+DD37</f>
        <v>0</v>
      </c>
      <c r="DE28" s="31">
        <f t="shared" ref="DE28" si="763">DE29+DE35+DE36+DE37</f>
        <v>0</v>
      </c>
      <c r="DF28" s="31">
        <f t="shared" si="707"/>
        <v>0</v>
      </c>
      <c r="DG28" s="31">
        <f t="shared" ref="DG28" si="764">DG29+DG35+DG36+DG37</f>
        <v>0</v>
      </c>
      <c r="DH28" s="31">
        <f t="shared" ref="DH28" si="765">DH29+DH35+DH36+DH37</f>
        <v>0</v>
      </c>
      <c r="DI28" s="31">
        <f t="shared" si="707"/>
        <v>0</v>
      </c>
      <c r="DJ28" s="31">
        <f t="shared" ref="DJ28" si="766">DJ29+DJ35+DJ36+DJ37</f>
        <v>0</v>
      </c>
      <c r="DK28" s="31">
        <f t="shared" ref="DK28" si="767">DK29+DK35+DK36+DK37</f>
        <v>0</v>
      </c>
      <c r="DL28" s="31">
        <f t="shared" si="707"/>
        <v>0</v>
      </c>
      <c r="DM28" s="31">
        <f t="shared" ref="DM28" si="768">DM29+DM35+DM36+DM37</f>
        <v>0</v>
      </c>
      <c r="DN28" s="31">
        <f t="shared" ref="DN28" si="769">DN29+DN35+DN36+DN37</f>
        <v>0</v>
      </c>
      <c r="DO28" s="31">
        <f t="shared" si="707"/>
        <v>0</v>
      </c>
      <c r="DP28" s="31">
        <f t="shared" ref="DP28" si="770">DP29+DP35+DP36+DP37</f>
        <v>0</v>
      </c>
      <c r="DQ28" s="31">
        <f t="shared" ref="DQ28" si="771">DQ29+DQ35+DQ36+DQ37</f>
        <v>0</v>
      </c>
      <c r="DR28" s="104">
        <f t="shared" si="707"/>
        <v>0</v>
      </c>
      <c r="DS28" s="104">
        <f t="shared" ref="DS28:DT28" si="772">DS29+DS35+DS36+DS37</f>
        <v>60357</v>
      </c>
      <c r="DT28" s="104">
        <f t="shared" si="772"/>
        <v>60357</v>
      </c>
      <c r="DU28" s="31">
        <f t="shared" ref="DU28:DW28" si="773">DU29+DU35+DU36+DU37</f>
        <v>1000</v>
      </c>
      <c r="DV28" s="31">
        <f t="shared" si="773"/>
        <v>12522</v>
      </c>
      <c r="DW28" s="31">
        <f t="shared" si="773"/>
        <v>13522</v>
      </c>
      <c r="DX28" s="31">
        <f t="shared" ref="DX28:EU28" si="774">DX29+DX35+DX36+DX37</f>
        <v>1300</v>
      </c>
      <c r="DY28" s="31">
        <f t="shared" si="774"/>
        <v>147</v>
      </c>
      <c r="DZ28" s="31">
        <f t="shared" si="774"/>
        <v>1447</v>
      </c>
      <c r="EA28" s="31">
        <f t="shared" si="774"/>
        <v>1600</v>
      </c>
      <c r="EB28" s="31">
        <f t="shared" si="774"/>
        <v>1274</v>
      </c>
      <c r="EC28" s="31">
        <f t="shared" si="774"/>
        <v>2874</v>
      </c>
      <c r="ED28" s="31">
        <f t="shared" si="774"/>
        <v>0</v>
      </c>
      <c r="EE28" s="31">
        <f t="shared" si="774"/>
        <v>1177</v>
      </c>
      <c r="EF28" s="31">
        <f t="shared" si="774"/>
        <v>1177</v>
      </c>
      <c r="EG28" s="31">
        <f t="shared" si="774"/>
        <v>0</v>
      </c>
      <c r="EH28" s="31">
        <f t="shared" si="774"/>
        <v>1250</v>
      </c>
      <c r="EI28" s="31">
        <f t="shared" si="774"/>
        <v>1250</v>
      </c>
      <c r="EJ28" s="31">
        <f t="shared" si="774"/>
        <v>0</v>
      </c>
      <c r="EK28" s="31">
        <f t="shared" si="774"/>
        <v>0</v>
      </c>
      <c r="EL28" s="31">
        <f t="shared" si="774"/>
        <v>0</v>
      </c>
      <c r="EM28" s="31">
        <f t="shared" si="774"/>
        <v>0</v>
      </c>
      <c r="EN28" s="31">
        <f t="shared" si="774"/>
        <v>0</v>
      </c>
      <c r="EO28" s="31">
        <f t="shared" si="774"/>
        <v>0</v>
      </c>
      <c r="EP28" s="31">
        <f t="shared" si="774"/>
        <v>0</v>
      </c>
      <c r="EQ28" s="31">
        <f t="shared" si="774"/>
        <v>43709</v>
      </c>
      <c r="ER28" s="31">
        <f t="shared" si="774"/>
        <v>43709</v>
      </c>
      <c r="ES28" s="31">
        <f t="shared" si="774"/>
        <v>0</v>
      </c>
      <c r="ET28" s="31">
        <f t="shared" si="774"/>
        <v>0</v>
      </c>
      <c r="EU28" s="31">
        <f t="shared" si="774"/>
        <v>0</v>
      </c>
      <c r="EV28" s="104">
        <f t="shared" si="707"/>
        <v>3900</v>
      </c>
      <c r="EW28" s="104">
        <f t="shared" ref="EW28:EX28" si="775">EW29+EW35+EW36+EW37</f>
        <v>60079</v>
      </c>
      <c r="EX28" s="104">
        <f t="shared" si="775"/>
        <v>63979</v>
      </c>
      <c r="EY28" s="31">
        <f t="shared" si="707"/>
        <v>0</v>
      </c>
      <c r="EZ28" s="31">
        <f t="shared" si="707"/>
        <v>0</v>
      </c>
      <c r="FA28" s="31">
        <f t="shared" si="707"/>
        <v>0</v>
      </c>
      <c r="FB28" s="31">
        <f t="shared" si="707"/>
        <v>0</v>
      </c>
      <c r="FC28" s="31">
        <f t="shared" si="707"/>
        <v>0</v>
      </c>
      <c r="FD28" s="31">
        <f t="shared" si="707"/>
        <v>0</v>
      </c>
      <c r="FE28" s="31">
        <f t="shared" si="707"/>
        <v>0</v>
      </c>
      <c r="FF28" s="31">
        <f t="shared" si="707"/>
        <v>0</v>
      </c>
      <c r="FG28" s="31">
        <f t="shared" si="707"/>
        <v>0</v>
      </c>
      <c r="FH28" s="31">
        <f t="shared" si="707"/>
        <v>0</v>
      </c>
      <c r="FI28" s="31">
        <f t="shared" si="707"/>
        <v>0</v>
      </c>
      <c r="FJ28" s="31">
        <f t="shared" si="707"/>
        <v>0</v>
      </c>
      <c r="FK28" s="31">
        <f t="shared" si="707"/>
        <v>0</v>
      </c>
      <c r="FL28" s="31">
        <f t="shared" si="707"/>
        <v>0</v>
      </c>
      <c r="FM28" s="31">
        <f t="shared" si="707"/>
        <v>0</v>
      </c>
      <c r="FN28" s="31">
        <f t="shared" ref="FN28" si="776">FN29+FN35+FN36+FN37</f>
        <v>0</v>
      </c>
      <c r="FO28" s="31">
        <f t="shared" ref="FO28:HC28" si="777">FO29+FO35+FO36+FO37</f>
        <v>0</v>
      </c>
      <c r="FP28" s="31">
        <f t="shared" si="777"/>
        <v>0</v>
      </c>
      <c r="FQ28" s="31">
        <f t="shared" si="777"/>
        <v>0</v>
      </c>
      <c r="FR28" s="31">
        <f t="shared" si="777"/>
        <v>0</v>
      </c>
      <c r="FS28" s="31">
        <f t="shared" si="777"/>
        <v>0</v>
      </c>
      <c r="FT28" s="31">
        <f t="shared" si="777"/>
        <v>0</v>
      </c>
      <c r="FU28" s="31">
        <f t="shared" si="777"/>
        <v>0</v>
      </c>
      <c r="FV28" s="31">
        <f t="shared" si="777"/>
        <v>0</v>
      </c>
      <c r="FW28" s="31">
        <f t="shared" si="777"/>
        <v>0</v>
      </c>
      <c r="FX28" s="31">
        <f t="shared" si="777"/>
        <v>0</v>
      </c>
      <c r="FY28" s="31">
        <f t="shared" si="777"/>
        <v>0</v>
      </c>
      <c r="FZ28" s="31">
        <f t="shared" si="777"/>
        <v>0</v>
      </c>
      <c r="GA28" s="31">
        <f t="shared" si="777"/>
        <v>0</v>
      </c>
      <c r="GB28" s="31">
        <f t="shared" si="777"/>
        <v>0</v>
      </c>
      <c r="GC28" s="31">
        <f t="shared" si="777"/>
        <v>0</v>
      </c>
      <c r="GD28" s="31">
        <f t="shared" si="777"/>
        <v>0</v>
      </c>
      <c r="GE28" s="31">
        <f t="shared" si="777"/>
        <v>0</v>
      </c>
      <c r="GF28" s="31">
        <f t="shared" si="777"/>
        <v>0</v>
      </c>
      <c r="GG28" s="31">
        <f t="shared" si="777"/>
        <v>0</v>
      </c>
      <c r="GH28" s="31">
        <f t="shared" si="777"/>
        <v>0</v>
      </c>
      <c r="GI28" s="31">
        <f t="shared" si="777"/>
        <v>0</v>
      </c>
      <c r="GJ28" s="31">
        <f t="shared" si="777"/>
        <v>0</v>
      </c>
      <c r="GK28" s="31">
        <f t="shared" si="777"/>
        <v>0</v>
      </c>
      <c r="GL28" s="31">
        <f t="shared" si="777"/>
        <v>0</v>
      </c>
      <c r="GM28" s="31">
        <f t="shared" si="777"/>
        <v>0</v>
      </c>
      <c r="GN28" s="31">
        <f t="shared" si="777"/>
        <v>0</v>
      </c>
      <c r="GO28" s="31">
        <f t="shared" si="777"/>
        <v>0</v>
      </c>
      <c r="GP28" s="31">
        <f t="shared" si="777"/>
        <v>0</v>
      </c>
      <c r="GQ28" s="31">
        <f t="shared" si="777"/>
        <v>0</v>
      </c>
      <c r="GR28" s="31">
        <f t="shared" si="777"/>
        <v>0</v>
      </c>
      <c r="GS28" s="31">
        <f t="shared" si="777"/>
        <v>0</v>
      </c>
      <c r="GT28" s="31">
        <f t="shared" si="777"/>
        <v>0</v>
      </c>
      <c r="GU28" s="31">
        <f t="shared" si="777"/>
        <v>0</v>
      </c>
      <c r="GV28" s="31">
        <f t="shared" si="777"/>
        <v>0</v>
      </c>
      <c r="GW28" s="31">
        <f t="shared" si="777"/>
        <v>0</v>
      </c>
      <c r="GX28" s="31">
        <f t="shared" si="777"/>
        <v>0</v>
      </c>
      <c r="GY28" s="31">
        <f t="shared" si="777"/>
        <v>0</v>
      </c>
      <c r="GZ28" s="31">
        <f t="shared" si="777"/>
        <v>0</v>
      </c>
      <c r="HA28" s="31">
        <f t="shared" si="777"/>
        <v>3900</v>
      </c>
      <c r="HB28" s="31">
        <f t="shared" si="777"/>
        <v>120436</v>
      </c>
      <c r="HC28" s="114">
        <f t="shared" si="777"/>
        <v>124336</v>
      </c>
    </row>
    <row r="29" spans="1:211" s="12" customFormat="1" ht="25.5" x14ac:dyDescent="0.2">
      <c r="A29" s="124" t="s">
        <v>420</v>
      </c>
      <c r="B29" s="5">
        <f>B30+B31+B32+B33+B34</f>
        <v>0</v>
      </c>
      <c r="C29" s="5">
        <f t="shared" ref="C29:D29" si="778">C30+C31+C32+C33+C34</f>
        <v>0</v>
      </c>
      <c r="D29" s="5">
        <f t="shared" si="778"/>
        <v>0</v>
      </c>
      <c r="E29" s="5">
        <f>E30+E31+E32+E33+E34</f>
        <v>0</v>
      </c>
      <c r="F29" s="5">
        <f t="shared" ref="F29" si="779">F30+F31+F32+F33+F34</f>
        <v>0</v>
      </c>
      <c r="G29" s="5">
        <f t="shared" ref="G29" si="780">G30+G31+G32+G33+G34</f>
        <v>0</v>
      </c>
      <c r="H29" s="5">
        <f>H30+H31+H32+H33+H34</f>
        <v>0</v>
      </c>
      <c r="I29" s="5">
        <f t="shared" ref="I29" si="781">I30+I31+I32+I33+I34</f>
        <v>0</v>
      </c>
      <c r="J29" s="5">
        <f t="shared" ref="J29" si="782">J30+J31+J32+J33+J34</f>
        <v>0</v>
      </c>
      <c r="K29" s="5">
        <f>K30+K31+K32+K33+K34</f>
        <v>0</v>
      </c>
      <c r="L29" s="5">
        <f t="shared" ref="L29" si="783">L30+L31+L32+L33+L34</f>
        <v>0</v>
      </c>
      <c r="M29" s="5">
        <f t="shared" ref="M29" si="784">M30+M31+M32+M33+M34</f>
        <v>0</v>
      </c>
      <c r="N29" s="5">
        <f>N30+N31+N32+N33+N34</f>
        <v>0</v>
      </c>
      <c r="O29" s="5">
        <f t="shared" ref="O29" si="785">O30+O31+O32+O33+O34</f>
        <v>0</v>
      </c>
      <c r="P29" s="5">
        <f t="shared" ref="P29" si="786">P30+P31+P32+P33+P34</f>
        <v>0</v>
      </c>
      <c r="Q29" s="5">
        <f>Q30+Q31+Q32+Q33+Q34</f>
        <v>0</v>
      </c>
      <c r="R29" s="5">
        <f t="shared" ref="R29" si="787">R30+R31+R32+R33+R34</f>
        <v>0</v>
      </c>
      <c r="S29" s="5">
        <f t="shared" ref="S29" si="788">S30+S31+S32+S33+S34</f>
        <v>0</v>
      </c>
      <c r="T29" s="5">
        <f>T30+T31+T32+T33+T34</f>
        <v>0</v>
      </c>
      <c r="U29" s="5">
        <f t="shared" ref="U29" si="789">U30+U31+U32+U33+U34</f>
        <v>0</v>
      </c>
      <c r="V29" s="5">
        <f t="shared" ref="V29" si="790">V30+V31+V32+V33+V34</f>
        <v>0</v>
      </c>
      <c r="W29" s="5">
        <f>W30+W31+W32+W33+W34</f>
        <v>0</v>
      </c>
      <c r="X29" s="5">
        <f t="shared" ref="X29" si="791">X30+X31+X32+X33+X34</f>
        <v>0</v>
      </c>
      <c r="Y29" s="5">
        <f t="shared" ref="Y29" si="792">Y30+Y31+Y32+Y33+Y34</f>
        <v>0</v>
      </c>
      <c r="Z29" s="5">
        <f t="shared" ref="Z29:FM29" si="793">Z30+Z31+Z32+Z33+Z34</f>
        <v>0</v>
      </c>
      <c r="AA29" s="5">
        <f t="shared" ref="AA29" si="794">AA30+AA31+AA32+AA33+AA34</f>
        <v>0</v>
      </c>
      <c r="AB29" s="5">
        <f t="shared" ref="AB29" si="795">AB30+AB31+AB32+AB33+AB34</f>
        <v>0</v>
      </c>
      <c r="AC29" s="5">
        <f t="shared" si="793"/>
        <v>0</v>
      </c>
      <c r="AD29" s="5">
        <f t="shared" ref="AD29" si="796">AD30+AD31+AD32+AD33+AD34</f>
        <v>60357</v>
      </c>
      <c r="AE29" s="5">
        <f t="shared" ref="AE29" si="797">AE30+AE31+AE32+AE33+AE34</f>
        <v>60357</v>
      </c>
      <c r="AF29" s="5">
        <f t="shared" si="793"/>
        <v>0</v>
      </c>
      <c r="AG29" s="5">
        <f t="shared" ref="AG29" si="798">AG30+AG31+AG32+AG33+AG34</f>
        <v>0</v>
      </c>
      <c r="AH29" s="5">
        <f t="shared" ref="AH29" si="799">AH30+AH31+AH32+AH33+AH34</f>
        <v>0</v>
      </c>
      <c r="AI29" s="5">
        <f t="shared" si="793"/>
        <v>0</v>
      </c>
      <c r="AJ29" s="5">
        <f t="shared" ref="AJ29" si="800">AJ30+AJ31+AJ32+AJ33+AJ34</f>
        <v>0</v>
      </c>
      <c r="AK29" s="5">
        <f t="shared" ref="AK29" si="801">AK30+AK31+AK32+AK33+AK34</f>
        <v>0</v>
      </c>
      <c r="AL29" s="5">
        <f t="shared" si="793"/>
        <v>0</v>
      </c>
      <c r="AM29" s="5">
        <f t="shared" ref="AM29" si="802">AM30+AM31+AM32+AM33+AM34</f>
        <v>0</v>
      </c>
      <c r="AN29" s="5">
        <f t="shared" ref="AN29" si="803">AN30+AN31+AN32+AN33+AN34</f>
        <v>0</v>
      </c>
      <c r="AO29" s="5">
        <f t="shared" si="793"/>
        <v>0</v>
      </c>
      <c r="AP29" s="5">
        <f t="shared" ref="AP29" si="804">AP30+AP31+AP32+AP33+AP34</f>
        <v>0</v>
      </c>
      <c r="AQ29" s="5">
        <f t="shared" ref="AQ29" si="805">AQ30+AQ31+AQ32+AQ33+AQ34</f>
        <v>0</v>
      </c>
      <c r="AR29" s="5">
        <f>AR30+AR31+AR32+AR33+AR34</f>
        <v>0</v>
      </c>
      <c r="AS29" s="5">
        <f t="shared" ref="AS29" si="806">AS30+AS31+AS32+AS33+AS34</f>
        <v>0</v>
      </c>
      <c r="AT29" s="5">
        <f t="shared" ref="AT29" si="807">AT30+AT31+AT32+AT33+AT34</f>
        <v>0</v>
      </c>
      <c r="AU29" s="5">
        <f t="shared" si="793"/>
        <v>0</v>
      </c>
      <c r="AV29" s="5">
        <f t="shared" ref="AV29" si="808">AV30+AV31+AV32+AV33+AV34</f>
        <v>0</v>
      </c>
      <c r="AW29" s="5">
        <f t="shared" ref="AW29" si="809">AW30+AW31+AW32+AW33+AW34</f>
        <v>0</v>
      </c>
      <c r="AX29" s="5">
        <f t="shared" si="793"/>
        <v>0</v>
      </c>
      <c r="AY29" s="5">
        <f t="shared" ref="AY29" si="810">AY30+AY31+AY32+AY33+AY34</f>
        <v>0</v>
      </c>
      <c r="AZ29" s="5">
        <f t="shared" ref="AZ29" si="811">AZ30+AZ31+AZ32+AZ33+AZ34</f>
        <v>0</v>
      </c>
      <c r="BA29" s="5">
        <f t="shared" si="793"/>
        <v>0</v>
      </c>
      <c r="BB29" s="5">
        <f t="shared" ref="BB29" si="812">BB30+BB31+BB32+BB33+BB34</f>
        <v>0</v>
      </c>
      <c r="BC29" s="5">
        <f t="shared" ref="BC29" si="813">BC30+BC31+BC32+BC33+BC34</f>
        <v>0</v>
      </c>
      <c r="BD29" s="5">
        <f t="shared" si="793"/>
        <v>0</v>
      </c>
      <c r="BE29" s="5">
        <f t="shared" ref="BE29" si="814">BE30+BE31+BE32+BE33+BE34</f>
        <v>0</v>
      </c>
      <c r="BF29" s="5">
        <f t="shared" ref="BF29" si="815">BF30+BF31+BF32+BF33+BF34</f>
        <v>0</v>
      </c>
      <c r="BG29" s="5">
        <f t="shared" si="793"/>
        <v>0</v>
      </c>
      <c r="BH29" s="5">
        <f t="shared" ref="BH29" si="816">BH30+BH31+BH32+BH33+BH34</f>
        <v>0</v>
      </c>
      <c r="BI29" s="5">
        <f t="shared" ref="BI29" si="817">BI30+BI31+BI32+BI33+BI34</f>
        <v>0</v>
      </c>
      <c r="BJ29" s="5">
        <f t="shared" si="793"/>
        <v>0</v>
      </c>
      <c r="BK29" s="5">
        <f t="shared" ref="BK29" si="818">BK30+BK31+BK32+BK33+BK34</f>
        <v>0</v>
      </c>
      <c r="BL29" s="5">
        <f t="shared" ref="BL29" si="819">BL30+BL31+BL32+BL33+BL34</f>
        <v>0</v>
      </c>
      <c r="BM29" s="5">
        <f t="shared" si="793"/>
        <v>0</v>
      </c>
      <c r="BN29" s="5">
        <f t="shared" ref="BN29" si="820">BN30+BN31+BN32+BN33+BN34</f>
        <v>0</v>
      </c>
      <c r="BO29" s="5">
        <f t="shared" ref="BO29" si="821">BO30+BO31+BO32+BO33+BO34</f>
        <v>0</v>
      </c>
      <c r="BP29" s="5">
        <f t="shared" si="793"/>
        <v>0</v>
      </c>
      <c r="BQ29" s="5">
        <f t="shared" ref="BQ29" si="822">BQ30+BQ31+BQ32+BQ33+BQ34</f>
        <v>0</v>
      </c>
      <c r="BR29" s="5">
        <f t="shared" ref="BR29" si="823">BR30+BR31+BR32+BR33+BR34</f>
        <v>0</v>
      </c>
      <c r="BS29" s="5">
        <f t="shared" si="793"/>
        <v>0</v>
      </c>
      <c r="BT29" s="5">
        <f t="shared" ref="BT29" si="824">BT30+BT31+BT32+BT33+BT34</f>
        <v>0</v>
      </c>
      <c r="BU29" s="5">
        <f t="shared" ref="BU29" si="825">BU30+BU31+BU32+BU33+BU34</f>
        <v>0</v>
      </c>
      <c r="BV29" s="5">
        <f t="shared" si="793"/>
        <v>0</v>
      </c>
      <c r="BW29" s="5">
        <f t="shared" ref="BW29" si="826">BW30+BW31+BW32+BW33+BW34</f>
        <v>0</v>
      </c>
      <c r="BX29" s="5">
        <f t="shared" ref="BX29" si="827">BX30+BX31+BX32+BX33+BX34</f>
        <v>0</v>
      </c>
      <c r="BY29" s="5">
        <f t="shared" si="793"/>
        <v>0</v>
      </c>
      <c r="BZ29" s="5">
        <f t="shared" ref="BZ29" si="828">BZ30+BZ31+BZ32+BZ33+BZ34</f>
        <v>0</v>
      </c>
      <c r="CA29" s="5">
        <f t="shared" ref="CA29" si="829">CA30+CA31+CA32+CA33+CA34</f>
        <v>0</v>
      </c>
      <c r="CB29" s="5">
        <f t="shared" si="793"/>
        <v>0</v>
      </c>
      <c r="CC29" s="5">
        <f t="shared" ref="CC29" si="830">CC30+CC31+CC32+CC33+CC34</f>
        <v>0</v>
      </c>
      <c r="CD29" s="5">
        <f t="shared" ref="CD29" si="831">CD30+CD31+CD32+CD33+CD34</f>
        <v>0</v>
      </c>
      <c r="CE29" s="5">
        <f t="shared" si="793"/>
        <v>0</v>
      </c>
      <c r="CF29" s="5">
        <f t="shared" ref="CF29" si="832">CF30+CF31+CF32+CF33+CF34</f>
        <v>0</v>
      </c>
      <c r="CG29" s="5">
        <f t="shared" ref="CG29" si="833">CG30+CG31+CG32+CG33+CG34</f>
        <v>0</v>
      </c>
      <c r="CH29" s="5">
        <f t="shared" si="793"/>
        <v>0</v>
      </c>
      <c r="CI29" s="5">
        <f t="shared" ref="CI29" si="834">CI30+CI31+CI32+CI33+CI34</f>
        <v>0</v>
      </c>
      <c r="CJ29" s="5">
        <f t="shared" ref="CJ29" si="835">CJ30+CJ31+CJ32+CJ33+CJ34</f>
        <v>0</v>
      </c>
      <c r="CK29" s="5">
        <f t="shared" si="793"/>
        <v>0</v>
      </c>
      <c r="CL29" s="5">
        <f t="shared" ref="CL29" si="836">CL30+CL31+CL32+CL33+CL34</f>
        <v>0</v>
      </c>
      <c r="CM29" s="5">
        <f t="shared" ref="CM29" si="837">CM30+CM31+CM32+CM33+CM34</f>
        <v>0</v>
      </c>
      <c r="CN29" s="5">
        <f t="shared" si="793"/>
        <v>0</v>
      </c>
      <c r="CO29" s="5">
        <f t="shared" ref="CO29" si="838">CO30+CO31+CO32+CO33+CO34</f>
        <v>0</v>
      </c>
      <c r="CP29" s="5">
        <f t="shared" ref="CP29" si="839">CP30+CP31+CP32+CP33+CP34</f>
        <v>0</v>
      </c>
      <c r="CQ29" s="5">
        <f t="shared" si="793"/>
        <v>0</v>
      </c>
      <c r="CR29" s="5">
        <f t="shared" ref="CR29" si="840">CR30+CR31+CR32+CR33+CR34</f>
        <v>0</v>
      </c>
      <c r="CS29" s="5">
        <f t="shared" ref="CS29" si="841">CS30+CS31+CS32+CS33+CS34</f>
        <v>0</v>
      </c>
      <c r="CT29" s="5">
        <f t="shared" si="793"/>
        <v>0</v>
      </c>
      <c r="CU29" s="5">
        <f t="shared" ref="CU29" si="842">CU30+CU31+CU32+CU33+CU34</f>
        <v>0</v>
      </c>
      <c r="CV29" s="5">
        <f t="shared" ref="CV29" si="843">CV30+CV31+CV32+CV33+CV34</f>
        <v>0</v>
      </c>
      <c r="CW29" s="5">
        <f t="shared" si="793"/>
        <v>0</v>
      </c>
      <c r="CX29" s="5">
        <f t="shared" ref="CX29" si="844">CX30+CX31+CX32+CX33+CX34</f>
        <v>0</v>
      </c>
      <c r="CY29" s="5">
        <f t="shared" ref="CY29" si="845">CY30+CY31+CY32+CY33+CY34</f>
        <v>0</v>
      </c>
      <c r="CZ29" s="5">
        <f t="shared" si="793"/>
        <v>0</v>
      </c>
      <c r="DA29" s="5">
        <f t="shared" ref="DA29" si="846">DA30+DA31+DA32+DA33+DA34</f>
        <v>0</v>
      </c>
      <c r="DB29" s="5">
        <f t="shared" ref="DB29" si="847">DB30+DB31+DB32+DB33+DB34</f>
        <v>0</v>
      </c>
      <c r="DC29" s="5">
        <f t="shared" si="793"/>
        <v>0</v>
      </c>
      <c r="DD29" s="5">
        <f t="shared" ref="DD29" si="848">DD30+DD31+DD32+DD33+DD34</f>
        <v>0</v>
      </c>
      <c r="DE29" s="5">
        <f t="shared" ref="DE29" si="849">DE30+DE31+DE32+DE33+DE34</f>
        <v>0</v>
      </c>
      <c r="DF29" s="5">
        <f t="shared" si="793"/>
        <v>0</v>
      </c>
      <c r="DG29" s="5">
        <f t="shared" ref="DG29" si="850">DG30+DG31+DG32+DG33+DG34</f>
        <v>0</v>
      </c>
      <c r="DH29" s="5">
        <f t="shared" ref="DH29" si="851">DH30+DH31+DH32+DH33+DH34</f>
        <v>0</v>
      </c>
      <c r="DI29" s="5">
        <f t="shared" si="793"/>
        <v>0</v>
      </c>
      <c r="DJ29" s="5">
        <f t="shared" ref="DJ29" si="852">DJ30+DJ31+DJ32+DJ33+DJ34</f>
        <v>0</v>
      </c>
      <c r="DK29" s="5">
        <f t="shared" ref="DK29" si="853">DK30+DK31+DK32+DK33+DK34</f>
        <v>0</v>
      </c>
      <c r="DL29" s="5">
        <f t="shared" si="793"/>
        <v>0</v>
      </c>
      <c r="DM29" s="5">
        <f t="shared" ref="DM29" si="854">DM30+DM31+DM32+DM33+DM34</f>
        <v>0</v>
      </c>
      <c r="DN29" s="5">
        <f t="shared" ref="DN29" si="855">DN30+DN31+DN32+DN33+DN34</f>
        <v>0</v>
      </c>
      <c r="DO29" s="5">
        <f t="shared" si="793"/>
        <v>0</v>
      </c>
      <c r="DP29" s="5">
        <f t="shared" ref="DP29" si="856">DP30+DP31+DP32+DP33+DP34</f>
        <v>0</v>
      </c>
      <c r="DQ29" s="5">
        <f t="shared" ref="DQ29" si="857">DQ30+DQ31+DQ32+DQ33+DQ34</f>
        <v>0</v>
      </c>
      <c r="DR29" s="106">
        <f t="shared" si="793"/>
        <v>0</v>
      </c>
      <c r="DS29" s="106">
        <f t="shared" ref="DS29:DT29" si="858">DS30+DS31+DS32+DS33+DS34</f>
        <v>60357</v>
      </c>
      <c r="DT29" s="106">
        <f t="shared" si="858"/>
        <v>60357</v>
      </c>
      <c r="DU29" s="5">
        <f t="shared" ref="DU29:DW29" si="859">DU30+DU31+DU32+DU33+DU34</f>
        <v>0</v>
      </c>
      <c r="DV29" s="5">
        <f t="shared" si="859"/>
        <v>12522</v>
      </c>
      <c r="DW29" s="5">
        <f t="shared" si="859"/>
        <v>12522</v>
      </c>
      <c r="DX29" s="5">
        <f t="shared" ref="DX29:EU29" si="860">DX30+DX31+DX32+DX33+DX34</f>
        <v>0</v>
      </c>
      <c r="DY29" s="5">
        <f t="shared" si="860"/>
        <v>147</v>
      </c>
      <c r="DZ29" s="5">
        <f t="shared" si="860"/>
        <v>147</v>
      </c>
      <c r="EA29" s="5">
        <f t="shared" si="860"/>
        <v>0</v>
      </c>
      <c r="EB29" s="5">
        <f t="shared" si="860"/>
        <v>1274</v>
      </c>
      <c r="EC29" s="5">
        <f t="shared" si="860"/>
        <v>1274</v>
      </c>
      <c r="ED29" s="5">
        <f t="shared" si="860"/>
        <v>0</v>
      </c>
      <c r="EE29" s="5">
        <f t="shared" si="860"/>
        <v>1177</v>
      </c>
      <c r="EF29" s="5">
        <f t="shared" si="860"/>
        <v>1177</v>
      </c>
      <c r="EG29" s="5">
        <f t="shared" si="860"/>
        <v>0</v>
      </c>
      <c r="EH29" s="5">
        <f t="shared" si="860"/>
        <v>1250</v>
      </c>
      <c r="EI29" s="5">
        <f t="shared" si="860"/>
        <v>1250</v>
      </c>
      <c r="EJ29" s="5">
        <f t="shared" si="860"/>
        <v>0</v>
      </c>
      <c r="EK29" s="5">
        <f t="shared" si="860"/>
        <v>0</v>
      </c>
      <c r="EL29" s="5">
        <f t="shared" si="860"/>
        <v>0</v>
      </c>
      <c r="EM29" s="5">
        <f t="shared" si="860"/>
        <v>0</v>
      </c>
      <c r="EN29" s="5">
        <f t="shared" si="860"/>
        <v>0</v>
      </c>
      <c r="EO29" s="5">
        <f t="shared" si="860"/>
        <v>0</v>
      </c>
      <c r="EP29" s="5">
        <f t="shared" si="860"/>
        <v>0</v>
      </c>
      <c r="EQ29" s="5">
        <f t="shared" si="860"/>
        <v>43709</v>
      </c>
      <c r="ER29" s="5">
        <f t="shared" si="860"/>
        <v>43709</v>
      </c>
      <c r="ES29" s="5">
        <f t="shared" si="860"/>
        <v>0</v>
      </c>
      <c r="ET29" s="5">
        <f t="shared" si="860"/>
        <v>0</v>
      </c>
      <c r="EU29" s="5">
        <f t="shared" si="860"/>
        <v>0</v>
      </c>
      <c r="EV29" s="106">
        <f t="shared" si="793"/>
        <v>0</v>
      </c>
      <c r="EW29" s="106">
        <f t="shared" ref="EW29:EX29" si="861">EW30+EW31+EW32+EW33+EW34</f>
        <v>60079</v>
      </c>
      <c r="EX29" s="106">
        <f t="shared" si="861"/>
        <v>60079</v>
      </c>
      <c r="EY29" s="5">
        <f t="shared" si="793"/>
        <v>0</v>
      </c>
      <c r="EZ29" s="5">
        <f t="shared" si="793"/>
        <v>0</v>
      </c>
      <c r="FA29" s="5">
        <f t="shared" si="793"/>
        <v>0</v>
      </c>
      <c r="FB29" s="5">
        <f t="shared" si="793"/>
        <v>0</v>
      </c>
      <c r="FC29" s="5">
        <f t="shared" si="793"/>
        <v>0</v>
      </c>
      <c r="FD29" s="5">
        <f t="shared" si="793"/>
        <v>0</v>
      </c>
      <c r="FE29" s="5">
        <f t="shared" si="793"/>
        <v>0</v>
      </c>
      <c r="FF29" s="5">
        <f t="shared" si="793"/>
        <v>0</v>
      </c>
      <c r="FG29" s="5">
        <f t="shared" si="793"/>
        <v>0</v>
      </c>
      <c r="FH29" s="5">
        <f t="shared" si="793"/>
        <v>0</v>
      </c>
      <c r="FI29" s="5">
        <f t="shared" si="793"/>
        <v>0</v>
      </c>
      <c r="FJ29" s="5">
        <f t="shared" si="793"/>
        <v>0</v>
      </c>
      <c r="FK29" s="5">
        <f t="shared" si="793"/>
        <v>0</v>
      </c>
      <c r="FL29" s="5">
        <f t="shared" si="793"/>
        <v>0</v>
      </c>
      <c r="FM29" s="5">
        <f t="shared" si="793"/>
        <v>0</v>
      </c>
      <c r="FN29" s="5">
        <f t="shared" ref="FN29" si="862">FN30+FN31+FN32+FN33+FN34</f>
        <v>0</v>
      </c>
      <c r="FO29" s="5">
        <f t="shared" ref="FO29:HC29" si="863">FO30+FO31+FO32+FO33+FO34</f>
        <v>0</v>
      </c>
      <c r="FP29" s="5">
        <f t="shared" si="863"/>
        <v>0</v>
      </c>
      <c r="FQ29" s="5">
        <f t="shared" si="863"/>
        <v>0</v>
      </c>
      <c r="FR29" s="5">
        <f t="shared" si="863"/>
        <v>0</v>
      </c>
      <c r="FS29" s="5">
        <f t="shared" si="863"/>
        <v>0</v>
      </c>
      <c r="FT29" s="5">
        <f t="shared" si="863"/>
        <v>0</v>
      </c>
      <c r="FU29" s="5">
        <f t="shared" si="863"/>
        <v>0</v>
      </c>
      <c r="FV29" s="5">
        <f t="shared" si="863"/>
        <v>0</v>
      </c>
      <c r="FW29" s="5">
        <f t="shared" si="863"/>
        <v>0</v>
      </c>
      <c r="FX29" s="5">
        <f t="shared" si="863"/>
        <v>0</v>
      </c>
      <c r="FY29" s="5">
        <f t="shared" si="863"/>
        <v>0</v>
      </c>
      <c r="FZ29" s="5">
        <f t="shared" si="863"/>
        <v>0</v>
      </c>
      <c r="GA29" s="5">
        <f t="shared" si="863"/>
        <v>0</v>
      </c>
      <c r="GB29" s="5">
        <f t="shared" si="863"/>
        <v>0</v>
      </c>
      <c r="GC29" s="5">
        <f t="shared" si="863"/>
        <v>0</v>
      </c>
      <c r="GD29" s="5">
        <f t="shared" si="863"/>
        <v>0</v>
      </c>
      <c r="GE29" s="5">
        <f t="shared" si="863"/>
        <v>0</v>
      </c>
      <c r="GF29" s="5">
        <f t="shared" si="863"/>
        <v>0</v>
      </c>
      <c r="GG29" s="5">
        <f t="shared" si="863"/>
        <v>0</v>
      </c>
      <c r="GH29" s="5">
        <f t="shared" si="863"/>
        <v>0</v>
      </c>
      <c r="GI29" s="5">
        <f t="shared" si="863"/>
        <v>0</v>
      </c>
      <c r="GJ29" s="5">
        <f t="shared" si="863"/>
        <v>0</v>
      </c>
      <c r="GK29" s="5">
        <f t="shared" si="863"/>
        <v>0</v>
      </c>
      <c r="GL29" s="5">
        <f t="shared" si="863"/>
        <v>0</v>
      </c>
      <c r="GM29" s="5">
        <f t="shared" si="863"/>
        <v>0</v>
      </c>
      <c r="GN29" s="5">
        <f t="shared" si="863"/>
        <v>0</v>
      </c>
      <c r="GO29" s="5">
        <f t="shared" si="863"/>
        <v>0</v>
      </c>
      <c r="GP29" s="5">
        <f t="shared" si="863"/>
        <v>0</v>
      </c>
      <c r="GQ29" s="5">
        <f t="shared" si="863"/>
        <v>0</v>
      </c>
      <c r="GR29" s="5">
        <f t="shared" si="863"/>
        <v>0</v>
      </c>
      <c r="GS29" s="5">
        <f t="shared" si="863"/>
        <v>0</v>
      </c>
      <c r="GT29" s="5">
        <f t="shared" si="863"/>
        <v>0</v>
      </c>
      <c r="GU29" s="5">
        <f t="shared" si="863"/>
        <v>0</v>
      </c>
      <c r="GV29" s="5">
        <f t="shared" si="863"/>
        <v>0</v>
      </c>
      <c r="GW29" s="5">
        <f t="shared" si="863"/>
        <v>0</v>
      </c>
      <c r="GX29" s="5">
        <f t="shared" si="863"/>
        <v>0</v>
      </c>
      <c r="GY29" s="5">
        <f t="shared" si="863"/>
        <v>0</v>
      </c>
      <c r="GZ29" s="5">
        <f t="shared" si="863"/>
        <v>0</v>
      </c>
      <c r="HA29" s="5">
        <f t="shared" si="863"/>
        <v>0</v>
      </c>
      <c r="HB29" s="5">
        <f t="shared" si="863"/>
        <v>120436</v>
      </c>
      <c r="HC29" s="118">
        <f t="shared" si="863"/>
        <v>120436</v>
      </c>
    </row>
    <row r="30" spans="1:211" x14ac:dyDescent="0.2">
      <c r="A30" s="123" t="s">
        <v>421</v>
      </c>
      <c r="B30" s="6">
        <v>0</v>
      </c>
      <c r="C30" s="6"/>
      <c r="D30" s="6">
        <f t="shared" ref="D30:D36" si="864">B30+C30</f>
        <v>0</v>
      </c>
      <c r="E30" s="6">
        <v>0</v>
      </c>
      <c r="F30" s="6"/>
      <c r="G30" s="6">
        <f t="shared" ref="G30:G36" si="865">E30+F30</f>
        <v>0</v>
      </c>
      <c r="H30" s="6">
        <v>0</v>
      </c>
      <c r="I30" s="6"/>
      <c r="J30" s="6">
        <f t="shared" ref="J30:J36" si="866">H30+I30</f>
        <v>0</v>
      </c>
      <c r="K30" s="6">
        <v>0</v>
      </c>
      <c r="L30" s="6"/>
      <c r="M30" s="6">
        <f t="shared" ref="M30:M36" si="867">K30+L30</f>
        <v>0</v>
      </c>
      <c r="N30" s="6">
        <v>0</v>
      </c>
      <c r="O30" s="6"/>
      <c r="P30" s="6">
        <f t="shared" ref="P30:P36" si="868">N30+O30</f>
        <v>0</v>
      </c>
      <c r="Q30" s="6">
        <v>0</v>
      </c>
      <c r="R30" s="6"/>
      <c r="S30" s="6">
        <f t="shared" ref="S30:S36" si="869">Q30+R30</f>
        <v>0</v>
      </c>
      <c r="T30" s="6">
        <v>0</v>
      </c>
      <c r="U30" s="6"/>
      <c r="V30" s="6">
        <f t="shared" ref="V30:V36" si="870">T30+U30</f>
        <v>0</v>
      </c>
      <c r="W30" s="6">
        <v>0</v>
      </c>
      <c r="X30" s="6"/>
      <c r="Y30" s="6">
        <f t="shared" ref="Y30:Y36" si="871">W30+X30</f>
        <v>0</v>
      </c>
      <c r="Z30" s="6">
        <v>0</v>
      </c>
      <c r="AA30" s="6"/>
      <c r="AB30" s="6">
        <f t="shared" ref="AB30:AB36" si="872">Z30+AA30</f>
        <v>0</v>
      </c>
      <c r="AC30" s="6"/>
      <c r="AD30" s="6"/>
      <c r="AE30" s="6">
        <f t="shared" ref="AE30:AE36" si="873">AC30+AD30</f>
        <v>0</v>
      </c>
      <c r="AF30" s="6"/>
      <c r="AG30" s="6"/>
      <c r="AH30" s="6">
        <f t="shared" ref="AH30:AH36" si="874">AF30+AG30</f>
        <v>0</v>
      </c>
      <c r="AI30" s="6"/>
      <c r="AJ30" s="6"/>
      <c r="AK30" s="6">
        <f t="shared" ref="AK30:AK36" si="875">AI30+AJ30</f>
        <v>0</v>
      </c>
      <c r="AL30" s="6"/>
      <c r="AM30" s="6"/>
      <c r="AN30" s="6">
        <f t="shared" ref="AN30:AN36" si="876">AL30+AM30</f>
        <v>0</v>
      </c>
      <c r="AO30" s="6"/>
      <c r="AP30" s="6"/>
      <c r="AQ30" s="6">
        <f t="shared" ref="AQ30:AQ36" si="877">AO30+AP30</f>
        <v>0</v>
      </c>
      <c r="AR30" s="6"/>
      <c r="AS30" s="6"/>
      <c r="AT30" s="6">
        <f t="shared" ref="AT30:AT36" si="878">AR30+AS30</f>
        <v>0</v>
      </c>
      <c r="AU30" s="6"/>
      <c r="AV30" s="6"/>
      <c r="AW30" s="6">
        <f t="shared" ref="AW30:AW36" si="879">AU30+AV30</f>
        <v>0</v>
      </c>
      <c r="AX30" s="6"/>
      <c r="AY30" s="6"/>
      <c r="AZ30" s="6">
        <f t="shared" ref="AZ30:AZ36" si="880">AX30+AY30</f>
        <v>0</v>
      </c>
      <c r="BA30" s="6"/>
      <c r="BB30" s="6"/>
      <c r="BC30" s="6">
        <f t="shared" ref="BC30:BC36" si="881">BA30+BB30</f>
        <v>0</v>
      </c>
      <c r="BD30" s="6"/>
      <c r="BE30" s="6"/>
      <c r="BF30" s="6">
        <f t="shared" ref="BF30:BF36" si="882">BD30+BE30</f>
        <v>0</v>
      </c>
      <c r="BG30" s="6"/>
      <c r="BH30" s="6"/>
      <c r="BI30" s="6">
        <f t="shared" ref="BI30:BI36" si="883">BG30+BH30</f>
        <v>0</v>
      </c>
      <c r="BJ30" s="6"/>
      <c r="BK30" s="6"/>
      <c r="BL30" s="6">
        <f t="shared" ref="BL30:BL36" si="884">BJ30+BK30</f>
        <v>0</v>
      </c>
      <c r="BM30" s="6"/>
      <c r="BN30" s="6"/>
      <c r="BO30" s="6">
        <f t="shared" ref="BO30:BO36" si="885">BM30+BN30</f>
        <v>0</v>
      </c>
      <c r="BP30" s="6"/>
      <c r="BQ30" s="6"/>
      <c r="BR30" s="6">
        <f t="shared" ref="BR30:BR36" si="886">BP30+BQ30</f>
        <v>0</v>
      </c>
      <c r="BS30" s="6"/>
      <c r="BT30" s="6"/>
      <c r="BU30" s="6">
        <f t="shared" ref="BU30:BU36" si="887">BS30+BT30</f>
        <v>0</v>
      </c>
      <c r="BV30" s="6"/>
      <c r="BW30" s="6"/>
      <c r="BX30" s="6">
        <f t="shared" ref="BX30:BX36" si="888">BV30+BW30</f>
        <v>0</v>
      </c>
      <c r="BY30" s="6"/>
      <c r="BZ30" s="6"/>
      <c r="CA30" s="6">
        <f t="shared" ref="CA30:CA36" si="889">BY30+BZ30</f>
        <v>0</v>
      </c>
      <c r="CB30" s="6"/>
      <c r="CC30" s="6"/>
      <c r="CD30" s="6">
        <f t="shared" ref="CD30:CD36" si="890">CB30+CC30</f>
        <v>0</v>
      </c>
      <c r="CE30" s="6"/>
      <c r="CF30" s="6"/>
      <c r="CG30" s="6">
        <f t="shared" ref="CG30:CG36" si="891">CE30+CF30</f>
        <v>0</v>
      </c>
      <c r="CH30" s="6"/>
      <c r="CI30" s="6"/>
      <c r="CJ30" s="6">
        <f t="shared" ref="CJ30:CJ36" si="892">CH30+CI30</f>
        <v>0</v>
      </c>
      <c r="CK30" s="6"/>
      <c r="CL30" s="6"/>
      <c r="CM30" s="6">
        <f t="shared" ref="CM30:CM36" si="893">CK30+CL30</f>
        <v>0</v>
      </c>
      <c r="CN30" s="6"/>
      <c r="CO30" s="6"/>
      <c r="CP30" s="6">
        <f t="shared" ref="CP30:CP36" si="894">CN30+CO30</f>
        <v>0</v>
      </c>
      <c r="CQ30" s="6"/>
      <c r="CR30" s="6"/>
      <c r="CS30" s="6">
        <f t="shared" ref="CS30:CS36" si="895">CQ30+CR30</f>
        <v>0</v>
      </c>
      <c r="CT30" s="6"/>
      <c r="CU30" s="6"/>
      <c r="CV30" s="6">
        <f t="shared" ref="CV30:CV36" si="896">CT30+CU30</f>
        <v>0</v>
      </c>
      <c r="CW30" s="6"/>
      <c r="CX30" s="6"/>
      <c r="CY30" s="6">
        <f t="shared" ref="CY30:CY36" si="897">CW30+CX30</f>
        <v>0</v>
      </c>
      <c r="CZ30" s="6"/>
      <c r="DA30" s="6"/>
      <c r="DB30" s="6">
        <f t="shared" ref="DB30:DB36" si="898">CZ30+DA30</f>
        <v>0</v>
      </c>
      <c r="DC30" s="6"/>
      <c r="DD30" s="6"/>
      <c r="DE30" s="6">
        <f t="shared" ref="DE30:DE36" si="899">DC30+DD30</f>
        <v>0</v>
      </c>
      <c r="DF30" s="6"/>
      <c r="DG30" s="6"/>
      <c r="DH30" s="6">
        <f t="shared" ref="DH30:DH36" si="900">DF30+DG30</f>
        <v>0</v>
      </c>
      <c r="DI30" s="6"/>
      <c r="DJ30" s="6"/>
      <c r="DK30" s="6">
        <f t="shared" ref="DK30:DK36" si="901">DI30+DJ30</f>
        <v>0</v>
      </c>
      <c r="DL30" s="6"/>
      <c r="DM30" s="6"/>
      <c r="DN30" s="6">
        <f t="shared" ref="DN30:DN36" si="902">DL30+DM30</f>
        <v>0</v>
      </c>
      <c r="DO30" s="6"/>
      <c r="DP30" s="6"/>
      <c r="DQ30" s="6">
        <f t="shared" ref="DQ30:DQ36" si="903">DO30+DP30</f>
        <v>0</v>
      </c>
      <c r="DR30" s="105">
        <f t="shared" ref="DR30:DT36" si="904">B30+E30+H30+K30+N30+Q30+T30+W30+Z30+AC30+AF30+AI30+AL30+AO30+AR30+AU30+AX30+BA30+BD30+BG30+BJ30+BM30+BP30+BS30+BV30+BY30+CB30+CE30+CH30+CK30+CN30+CQ30+CT30+CW30+CZ30+DC30+DF30+DI30+DL30+DO30</f>
        <v>0</v>
      </c>
      <c r="DS30" s="105">
        <f t="shared" si="904"/>
        <v>0</v>
      </c>
      <c r="DT30" s="105">
        <f t="shared" si="904"/>
        <v>0</v>
      </c>
      <c r="DU30" s="6">
        <v>0</v>
      </c>
      <c r="DV30" s="6"/>
      <c r="DW30" s="6">
        <f t="shared" ref="DW30:DW36" si="905">DU30+DV30</f>
        <v>0</v>
      </c>
      <c r="DX30" s="6">
        <v>0</v>
      </c>
      <c r="DY30" s="6"/>
      <c r="DZ30" s="6">
        <f t="shared" ref="DZ30:DZ36" si="906">DX30+DY30</f>
        <v>0</v>
      </c>
      <c r="EA30" s="6">
        <v>0</v>
      </c>
      <c r="EB30" s="6"/>
      <c r="EC30" s="6">
        <f t="shared" ref="EC30:EC36" si="907">EA30+EB30</f>
        <v>0</v>
      </c>
      <c r="ED30" s="6">
        <v>0</v>
      </c>
      <c r="EE30" s="6"/>
      <c r="EF30" s="6">
        <f t="shared" ref="EF30:EF36" si="908">ED30+EE30</f>
        <v>0</v>
      </c>
      <c r="EG30" s="6">
        <v>0</v>
      </c>
      <c r="EH30" s="6"/>
      <c r="EI30" s="6">
        <f t="shared" ref="EI30:EI36" si="909">EG30+EH30</f>
        <v>0</v>
      </c>
      <c r="EJ30" s="6"/>
      <c r="EK30" s="6"/>
      <c r="EL30" s="6">
        <f t="shared" ref="EL30:EL36" si="910">EJ30+EK30</f>
        <v>0</v>
      </c>
      <c r="EM30" s="6"/>
      <c r="EN30" s="6"/>
      <c r="EO30" s="6">
        <f t="shared" ref="EO30:EO36" si="911">EM30+EN30</f>
        <v>0</v>
      </c>
      <c r="EP30" s="6">
        <v>0</v>
      </c>
      <c r="EQ30" s="6"/>
      <c r="ER30" s="6">
        <f t="shared" ref="ER30:ER36" si="912">EP30+EQ30</f>
        <v>0</v>
      </c>
      <c r="ES30" s="6"/>
      <c r="ET30" s="6"/>
      <c r="EU30" s="6">
        <f t="shared" ref="EU30:EU36" si="913">ES30+ET30</f>
        <v>0</v>
      </c>
      <c r="EV30" s="105">
        <f t="shared" ref="EV30:EV36" si="914">DU30+DX30+EA30+ED30+EG30+EJ30+EM30+EP30+ES30</f>
        <v>0</v>
      </c>
      <c r="EW30" s="105">
        <f t="shared" ref="EW30:EW36" si="915">DV30+DY30+EB30+EE30+EH30+EK30+EN30+EQ30+ET30</f>
        <v>0</v>
      </c>
      <c r="EX30" s="105">
        <f t="shared" ref="EX30:EX36" si="916">DW30+DZ30+EC30+EF30+EI30+EL30+EO30+ER30+EU30</f>
        <v>0</v>
      </c>
      <c r="EY30" s="6"/>
      <c r="EZ30" s="6"/>
      <c r="FA30" s="6">
        <f t="shared" ref="FA30:FA36" si="917">EY30+EZ30</f>
        <v>0</v>
      </c>
      <c r="FB30" s="6"/>
      <c r="FC30" s="6"/>
      <c r="FD30" s="6">
        <f t="shared" ref="FD30:FD36" si="918">FB30+FC30</f>
        <v>0</v>
      </c>
      <c r="FE30" s="6"/>
      <c r="FF30" s="6"/>
      <c r="FG30" s="6">
        <f t="shared" ref="FG30:FG36" si="919">FE30+FF30</f>
        <v>0</v>
      </c>
      <c r="FH30" s="6"/>
      <c r="FI30" s="6"/>
      <c r="FJ30" s="6">
        <f t="shared" ref="FJ30:FJ36" si="920">FH30+FI30</f>
        <v>0</v>
      </c>
      <c r="FK30" s="7"/>
      <c r="FL30" s="6"/>
      <c r="FM30" s="6">
        <f t="shared" ref="FM30:FM36" si="921">FK30+FL30</f>
        <v>0</v>
      </c>
      <c r="FN30" s="7"/>
      <c r="FO30" s="6"/>
      <c r="FP30" s="6">
        <f t="shared" ref="FP30:FP36" si="922">FN30+FO30</f>
        <v>0</v>
      </c>
      <c r="FQ30" s="7"/>
      <c r="FR30" s="6"/>
      <c r="FS30" s="6">
        <f t="shared" ref="FS30:FS36" si="923">FQ30+FR30</f>
        <v>0</v>
      </c>
      <c r="FT30" s="7"/>
      <c r="FU30" s="6"/>
      <c r="FV30" s="6">
        <f t="shared" ref="FV30:FV36" si="924">FT30+FU30</f>
        <v>0</v>
      </c>
      <c r="FW30" s="7"/>
      <c r="FX30" s="6"/>
      <c r="FY30" s="6">
        <f t="shared" ref="FY30:FY36" si="925">FW30+FX30</f>
        <v>0</v>
      </c>
      <c r="FZ30" s="7"/>
      <c r="GA30" s="6"/>
      <c r="GB30" s="6">
        <f t="shared" ref="GB30:GB36" si="926">FZ30+GA30</f>
        <v>0</v>
      </c>
      <c r="GC30" s="7"/>
      <c r="GD30" s="6"/>
      <c r="GE30" s="6">
        <f t="shared" ref="GE30:GE36" si="927">GC30+GD30</f>
        <v>0</v>
      </c>
      <c r="GF30" s="7"/>
      <c r="GG30" s="6"/>
      <c r="GH30" s="6">
        <f t="shared" ref="GH30:GH36" si="928">GF30+GG30</f>
        <v>0</v>
      </c>
      <c r="GI30" s="7"/>
      <c r="GJ30" s="6"/>
      <c r="GK30" s="6">
        <f t="shared" ref="GK30:GK36" si="929">GI30+GJ30</f>
        <v>0</v>
      </c>
      <c r="GL30" s="7">
        <f t="shared" ref="GL30:GL36" si="930">EY30+FB30+FE30+FH30+FK30+FN30+FQ30+FT30+FW30+FZ30+GC30+GF30+GI30</f>
        <v>0</v>
      </c>
      <c r="GM30" s="7">
        <f t="shared" ref="GM30:GM36" si="931">EZ30+FC30+FF30+FI30+FL30+FO30+FR30+FU30+FX30+GA30+GD30+GG30+GJ30</f>
        <v>0</v>
      </c>
      <c r="GN30" s="7">
        <f t="shared" ref="GN30:GN36" si="932">FA30+FD30+FG30+FJ30+FM30+FP30+FS30+FV30+FY30+GB30+GE30+GH30+GK30</f>
        <v>0</v>
      </c>
      <c r="GO30" s="7">
        <f t="shared" ref="GO30:GO36" si="933">SUM(GB30:GN30)</f>
        <v>0</v>
      </c>
      <c r="GP30" s="6"/>
      <c r="GQ30" s="6">
        <f t="shared" ref="GQ30:GQ36" si="934">GO30+GP30</f>
        <v>0</v>
      </c>
      <c r="GR30" s="7">
        <f t="shared" ref="GR30:GR36" si="935">SUM(GE30:GQ30)</f>
        <v>0</v>
      </c>
      <c r="GS30" s="6"/>
      <c r="GT30" s="6">
        <f t="shared" ref="GT30:GT36" si="936">GR30+GS30</f>
        <v>0</v>
      </c>
      <c r="GU30" s="7">
        <f t="shared" ref="GU30:GU36" si="937">SUM(GH30:GT30)</f>
        <v>0</v>
      </c>
      <c r="GV30" s="6"/>
      <c r="GW30" s="6">
        <f t="shared" ref="GW30:GW36" si="938">GU30+GV30</f>
        <v>0</v>
      </c>
      <c r="GX30" s="7">
        <f t="shared" ref="GX30:GX36" si="939">GL30+GO30+GR30+GU30</f>
        <v>0</v>
      </c>
      <c r="GY30" s="7">
        <f t="shared" ref="GY30:GY36" si="940">GM30+GP30+GS30+GV30</f>
        <v>0</v>
      </c>
      <c r="GZ30" s="7">
        <f t="shared" ref="GZ30:GZ36" si="941">GN30+GQ30+GT30+GW30</f>
        <v>0</v>
      </c>
      <c r="HA30" s="7">
        <f t="shared" ref="HA30:HA36" si="942">GX30+EV30+DR30</f>
        <v>0</v>
      </c>
      <c r="HB30" s="7">
        <f t="shared" ref="HB30:HB36" si="943">GY30+EW30+DS30</f>
        <v>0</v>
      </c>
      <c r="HC30" s="595">
        <f t="shared" ref="HC30:HC36" si="944">GZ30+EX30+DT30</f>
        <v>0</v>
      </c>
    </row>
    <row r="31" spans="1:211" x14ac:dyDescent="0.2">
      <c r="A31" s="123" t="s">
        <v>422</v>
      </c>
      <c r="B31" s="6">
        <v>0</v>
      </c>
      <c r="C31" s="6"/>
      <c r="D31" s="6">
        <f t="shared" si="864"/>
        <v>0</v>
      </c>
      <c r="E31" s="6">
        <v>0</v>
      </c>
      <c r="F31" s="6"/>
      <c r="G31" s="6">
        <f t="shared" si="865"/>
        <v>0</v>
      </c>
      <c r="H31" s="6">
        <v>0</v>
      </c>
      <c r="I31" s="6"/>
      <c r="J31" s="6">
        <f t="shared" si="866"/>
        <v>0</v>
      </c>
      <c r="K31" s="6">
        <v>0</v>
      </c>
      <c r="L31" s="6"/>
      <c r="M31" s="6">
        <f t="shared" si="867"/>
        <v>0</v>
      </c>
      <c r="N31" s="6">
        <v>0</v>
      </c>
      <c r="O31" s="6"/>
      <c r="P31" s="6">
        <f t="shared" si="868"/>
        <v>0</v>
      </c>
      <c r="Q31" s="6">
        <v>0</v>
      </c>
      <c r="R31" s="6"/>
      <c r="S31" s="6">
        <f t="shared" si="869"/>
        <v>0</v>
      </c>
      <c r="T31" s="6">
        <v>0</v>
      </c>
      <c r="U31" s="6"/>
      <c r="V31" s="6">
        <f t="shared" si="870"/>
        <v>0</v>
      </c>
      <c r="W31" s="6">
        <v>0</v>
      </c>
      <c r="X31" s="6"/>
      <c r="Y31" s="6">
        <f t="shared" si="871"/>
        <v>0</v>
      </c>
      <c r="Z31" s="6">
        <v>0</v>
      </c>
      <c r="AA31" s="6"/>
      <c r="AB31" s="6">
        <f t="shared" si="872"/>
        <v>0</v>
      </c>
      <c r="AC31" s="6"/>
      <c r="AD31" s="6">
        <f>12466+1406+1274+1177+397+43637</f>
        <v>60357</v>
      </c>
      <c r="AE31" s="6">
        <f t="shared" si="873"/>
        <v>60357</v>
      </c>
      <c r="AF31" s="6"/>
      <c r="AG31" s="6"/>
      <c r="AH31" s="6">
        <f t="shared" si="874"/>
        <v>0</v>
      </c>
      <c r="AI31" s="6"/>
      <c r="AJ31" s="6"/>
      <c r="AK31" s="6">
        <f t="shared" si="875"/>
        <v>0</v>
      </c>
      <c r="AL31" s="6"/>
      <c r="AM31" s="6"/>
      <c r="AN31" s="6">
        <f t="shared" si="876"/>
        <v>0</v>
      </c>
      <c r="AO31" s="6"/>
      <c r="AP31" s="6"/>
      <c r="AQ31" s="6">
        <f t="shared" si="877"/>
        <v>0</v>
      </c>
      <c r="AR31" s="6"/>
      <c r="AS31" s="6"/>
      <c r="AT31" s="6">
        <f t="shared" si="878"/>
        <v>0</v>
      </c>
      <c r="AU31" s="6"/>
      <c r="AV31" s="6"/>
      <c r="AW31" s="6">
        <f t="shared" si="879"/>
        <v>0</v>
      </c>
      <c r="AX31" s="6"/>
      <c r="AY31" s="6"/>
      <c r="AZ31" s="6">
        <f t="shared" si="880"/>
        <v>0</v>
      </c>
      <c r="BA31" s="6"/>
      <c r="BB31" s="6"/>
      <c r="BC31" s="6">
        <f t="shared" si="881"/>
        <v>0</v>
      </c>
      <c r="BD31" s="6"/>
      <c r="BE31" s="6"/>
      <c r="BF31" s="6">
        <f t="shared" si="882"/>
        <v>0</v>
      </c>
      <c r="BG31" s="6"/>
      <c r="BH31" s="6"/>
      <c r="BI31" s="6">
        <f t="shared" si="883"/>
        <v>0</v>
      </c>
      <c r="BJ31" s="6"/>
      <c r="BK31" s="6"/>
      <c r="BL31" s="6">
        <f t="shared" si="884"/>
        <v>0</v>
      </c>
      <c r="BM31" s="6"/>
      <c r="BN31" s="6"/>
      <c r="BO31" s="6">
        <f t="shared" si="885"/>
        <v>0</v>
      </c>
      <c r="BP31" s="6"/>
      <c r="BQ31" s="6"/>
      <c r="BR31" s="6">
        <f t="shared" si="886"/>
        <v>0</v>
      </c>
      <c r="BS31" s="6"/>
      <c r="BT31" s="6"/>
      <c r="BU31" s="6">
        <f t="shared" si="887"/>
        <v>0</v>
      </c>
      <c r="BV31" s="6"/>
      <c r="BW31" s="6"/>
      <c r="BX31" s="6">
        <f t="shared" si="888"/>
        <v>0</v>
      </c>
      <c r="BY31" s="6"/>
      <c r="BZ31" s="6"/>
      <c r="CA31" s="6">
        <f t="shared" si="889"/>
        <v>0</v>
      </c>
      <c r="CB31" s="6"/>
      <c r="CC31" s="6"/>
      <c r="CD31" s="6">
        <f t="shared" si="890"/>
        <v>0</v>
      </c>
      <c r="CE31" s="6"/>
      <c r="CF31" s="6"/>
      <c r="CG31" s="6">
        <f t="shared" si="891"/>
        <v>0</v>
      </c>
      <c r="CH31" s="6"/>
      <c r="CI31" s="6"/>
      <c r="CJ31" s="6">
        <f t="shared" si="892"/>
        <v>0</v>
      </c>
      <c r="CK31" s="6"/>
      <c r="CL31" s="6"/>
      <c r="CM31" s="6">
        <f t="shared" si="893"/>
        <v>0</v>
      </c>
      <c r="CN31" s="6"/>
      <c r="CO31" s="6"/>
      <c r="CP31" s="6">
        <f t="shared" si="894"/>
        <v>0</v>
      </c>
      <c r="CQ31" s="6"/>
      <c r="CR31" s="6"/>
      <c r="CS31" s="6">
        <f t="shared" si="895"/>
        <v>0</v>
      </c>
      <c r="CT31" s="6"/>
      <c r="CU31" s="6"/>
      <c r="CV31" s="6">
        <f t="shared" si="896"/>
        <v>0</v>
      </c>
      <c r="CW31" s="6"/>
      <c r="CX31" s="6"/>
      <c r="CY31" s="6">
        <f t="shared" si="897"/>
        <v>0</v>
      </c>
      <c r="CZ31" s="6"/>
      <c r="DA31" s="6"/>
      <c r="DB31" s="6">
        <f t="shared" si="898"/>
        <v>0</v>
      </c>
      <c r="DC31" s="6"/>
      <c r="DD31" s="6"/>
      <c r="DE31" s="6">
        <f t="shared" si="899"/>
        <v>0</v>
      </c>
      <c r="DF31" s="6"/>
      <c r="DG31" s="6"/>
      <c r="DH31" s="6">
        <f t="shared" si="900"/>
        <v>0</v>
      </c>
      <c r="DI31" s="6"/>
      <c r="DJ31" s="6"/>
      <c r="DK31" s="6">
        <f t="shared" si="901"/>
        <v>0</v>
      </c>
      <c r="DL31" s="6"/>
      <c r="DM31" s="6"/>
      <c r="DN31" s="6">
        <f t="shared" si="902"/>
        <v>0</v>
      </c>
      <c r="DO31" s="6"/>
      <c r="DP31" s="6"/>
      <c r="DQ31" s="6">
        <f t="shared" si="903"/>
        <v>0</v>
      </c>
      <c r="DR31" s="105">
        <f t="shared" si="904"/>
        <v>0</v>
      </c>
      <c r="DS31" s="105">
        <f t="shared" si="904"/>
        <v>60357</v>
      </c>
      <c r="DT31" s="105">
        <f t="shared" si="904"/>
        <v>60357</v>
      </c>
      <c r="DU31" s="6"/>
      <c r="DV31" s="6"/>
      <c r="DW31" s="6">
        <f t="shared" si="905"/>
        <v>0</v>
      </c>
      <c r="DX31" s="6"/>
      <c r="DY31" s="6"/>
      <c r="DZ31" s="6">
        <f t="shared" si="906"/>
        <v>0</v>
      </c>
      <c r="EA31" s="6"/>
      <c r="EB31" s="6"/>
      <c r="EC31" s="6">
        <f t="shared" si="907"/>
        <v>0</v>
      </c>
      <c r="ED31" s="6"/>
      <c r="EE31" s="6"/>
      <c r="EF31" s="6">
        <f t="shared" si="908"/>
        <v>0</v>
      </c>
      <c r="EG31" s="6"/>
      <c r="EH31" s="6"/>
      <c r="EI31" s="6">
        <f t="shared" si="909"/>
        <v>0</v>
      </c>
      <c r="EJ31" s="6"/>
      <c r="EK31" s="6"/>
      <c r="EL31" s="6">
        <f t="shared" si="910"/>
        <v>0</v>
      </c>
      <c r="EM31" s="6"/>
      <c r="EN31" s="6"/>
      <c r="EO31" s="6">
        <f t="shared" si="911"/>
        <v>0</v>
      </c>
      <c r="EP31" s="6"/>
      <c r="EQ31" s="6"/>
      <c r="ER31" s="6">
        <f t="shared" si="912"/>
        <v>0</v>
      </c>
      <c r="ES31" s="6"/>
      <c r="ET31" s="6"/>
      <c r="EU31" s="6">
        <f t="shared" si="913"/>
        <v>0</v>
      </c>
      <c r="EV31" s="105">
        <f t="shared" si="914"/>
        <v>0</v>
      </c>
      <c r="EW31" s="105">
        <f t="shared" si="915"/>
        <v>0</v>
      </c>
      <c r="EX31" s="105">
        <f t="shared" si="916"/>
        <v>0</v>
      </c>
      <c r="EY31" s="6"/>
      <c r="EZ31" s="6"/>
      <c r="FA31" s="6">
        <f t="shared" si="917"/>
        <v>0</v>
      </c>
      <c r="FB31" s="6"/>
      <c r="FC31" s="6"/>
      <c r="FD31" s="6">
        <f t="shared" si="918"/>
        <v>0</v>
      </c>
      <c r="FE31" s="6"/>
      <c r="FF31" s="6"/>
      <c r="FG31" s="6">
        <f t="shared" si="919"/>
        <v>0</v>
      </c>
      <c r="FH31" s="6"/>
      <c r="FI31" s="6"/>
      <c r="FJ31" s="6">
        <f t="shared" si="920"/>
        <v>0</v>
      </c>
      <c r="FK31" s="7"/>
      <c r="FL31" s="6"/>
      <c r="FM31" s="6">
        <f t="shared" si="921"/>
        <v>0</v>
      </c>
      <c r="FN31" s="7"/>
      <c r="FO31" s="6"/>
      <c r="FP31" s="6">
        <f t="shared" si="922"/>
        <v>0</v>
      </c>
      <c r="FQ31" s="7"/>
      <c r="FR31" s="6"/>
      <c r="FS31" s="6">
        <f t="shared" si="923"/>
        <v>0</v>
      </c>
      <c r="FT31" s="7"/>
      <c r="FU31" s="6"/>
      <c r="FV31" s="6">
        <f t="shared" si="924"/>
        <v>0</v>
      </c>
      <c r="FW31" s="7"/>
      <c r="FX31" s="6"/>
      <c r="FY31" s="6">
        <f t="shared" si="925"/>
        <v>0</v>
      </c>
      <c r="FZ31" s="7"/>
      <c r="GA31" s="6"/>
      <c r="GB31" s="6">
        <f t="shared" si="926"/>
        <v>0</v>
      </c>
      <c r="GC31" s="7"/>
      <c r="GD31" s="6"/>
      <c r="GE31" s="6">
        <f t="shared" si="927"/>
        <v>0</v>
      </c>
      <c r="GF31" s="7"/>
      <c r="GG31" s="6"/>
      <c r="GH31" s="6">
        <f t="shared" si="928"/>
        <v>0</v>
      </c>
      <c r="GI31" s="7"/>
      <c r="GJ31" s="6"/>
      <c r="GK31" s="6">
        <f t="shared" si="929"/>
        <v>0</v>
      </c>
      <c r="GL31" s="7">
        <f t="shared" si="930"/>
        <v>0</v>
      </c>
      <c r="GM31" s="7">
        <f t="shared" si="931"/>
        <v>0</v>
      </c>
      <c r="GN31" s="7">
        <f t="shared" si="932"/>
        <v>0</v>
      </c>
      <c r="GO31" s="7">
        <f t="shared" si="933"/>
        <v>0</v>
      </c>
      <c r="GP31" s="6"/>
      <c r="GQ31" s="6">
        <f t="shared" si="934"/>
        <v>0</v>
      </c>
      <c r="GR31" s="7">
        <f t="shared" si="935"/>
        <v>0</v>
      </c>
      <c r="GS31" s="6"/>
      <c r="GT31" s="6">
        <f t="shared" si="936"/>
        <v>0</v>
      </c>
      <c r="GU31" s="7">
        <f t="shared" si="937"/>
        <v>0</v>
      </c>
      <c r="GV31" s="6"/>
      <c r="GW31" s="6">
        <f t="shared" si="938"/>
        <v>0</v>
      </c>
      <c r="GX31" s="7">
        <f t="shared" si="939"/>
        <v>0</v>
      </c>
      <c r="GY31" s="7">
        <f t="shared" si="940"/>
        <v>0</v>
      </c>
      <c r="GZ31" s="7">
        <f t="shared" si="941"/>
        <v>0</v>
      </c>
      <c r="HA31" s="7">
        <f t="shared" si="942"/>
        <v>0</v>
      </c>
      <c r="HB31" s="7">
        <f t="shared" si="943"/>
        <v>60357</v>
      </c>
      <c r="HC31" s="595">
        <f t="shared" si="944"/>
        <v>60357</v>
      </c>
    </row>
    <row r="32" spans="1:211" x14ac:dyDescent="0.2">
      <c r="A32" s="123" t="s">
        <v>423</v>
      </c>
      <c r="B32" s="6">
        <v>0</v>
      </c>
      <c r="C32" s="6"/>
      <c r="D32" s="6">
        <f t="shared" si="864"/>
        <v>0</v>
      </c>
      <c r="E32" s="6">
        <v>0</v>
      </c>
      <c r="F32" s="6"/>
      <c r="G32" s="6">
        <f t="shared" si="865"/>
        <v>0</v>
      </c>
      <c r="H32" s="6">
        <v>0</v>
      </c>
      <c r="I32" s="6"/>
      <c r="J32" s="6">
        <f t="shared" si="866"/>
        <v>0</v>
      </c>
      <c r="K32" s="6">
        <v>0</v>
      </c>
      <c r="L32" s="6"/>
      <c r="M32" s="6">
        <f t="shared" si="867"/>
        <v>0</v>
      </c>
      <c r="N32" s="6">
        <v>0</v>
      </c>
      <c r="O32" s="6"/>
      <c r="P32" s="6">
        <f t="shared" si="868"/>
        <v>0</v>
      </c>
      <c r="Q32" s="6">
        <v>0</v>
      </c>
      <c r="R32" s="6"/>
      <c r="S32" s="6">
        <f t="shared" si="869"/>
        <v>0</v>
      </c>
      <c r="T32" s="6">
        <v>0</v>
      </c>
      <c r="U32" s="6"/>
      <c r="V32" s="6">
        <f t="shared" si="870"/>
        <v>0</v>
      </c>
      <c r="W32" s="6">
        <v>0</v>
      </c>
      <c r="X32" s="6"/>
      <c r="Y32" s="6">
        <f t="shared" si="871"/>
        <v>0</v>
      </c>
      <c r="Z32" s="6"/>
      <c r="AA32" s="6"/>
      <c r="AB32" s="6">
        <f t="shared" si="872"/>
        <v>0</v>
      </c>
      <c r="AC32" s="6"/>
      <c r="AD32" s="6"/>
      <c r="AE32" s="6">
        <f t="shared" si="873"/>
        <v>0</v>
      </c>
      <c r="AF32" s="6"/>
      <c r="AG32" s="6"/>
      <c r="AH32" s="6">
        <f t="shared" si="874"/>
        <v>0</v>
      </c>
      <c r="AI32" s="6"/>
      <c r="AJ32" s="6"/>
      <c r="AK32" s="6">
        <f t="shared" si="875"/>
        <v>0</v>
      </c>
      <c r="AL32" s="6"/>
      <c r="AM32" s="6"/>
      <c r="AN32" s="6">
        <f t="shared" si="876"/>
        <v>0</v>
      </c>
      <c r="AO32" s="6"/>
      <c r="AP32" s="6"/>
      <c r="AQ32" s="6">
        <f t="shared" si="877"/>
        <v>0</v>
      </c>
      <c r="AR32" s="6"/>
      <c r="AS32" s="6"/>
      <c r="AT32" s="6">
        <f t="shared" si="878"/>
        <v>0</v>
      </c>
      <c r="AU32" s="6"/>
      <c r="AV32" s="6"/>
      <c r="AW32" s="6">
        <f t="shared" si="879"/>
        <v>0</v>
      </c>
      <c r="AX32" s="6"/>
      <c r="AY32" s="6"/>
      <c r="AZ32" s="6">
        <f t="shared" si="880"/>
        <v>0</v>
      </c>
      <c r="BA32" s="6"/>
      <c r="BB32" s="6"/>
      <c r="BC32" s="6">
        <f t="shared" si="881"/>
        <v>0</v>
      </c>
      <c r="BD32" s="6"/>
      <c r="BE32" s="6"/>
      <c r="BF32" s="6">
        <f t="shared" si="882"/>
        <v>0</v>
      </c>
      <c r="BG32" s="6"/>
      <c r="BH32" s="6"/>
      <c r="BI32" s="6">
        <f t="shared" si="883"/>
        <v>0</v>
      </c>
      <c r="BJ32" s="6"/>
      <c r="BK32" s="6"/>
      <c r="BL32" s="6">
        <f t="shared" si="884"/>
        <v>0</v>
      </c>
      <c r="BM32" s="6"/>
      <c r="BN32" s="6"/>
      <c r="BO32" s="6">
        <f t="shared" si="885"/>
        <v>0</v>
      </c>
      <c r="BP32" s="6"/>
      <c r="BQ32" s="6"/>
      <c r="BR32" s="6">
        <f t="shared" si="886"/>
        <v>0</v>
      </c>
      <c r="BS32" s="6"/>
      <c r="BT32" s="6"/>
      <c r="BU32" s="6">
        <f t="shared" si="887"/>
        <v>0</v>
      </c>
      <c r="BV32" s="6"/>
      <c r="BW32" s="6"/>
      <c r="BX32" s="6">
        <f t="shared" si="888"/>
        <v>0</v>
      </c>
      <c r="BY32" s="6"/>
      <c r="BZ32" s="6"/>
      <c r="CA32" s="6">
        <f t="shared" si="889"/>
        <v>0</v>
      </c>
      <c r="CB32" s="6"/>
      <c r="CC32" s="6"/>
      <c r="CD32" s="6">
        <f t="shared" si="890"/>
        <v>0</v>
      </c>
      <c r="CE32" s="6"/>
      <c r="CF32" s="6"/>
      <c r="CG32" s="6">
        <f t="shared" si="891"/>
        <v>0</v>
      </c>
      <c r="CH32" s="6"/>
      <c r="CI32" s="6"/>
      <c r="CJ32" s="6">
        <f t="shared" si="892"/>
        <v>0</v>
      </c>
      <c r="CK32" s="6"/>
      <c r="CL32" s="6"/>
      <c r="CM32" s="6">
        <f t="shared" si="893"/>
        <v>0</v>
      </c>
      <c r="CN32" s="6"/>
      <c r="CO32" s="6"/>
      <c r="CP32" s="6">
        <f t="shared" si="894"/>
        <v>0</v>
      </c>
      <c r="CQ32" s="6"/>
      <c r="CR32" s="6"/>
      <c r="CS32" s="6">
        <f t="shared" si="895"/>
        <v>0</v>
      </c>
      <c r="CT32" s="6"/>
      <c r="CU32" s="6"/>
      <c r="CV32" s="6">
        <f t="shared" si="896"/>
        <v>0</v>
      </c>
      <c r="CW32" s="6"/>
      <c r="CX32" s="6"/>
      <c r="CY32" s="6">
        <f t="shared" si="897"/>
        <v>0</v>
      </c>
      <c r="CZ32" s="6"/>
      <c r="DA32" s="6"/>
      <c r="DB32" s="6">
        <f t="shared" si="898"/>
        <v>0</v>
      </c>
      <c r="DC32" s="6"/>
      <c r="DD32" s="6"/>
      <c r="DE32" s="6">
        <f t="shared" si="899"/>
        <v>0</v>
      </c>
      <c r="DF32" s="6"/>
      <c r="DG32" s="6"/>
      <c r="DH32" s="6">
        <f t="shared" si="900"/>
        <v>0</v>
      </c>
      <c r="DI32" s="6"/>
      <c r="DJ32" s="6"/>
      <c r="DK32" s="6">
        <f t="shared" si="901"/>
        <v>0</v>
      </c>
      <c r="DL32" s="6"/>
      <c r="DM32" s="6"/>
      <c r="DN32" s="6">
        <f t="shared" si="902"/>
        <v>0</v>
      </c>
      <c r="DO32" s="6"/>
      <c r="DP32" s="6"/>
      <c r="DQ32" s="6">
        <f t="shared" si="903"/>
        <v>0</v>
      </c>
      <c r="DR32" s="105">
        <f t="shared" si="904"/>
        <v>0</v>
      </c>
      <c r="DS32" s="105">
        <f t="shared" si="904"/>
        <v>0</v>
      </c>
      <c r="DT32" s="105">
        <f t="shared" si="904"/>
        <v>0</v>
      </c>
      <c r="DU32" s="6"/>
      <c r="DV32" s="6"/>
      <c r="DW32" s="6">
        <f t="shared" si="905"/>
        <v>0</v>
      </c>
      <c r="DX32" s="6"/>
      <c r="DY32" s="6"/>
      <c r="DZ32" s="6">
        <f t="shared" si="906"/>
        <v>0</v>
      </c>
      <c r="EA32" s="6"/>
      <c r="EB32" s="6"/>
      <c r="EC32" s="6">
        <f t="shared" si="907"/>
        <v>0</v>
      </c>
      <c r="ED32" s="6"/>
      <c r="EE32" s="6"/>
      <c r="EF32" s="6">
        <f t="shared" si="908"/>
        <v>0</v>
      </c>
      <c r="EG32" s="6"/>
      <c r="EH32" s="6"/>
      <c r="EI32" s="6">
        <f t="shared" si="909"/>
        <v>0</v>
      </c>
      <c r="EJ32" s="6"/>
      <c r="EK32" s="6"/>
      <c r="EL32" s="6">
        <f t="shared" si="910"/>
        <v>0</v>
      </c>
      <c r="EM32" s="6"/>
      <c r="EN32" s="6"/>
      <c r="EO32" s="6">
        <f t="shared" si="911"/>
        <v>0</v>
      </c>
      <c r="EP32" s="6"/>
      <c r="EQ32" s="6"/>
      <c r="ER32" s="6">
        <f t="shared" si="912"/>
        <v>0</v>
      </c>
      <c r="ES32" s="6"/>
      <c r="ET32" s="6"/>
      <c r="EU32" s="6">
        <f t="shared" si="913"/>
        <v>0</v>
      </c>
      <c r="EV32" s="105">
        <f t="shared" si="914"/>
        <v>0</v>
      </c>
      <c r="EW32" s="105">
        <f t="shared" si="915"/>
        <v>0</v>
      </c>
      <c r="EX32" s="105">
        <f t="shared" si="916"/>
        <v>0</v>
      </c>
      <c r="EY32" s="6"/>
      <c r="EZ32" s="6"/>
      <c r="FA32" s="6">
        <f t="shared" si="917"/>
        <v>0</v>
      </c>
      <c r="FB32" s="6"/>
      <c r="FC32" s="6"/>
      <c r="FD32" s="6">
        <f t="shared" si="918"/>
        <v>0</v>
      </c>
      <c r="FE32" s="6"/>
      <c r="FF32" s="6"/>
      <c r="FG32" s="6">
        <f t="shared" si="919"/>
        <v>0</v>
      </c>
      <c r="FH32" s="6"/>
      <c r="FI32" s="6"/>
      <c r="FJ32" s="6">
        <f t="shared" si="920"/>
        <v>0</v>
      </c>
      <c r="FK32" s="7"/>
      <c r="FL32" s="6"/>
      <c r="FM32" s="6">
        <f t="shared" si="921"/>
        <v>0</v>
      </c>
      <c r="FN32" s="7"/>
      <c r="FO32" s="6"/>
      <c r="FP32" s="6">
        <f t="shared" si="922"/>
        <v>0</v>
      </c>
      <c r="FQ32" s="7"/>
      <c r="FR32" s="6"/>
      <c r="FS32" s="6">
        <f t="shared" si="923"/>
        <v>0</v>
      </c>
      <c r="FT32" s="7"/>
      <c r="FU32" s="6"/>
      <c r="FV32" s="6">
        <f t="shared" si="924"/>
        <v>0</v>
      </c>
      <c r="FW32" s="7"/>
      <c r="FX32" s="6"/>
      <c r="FY32" s="6">
        <f t="shared" si="925"/>
        <v>0</v>
      </c>
      <c r="FZ32" s="7"/>
      <c r="GA32" s="6"/>
      <c r="GB32" s="6">
        <f t="shared" si="926"/>
        <v>0</v>
      </c>
      <c r="GC32" s="7"/>
      <c r="GD32" s="6"/>
      <c r="GE32" s="6">
        <f t="shared" si="927"/>
        <v>0</v>
      </c>
      <c r="GF32" s="7"/>
      <c r="GG32" s="6"/>
      <c r="GH32" s="6">
        <f t="shared" si="928"/>
        <v>0</v>
      </c>
      <c r="GI32" s="7"/>
      <c r="GJ32" s="6"/>
      <c r="GK32" s="6">
        <f t="shared" si="929"/>
        <v>0</v>
      </c>
      <c r="GL32" s="7">
        <f t="shared" si="930"/>
        <v>0</v>
      </c>
      <c r="GM32" s="7">
        <f t="shared" si="931"/>
        <v>0</v>
      </c>
      <c r="GN32" s="7">
        <f t="shared" si="932"/>
        <v>0</v>
      </c>
      <c r="GO32" s="7">
        <f t="shared" si="933"/>
        <v>0</v>
      </c>
      <c r="GP32" s="6"/>
      <c r="GQ32" s="6">
        <f t="shared" si="934"/>
        <v>0</v>
      </c>
      <c r="GR32" s="7">
        <f t="shared" si="935"/>
        <v>0</v>
      </c>
      <c r="GS32" s="6"/>
      <c r="GT32" s="6">
        <f t="shared" si="936"/>
        <v>0</v>
      </c>
      <c r="GU32" s="7">
        <f t="shared" si="937"/>
        <v>0</v>
      </c>
      <c r="GV32" s="6"/>
      <c r="GW32" s="6">
        <f t="shared" si="938"/>
        <v>0</v>
      </c>
      <c r="GX32" s="7">
        <f t="shared" si="939"/>
        <v>0</v>
      </c>
      <c r="GY32" s="7">
        <f t="shared" si="940"/>
        <v>0</v>
      </c>
      <c r="GZ32" s="7">
        <f t="shared" si="941"/>
        <v>0</v>
      </c>
      <c r="HA32" s="7">
        <f t="shared" si="942"/>
        <v>0</v>
      </c>
      <c r="HB32" s="7">
        <f t="shared" si="943"/>
        <v>0</v>
      </c>
      <c r="HC32" s="595">
        <f t="shared" si="944"/>
        <v>0</v>
      </c>
    </row>
    <row r="33" spans="1:211" x14ac:dyDescent="0.2">
      <c r="A33" s="123" t="s">
        <v>424</v>
      </c>
      <c r="B33" s="6">
        <v>0</v>
      </c>
      <c r="C33" s="6"/>
      <c r="D33" s="6">
        <f t="shared" si="864"/>
        <v>0</v>
      </c>
      <c r="E33" s="6">
        <v>0</v>
      </c>
      <c r="F33" s="6"/>
      <c r="G33" s="6">
        <f t="shared" si="865"/>
        <v>0</v>
      </c>
      <c r="H33" s="6">
        <v>0</v>
      </c>
      <c r="I33" s="6"/>
      <c r="J33" s="6">
        <f t="shared" si="866"/>
        <v>0</v>
      </c>
      <c r="K33" s="6">
        <v>0</v>
      </c>
      <c r="L33" s="6"/>
      <c r="M33" s="6">
        <f t="shared" si="867"/>
        <v>0</v>
      </c>
      <c r="N33" s="6">
        <v>0</v>
      </c>
      <c r="O33" s="6"/>
      <c r="P33" s="6">
        <f t="shared" si="868"/>
        <v>0</v>
      </c>
      <c r="Q33" s="6">
        <v>0</v>
      </c>
      <c r="R33" s="6"/>
      <c r="S33" s="6">
        <f t="shared" si="869"/>
        <v>0</v>
      </c>
      <c r="T33" s="6">
        <v>0</v>
      </c>
      <c r="U33" s="6"/>
      <c r="V33" s="6">
        <f t="shared" si="870"/>
        <v>0</v>
      </c>
      <c r="W33" s="6">
        <v>0</v>
      </c>
      <c r="X33" s="6"/>
      <c r="Y33" s="6">
        <f t="shared" si="871"/>
        <v>0</v>
      </c>
      <c r="Z33" s="6"/>
      <c r="AA33" s="6"/>
      <c r="AB33" s="6">
        <f t="shared" si="872"/>
        <v>0</v>
      </c>
      <c r="AC33" s="6"/>
      <c r="AD33" s="6"/>
      <c r="AE33" s="6">
        <f t="shared" si="873"/>
        <v>0</v>
      </c>
      <c r="AF33" s="6"/>
      <c r="AG33" s="6"/>
      <c r="AH33" s="6">
        <f t="shared" si="874"/>
        <v>0</v>
      </c>
      <c r="AI33" s="6"/>
      <c r="AJ33" s="6"/>
      <c r="AK33" s="6">
        <f t="shared" si="875"/>
        <v>0</v>
      </c>
      <c r="AL33" s="6"/>
      <c r="AM33" s="6"/>
      <c r="AN33" s="6">
        <f t="shared" si="876"/>
        <v>0</v>
      </c>
      <c r="AO33" s="6"/>
      <c r="AP33" s="6"/>
      <c r="AQ33" s="6">
        <f t="shared" si="877"/>
        <v>0</v>
      </c>
      <c r="AR33" s="6"/>
      <c r="AS33" s="6"/>
      <c r="AT33" s="6">
        <f t="shared" si="878"/>
        <v>0</v>
      </c>
      <c r="AU33" s="6"/>
      <c r="AV33" s="6"/>
      <c r="AW33" s="6">
        <f t="shared" si="879"/>
        <v>0</v>
      </c>
      <c r="AX33" s="6"/>
      <c r="AY33" s="6"/>
      <c r="AZ33" s="6">
        <f t="shared" si="880"/>
        <v>0</v>
      </c>
      <c r="BA33" s="6"/>
      <c r="BB33" s="6"/>
      <c r="BC33" s="6">
        <f t="shared" si="881"/>
        <v>0</v>
      </c>
      <c r="BD33" s="6"/>
      <c r="BE33" s="6"/>
      <c r="BF33" s="6">
        <f t="shared" si="882"/>
        <v>0</v>
      </c>
      <c r="BG33" s="6"/>
      <c r="BH33" s="6"/>
      <c r="BI33" s="6">
        <f t="shared" si="883"/>
        <v>0</v>
      </c>
      <c r="BJ33" s="6"/>
      <c r="BK33" s="6"/>
      <c r="BL33" s="6">
        <f t="shared" si="884"/>
        <v>0</v>
      </c>
      <c r="BM33" s="6"/>
      <c r="BN33" s="6"/>
      <c r="BO33" s="6">
        <f t="shared" si="885"/>
        <v>0</v>
      </c>
      <c r="BP33" s="6"/>
      <c r="BQ33" s="6"/>
      <c r="BR33" s="6">
        <f t="shared" si="886"/>
        <v>0</v>
      </c>
      <c r="BS33" s="6"/>
      <c r="BT33" s="6"/>
      <c r="BU33" s="6">
        <f t="shared" si="887"/>
        <v>0</v>
      </c>
      <c r="BV33" s="6"/>
      <c r="BW33" s="6"/>
      <c r="BX33" s="6">
        <f t="shared" si="888"/>
        <v>0</v>
      </c>
      <c r="BY33" s="6"/>
      <c r="BZ33" s="6"/>
      <c r="CA33" s="6">
        <f t="shared" si="889"/>
        <v>0</v>
      </c>
      <c r="CB33" s="6"/>
      <c r="CC33" s="6"/>
      <c r="CD33" s="6">
        <f t="shared" si="890"/>
        <v>0</v>
      </c>
      <c r="CE33" s="6"/>
      <c r="CF33" s="6"/>
      <c r="CG33" s="6">
        <f t="shared" si="891"/>
        <v>0</v>
      </c>
      <c r="CH33" s="6"/>
      <c r="CI33" s="6"/>
      <c r="CJ33" s="6">
        <f t="shared" si="892"/>
        <v>0</v>
      </c>
      <c r="CK33" s="6"/>
      <c r="CL33" s="6"/>
      <c r="CM33" s="6">
        <f t="shared" si="893"/>
        <v>0</v>
      </c>
      <c r="CN33" s="6"/>
      <c r="CO33" s="6"/>
      <c r="CP33" s="6">
        <f t="shared" si="894"/>
        <v>0</v>
      </c>
      <c r="CQ33" s="6"/>
      <c r="CR33" s="6"/>
      <c r="CS33" s="6">
        <f t="shared" si="895"/>
        <v>0</v>
      </c>
      <c r="CT33" s="6"/>
      <c r="CU33" s="6"/>
      <c r="CV33" s="6">
        <f t="shared" si="896"/>
        <v>0</v>
      </c>
      <c r="CW33" s="6"/>
      <c r="CX33" s="6"/>
      <c r="CY33" s="6">
        <f t="shared" si="897"/>
        <v>0</v>
      </c>
      <c r="CZ33" s="6"/>
      <c r="DA33" s="6"/>
      <c r="DB33" s="6">
        <f t="shared" si="898"/>
        <v>0</v>
      </c>
      <c r="DC33" s="6"/>
      <c r="DD33" s="6"/>
      <c r="DE33" s="6">
        <f t="shared" si="899"/>
        <v>0</v>
      </c>
      <c r="DF33" s="6"/>
      <c r="DG33" s="6"/>
      <c r="DH33" s="6">
        <f t="shared" si="900"/>
        <v>0</v>
      </c>
      <c r="DI33" s="6"/>
      <c r="DJ33" s="6"/>
      <c r="DK33" s="6">
        <f t="shared" si="901"/>
        <v>0</v>
      </c>
      <c r="DL33" s="6"/>
      <c r="DM33" s="6"/>
      <c r="DN33" s="6">
        <f t="shared" si="902"/>
        <v>0</v>
      </c>
      <c r="DO33" s="6"/>
      <c r="DP33" s="6"/>
      <c r="DQ33" s="6">
        <f t="shared" si="903"/>
        <v>0</v>
      </c>
      <c r="DR33" s="105">
        <f t="shared" si="904"/>
        <v>0</v>
      </c>
      <c r="DS33" s="105">
        <f t="shared" si="904"/>
        <v>0</v>
      </c>
      <c r="DT33" s="105">
        <f t="shared" si="904"/>
        <v>0</v>
      </c>
      <c r="DU33" s="6"/>
      <c r="DV33" s="6"/>
      <c r="DW33" s="6">
        <f t="shared" si="905"/>
        <v>0</v>
      </c>
      <c r="DX33" s="6"/>
      <c r="DY33" s="6"/>
      <c r="DZ33" s="6">
        <f t="shared" si="906"/>
        <v>0</v>
      </c>
      <c r="EA33" s="6"/>
      <c r="EB33" s="6"/>
      <c r="EC33" s="6">
        <f t="shared" si="907"/>
        <v>0</v>
      </c>
      <c r="ED33" s="6"/>
      <c r="EE33" s="6"/>
      <c r="EF33" s="6">
        <f t="shared" si="908"/>
        <v>0</v>
      </c>
      <c r="EG33" s="6"/>
      <c r="EH33" s="6"/>
      <c r="EI33" s="6">
        <f t="shared" si="909"/>
        <v>0</v>
      </c>
      <c r="EJ33" s="6"/>
      <c r="EK33" s="6"/>
      <c r="EL33" s="6">
        <f t="shared" si="910"/>
        <v>0</v>
      </c>
      <c r="EM33" s="6"/>
      <c r="EN33" s="6"/>
      <c r="EO33" s="6">
        <f t="shared" si="911"/>
        <v>0</v>
      </c>
      <c r="EP33" s="6"/>
      <c r="EQ33" s="6"/>
      <c r="ER33" s="6">
        <f t="shared" si="912"/>
        <v>0</v>
      </c>
      <c r="ES33" s="6"/>
      <c r="ET33" s="6"/>
      <c r="EU33" s="6">
        <f t="shared" si="913"/>
        <v>0</v>
      </c>
      <c r="EV33" s="105">
        <f t="shared" si="914"/>
        <v>0</v>
      </c>
      <c r="EW33" s="105">
        <f t="shared" si="915"/>
        <v>0</v>
      </c>
      <c r="EX33" s="105">
        <f t="shared" si="916"/>
        <v>0</v>
      </c>
      <c r="EY33" s="6"/>
      <c r="EZ33" s="6"/>
      <c r="FA33" s="6">
        <f t="shared" si="917"/>
        <v>0</v>
      </c>
      <c r="FB33" s="6"/>
      <c r="FC33" s="6"/>
      <c r="FD33" s="6">
        <f t="shared" si="918"/>
        <v>0</v>
      </c>
      <c r="FE33" s="6"/>
      <c r="FF33" s="6"/>
      <c r="FG33" s="6">
        <f t="shared" si="919"/>
        <v>0</v>
      </c>
      <c r="FH33" s="6"/>
      <c r="FI33" s="6"/>
      <c r="FJ33" s="6">
        <f t="shared" si="920"/>
        <v>0</v>
      </c>
      <c r="FK33" s="7"/>
      <c r="FL33" s="6"/>
      <c r="FM33" s="6">
        <f t="shared" si="921"/>
        <v>0</v>
      </c>
      <c r="FN33" s="7"/>
      <c r="FO33" s="6"/>
      <c r="FP33" s="6">
        <f t="shared" si="922"/>
        <v>0</v>
      </c>
      <c r="FQ33" s="7"/>
      <c r="FR33" s="6"/>
      <c r="FS33" s="6">
        <f t="shared" si="923"/>
        <v>0</v>
      </c>
      <c r="FT33" s="7"/>
      <c r="FU33" s="6"/>
      <c r="FV33" s="6">
        <f t="shared" si="924"/>
        <v>0</v>
      </c>
      <c r="FW33" s="7"/>
      <c r="FX33" s="6"/>
      <c r="FY33" s="6">
        <f t="shared" si="925"/>
        <v>0</v>
      </c>
      <c r="FZ33" s="7"/>
      <c r="GA33" s="6"/>
      <c r="GB33" s="6">
        <f t="shared" si="926"/>
        <v>0</v>
      </c>
      <c r="GC33" s="7"/>
      <c r="GD33" s="6"/>
      <c r="GE33" s="6">
        <f t="shared" si="927"/>
        <v>0</v>
      </c>
      <c r="GF33" s="7"/>
      <c r="GG33" s="6"/>
      <c r="GH33" s="6">
        <f t="shared" si="928"/>
        <v>0</v>
      </c>
      <c r="GI33" s="7"/>
      <c r="GJ33" s="6"/>
      <c r="GK33" s="6">
        <f t="shared" si="929"/>
        <v>0</v>
      </c>
      <c r="GL33" s="7">
        <f t="shared" si="930"/>
        <v>0</v>
      </c>
      <c r="GM33" s="7">
        <f t="shared" si="931"/>
        <v>0</v>
      </c>
      <c r="GN33" s="7">
        <f t="shared" si="932"/>
        <v>0</v>
      </c>
      <c r="GO33" s="7">
        <f t="shared" si="933"/>
        <v>0</v>
      </c>
      <c r="GP33" s="6"/>
      <c r="GQ33" s="6">
        <f t="shared" si="934"/>
        <v>0</v>
      </c>
      <c r="GR33" s="7">
        <f t="shared" si="935"/>
        <v>0</v>
      </c>
      <c r="GS33" s="6"/>
      <c r="GT33" s="6">
        <f t="shared" si="936"/>
        <v>0</v>
      </c>
      <c r="GU33" s="7">
        <f t="shared" si="937"/>
        <v>0</v>
      </c>
      <c r="GV33" s="6"/>
      <c r="GW33" s="6">
        <f t="shared" si="938"/>
        <v>0</v>
      </c>
      <c r="GX33" s="7">
        <f t="shared" si="939"/>
        <v>0</v>
      </c>
      <c r="GY33" s="7">
        <f t="shared" si="940"/>
        <v>0</v>
      </c>
      <c r="GZ33" s="7">
        <f t="shared" si="941"/>
        <v>0</v>
      </c>
      <c r="HA33" s="7">
        <f t="shared" si="942"/>
        <v>0</v>
      </c>
      <c r="HB33" s="7">
        <f t="shared" si="943"/>
        <v>0</v>
      </c>
      <c r="HC33" s="595">
        <f t="shared" si="944"/>
        <v>0</v>
      </c>
    </row>
    <row r="34" spans="1:211" x14ac:dyDescent="0.2">
      <c r="A34" s="123" t="s">
        <v>425</v>
      </c>
      <c r="B34" s="6">
        <v>0</v>
      </c>
      <c r="C34" s="6"/>
      <c r="D34" s="6">
        <f t="shared" si="864"/>
        <v>0</v>
      </c>
      <c r="E34" s="6">
        <v>0</v>
      </c>
      <c r="F34" s="6"/>
      <c r="G34" s="6">
        <f t="shared" si="865"/>
        <v>0</v>
      </c>
      <c r="H34" s="6">
        <v>0</v>
      </c>
      <c r="I34" s="6"/>
      <c r="J34" s="6">
        <f t="shared" si="866"/>
        <v>0</v>
      </c>
      <c r="K34" s="6">
        <v>0</v>
      </c>
      <c r="L34" s="6"/>
      <c r="M34" s="6">
        <f t="shared" si="867"/>
        <v>0</v>
      </c>
      <c r="N34" s="6">
        <v>0</v>
      </c>
      <c r="O34" s="6"/>
      <c r="P34" s="6">
        <f t="shared" si="868"/>
        <v>0</v>
      </c>
      <c r="Q34" s="6">
        <v>0</v>
      </c>
      <c r="R34" s="6"/>
      <c r="S34" s="6">
        <f t="shared" si="869"/>
        <v>0</v>
      </c>
      <c r="T34" s="6">
        <v>0</v>
      </c>
      <c r="U34" s="6"/>
      <c r="V34" s="6">
        <f t="shared" si="870"/>
        <v>0</v>
      </c>
      <c r="W34" s="6">
        <v>0</v>
      </c>
      <c r="X34" s="6"/>
      <c r="Y34" s="6">
        <f t="shared" si="871"/>
        <v>0</v>
      </c>
      <c r="Z34" s="6">
        <v>0</v>
      </c>
      <c r="AA34" s="6"/>
      <c r="AB34" s="6">
        <f t="shared" si="872"/>
        <v>0</v>
      </c>
      <c r="AC34" s="6"/>
      <c r="AD34" s="6"/>
      <c r="AE34" s="6">
        <f t="shared" si="873"/>
        <v>0</v>
      </c>
      <c r="AF34" s="6"/>
      <c r="AG34" s="6"/>
      <c r="AH34" s="6">
        <f t="shared" si="874"/>
        <v>0</v>
      </c>
      <c r="AI34" s="6"/>
      <c r="AJ34" s="6"/>
      <c r="AK34" s="6">
        <f t="shared" si="875"/>
        <v>0</v>
      </c>
      <c r="AL34" s="6"/>
      <c r="AM34" s="6"/>
      <c r="AN34" s="6">
        <f t="shared" si="876"/>
        <v>0</v>
      </c>
      <c r="AO34" s="6"/>
      <c r="AP34" s="6"/>
      <c r="AQ34" s="6">
        <f t="shared" si="877"/>
        <v>0</v>
      </c>
      <c r="AR34" s="6"/>
      <c r="AS34" s="6"/>
      <c r="AT34" s="6">
        <f t="shared" si="878"/>
        <v>0</v>
      </c>
      <c r="AU34" s="6"/>
      <c r="AV34" s="6"/>
      <c r="AW34" s="6">
        <f t="shared" si="879"/>
        <v>0</v>
      </c>
      <c r="AX34" s="6"/>
      <c r="AY34" s="6"/>
      <c r="AZ34" s="6">
        <f t="shared" si="880"/>
        <v>0</v>
      </c>
      <c r="BA34" s="6"/>
      <c r="BB34" s="6"/>
      <c r="BC34" s="6">
        <f t="shared" si="881"/>
        <v>0</v>
      </c>
      <c r="BD34" s="6"/>
      <c r="BE34" s="6"/>
      <c r="BF34" s="6">
        <f t="shared" si="882"/>
        <v>0</v>
      </c>
      <c r="BG34" s="6"/>
      <c r="BH34" s="6"/>
      <c r="BI34" s="6">
        <f t="shared" si="883"/>
        <v>0</v>
      </c>
      <c r="BJ34" s="6"/>
      <c r="BK34" s="6"/>
      <c r="BL34" s="6">
        <f t="shared" si="884"/>
        <v>0</v>
      </c>
      <c r="BM34" s="6"/>
      <c r="BN34" s="6"/>
      <c r="BO34" s="6">
        <f t="shared" si="885"/>
        <v>0</v>
      </c>
      <c r="BP34" s="6"/>
      <c r="BQ34" s="6"/>
      <c r="BR34" s="6">
        <f t="shared" si="886"/>
        <v>0</v>
      </c>
      <c r="BS34" s="6"/>
      <c r="BT34" s="6"/>
      <c r="BU34" s="6">
        <f t="shared" si="887"/>
        <v>0</v>
      </c>
      <c r="BV34" s="6"/>
      <c r="BW34" s="6"/>
      <c r="BX34" s="6">
        <f t="shared" si="888"/>
        <v>0</v>
      </c>
      <c r="BY34" s="6"/>
      <c r="BZ34" s="6"/>
      <c r="CA34" s="6">
        <f t="shared" si="889"/>
        <v>0</v>
      </c>
      <c r="CB34" s="6"/>
      <c r="CC34" s="6"/>
      <c r="CD34" s="6">
        <f t="shared" si="890"/>
        <v>0</v>
      </c>
      <c r="CE34" s="6"/>
      <c r="CF34" s="6"/>
      <c r="CG34" s="6">
        <f t="shared" si="891"/>
        <v>0</v>
      </c>
      <c r="CH34" s="6"/>
      <c r="CI34" s="6"/>
      <c r="CJ34" s="6">
        <f t="shared" si="892"/>
        <v>0</v>
      </c>
      <c r="CK34" s="6"/>
      <c r="CL34" s="6"/>
      <c r="CM34" s="6">
        <f t="shared" si="893"/>
        <v>0</v>
      </c>
      <c r="CN34" s="6"/>
      <c r="CO34" s="6"/>
      <c r="CP34" s="6">
        <f t="shared" si="894"/>
        <v>0</v>
      </c>
      <c r="CQ34" s="6"/>
      <c r="CR34" s="6"/>
      <c r="CS34" s="6">
        <f t="shared" si="895"/>
        <v>0</v>
      </c>
      <c r="CT34" s="6"/>
      <c r="CU34" s="6"/>
      <c r="CV34" s="6">
        <f t="shared" si="896"/>
        <v>0</v>
      </c>
      <c r="CW34" s="6"/>
      <c r="CX34" s="6"/>
      <c r="CY34" s="6">
        <f t="shared" si="897"/>
        <v>0</v>
      </c>
      <c r="CZ34" s="6"/>
      <c r="DA34" s="6"/>
      <c r="DB34" s="6">
        <f t="shared" si="898"/>
        <v>0</v>
      </c>
      <c r="DC34" s="6"/>
      <c r="DD34" s="6"/>
      <c r="DE34" s="6">
        <f t="shared" si="899"/>
        <v>0</v>
      </c>
      <c r="DF34" s="6"/>
      <c r="DG34" s="6"/>
      <c r="DH34" s="6">
        <f t="shared" si="900"/>
        <v>0</v>
      </c>
      <c r="DI34" s="6"/>
      <c r="DJ34" s="6"/>
      <c r="DK34" s="6">
        <f t="shared" si="901"/>
        <v>0</v>
      </c>
      <c r="DL34" s="6"/>
      <c r="DM34" s="6"/>
      <c r="DN34" s="6">
        <f t="shared" si="902"/>
        <v>0</v>
      </c>
      <c r="DO34" s="6"/>
      <c r="DP34" s="6"/>
      <c r="DQ34" s="6">
        <f t="shared" si="903"/>
        <v>0</v>
      </c>
      <c r="DR34" s="105">
        <f t="shared" si="904"/>
        <v>0</v>
      </c>
      <c r="DS34" s="105">
        <f t="shared" si="904"/>
        <v>0</v>
      </c>
      <c r="DT34" s="105">
        <f t="shared" si="904"/>
        <v>0</v>
      </c>
      <c r="DU34" s="6">
        <v>0</v>
      </c>
      <c r="DV34" s="6">
        <v>12522</v>
      </c>
      <c r="DW34" s="6">
        <f t="shared" si="905"/>
        <v>12522</v>
      </c>
      <c r="DX34" s="6">
        <v>0</v>
      </c>
      <c r="DY34" s="6">
        <v>147</v>
      </c>
      <c r="DZ34" s="6">
        <f t="shared" si="906"/>
        <v>147</v>
      </c>
      <c r="EA34" s="6">
        <v>0</v>
      </c>
      <c r="EB34" s="6">
        <v>1274</v>
      </c>
      <c r="EC34" s="6">
        <f t="shared" si="907"/>
        <v>1274</v>
      </c>
      <c r="ED34" s="6">
        <v>0</v>
      </c>
      <c r="EE34" s="6">
        <v>1177</v>
      </c>
      <c r="EF34" s="6">
        <f t="shared" si="908"/>
        <v>1177</v>
      </c>
      <c r="EG34" s="6">
        <v>0</v>
      </c>
      <c r="EH34" s="6">
        <v>1250</v>
      </c>
      <c r="EI34" s="6">
        <f t="shared" si="909"/>
        <v>1250</v>
      </c>
      <c r="EJ34" s="6"/>
      <c r="EK34" s="6"/>
      <c r="EL34" s="6">
        <f t="shared" si="910"/>
        <v>0</v>
      </c>
      <c r="EM34" s="6"/>
      <c r="EN34" s="6"/>
      <c r="EO34" s="6">
        <f t="shared" si="911"/>
        <v>0</v>
      </c>
      <c r="EP34" s="6">
        <v>0</v>
      </c>
      <c r="EQ34" s="6">
        <v>43709</v>
      </c>
      <c r="ER34" s="6">
        <f t="shared" si="912"/>
        <v>43709</v>
      </c>
      <c r="ES34" s="6"/>
      <c r="ET34" s="6"/>
      <c r="EU34" s="6">
        <f t="shared" si="913"/>
        <v>0</v>
      </c>
      <c r="EV34" s="105">
        <f t="shared" si="914"/>
        <v>0</v>
      </c>
      <c r="EW34" s="105">
        <f t="shared" si="915"/>
        <v>60079</v>
      </c>
      <c r="EX34" s="105">
        <f t="shared" si="916"/>
        <v>60079</v>
      </c>
      <c r="EY34" s="6"/>
      <c r="EZ34" s="6"/>
      <c r="FA34" s="6">
        <f t="shared" si="917"/>
        <v>0</v>
      </c>
      <c r="FB34" s="6"/>
      <c r="FC34" s="6"/>
      <c r="FD34" s="6">
        <f t="shared" si="918"/>
        <v>0</v>
      </c>
      <c r="FE34" s="6"/>
      <c r="FF34" s="6"/>
      <c r="FG34" s="6">
        <f t="shared" si="919"/>
        <v>0</v>
      </c>
      <c r="FH34" s="6"/>
      <c r="FI34" s="6"/>
      <c r="FJ34" s="6">
        <f t="shared" si="920"/>
        <v>0</v>
      </c>
      <c r="FK34" s="7"/>
      <c r="FL34" s="6"/>
      <c r="FM34" s="6">
        <f t="shared" si="921"/>
        <v>0</v>
      </c>
      <c r="FN34" s="7"/>
      <c r="FO34" s="6"/>
      <c r="FP34" s="6">
        <f t="shared" si="922"/>
        <v>0</v>
      </c>
      <c r="FQ34" s="7"/>
      <c r="FR34" s="6"/>
      <c r="FS34" s="6">
        <f t="shared" si="923"/>
        <v>0</v>
      </c>
      <c r="FT34" s="7"/>
      <c r="FU34" s="6"/>
      <c r="FV34" s="6">
        <f t="shared" si="924"/>
        <v>0</v>
      </c>
      <c r="FW34" s="7"/>
      <c r="FX34" s="6"/>
      <c r="FY34" s="6">
        <f t="shared" si="925"/>
        <v>0</v>
      </c>
      <c r="FZ34" s="7"/>
      <c r="GA34" s="6"/>
      <c r="GB34" s="6">
        <f t="shared" si="926"/>
        <v>0</v>
      </c>
      <c r="GC34" s="7"/>
      <c r="GD34" s="6"/>
      <c r="GE34" s="6">
        <f t="shared" si="927"/>
        <v>0</v>
      </c>
      <c r="GF34" s="7"/>
      <c r="GG34" s="6"/>
      <c r="GH34" s="6">
        <f t="shared" si="928"/>
        <v>0</v>
      </c>
      <c r="GI34" s="7"/>
      <c r="GJ34" s="6"/>
      <c r="GK34" s="6">
        <f t="shared" si="929"/>
        <v>0</v>
      </c>
      <c r="GL34" s="7">
        <f t="shared" si="930"/>
        <v>0</v>
      </c>
      <c r="GM34" s="7">
        <f t="shared" si="931"/>
        <v>0</v>
      </c>
      <c r="GN34" s="7">
        <f t="shared" si="932"/>
        <v>0</v>
      </c>
      <c r="GO34" s="7">
        <f t="shared" si="933"/>
        <v>0</v>
      </c>
      <c r="GP34" s="6"/>
      <c r="GQ34" s="6">
        <f t="shared" si="934"/>
        <v>0</v>
      </c>
      <c r="GR34" s="7">
        <f t="shared" si="935"/>
        <v>0</v>
      </c>
      <c r="GS34" s="6"/>
      <c r="GT34" s="6">
        <f t="shared" si="936"/>
        <v>0</v>
      </c>
      <c r="GU34" s="7">
        <f t="shared" si="937"/>
        <v>0</v>
      </c>
      <c r="GV34" s="6"/>
      <c r="GW34" s="6">
        <f t="shared" si="938"/>
        <v>0</v>
      </c>
      <c r="GX34" s="7">
        <f t="shared" si="939"/>
        <v>0</v>
      </c>
      <c r="GY34" s="7">
        <f t="shared" si="940"/>
        <v>0</v>
      </c>
      <c r="GZ34" s="7">
        <f t="shared" si="941"/>
        <v>0</v>
      </c>
      <c r="HA34" s="7">
        <f t="shared" si="942"/>
        <v>0</v>
      </c>
      <c r="HB34" s="7">
        <f t="shared" si="943"/>
        <v>60079</v>
      </c>
      <c r="HC34" s="595">
        <f t="shared" si="944"/>
        <v>60079</v>
      </c>
    </row>
    <row r="35" spans="1:211" x14ac:dyDescent="0.2">
      <c r="A35" s="123" t="s">
        <v>426</v>
      </c>
      <c r="B35" s="6">
        <v>0</v>
      </c>
      <c r="C35" s="6"/>
      <c r="D35" s="6">
        <f t="shared" si="864"/>
        <v>0</v>
      </c>
      <c r="E35" s="6">
        <v>0</v>
      </c>
      <c r="F35" s="6"/>
      <c r="G35" s="6">
        <f t="shared" si="865"/>
        <v>0</v>
      </c>
      <c r="H35" s="6">
        <v>0</v>
      </c>
      <c r="I35" s="6"/>
      <c r="J35" s="6">
        <f t="shared" si="866"/>
        <v>0</v>
      </c>
      <c r="K35" s="6">
        <v>0</v>
      </c>
      <c r="L35" s="6"/>
      <c r="M35" s="6">
        <f t="shared" si="867"/>
        <v>0</v>
      </c>
      <c r="N35" s="6">
        <v>0</v>
      </c>
      <c r="O35" s="6"/>
      <c r="P35" s="6">
        <f t="shared" si="868"/>
        <v>0</v>
      </c>
      <c r="Q35" s="6">
        <v>0</v>
      </c>
      <c r="R35" s="6"/>
      <c r="S35" s="6">
        <f t="shared" si="869"/>
        <v>0</v>
      </c>
      <c r="T35" s="6">
        <v>0</v>
      </c>
      <c r="U35" s="6"/>
      <c r="V35" s="6">
        <f t="shared" si="870"/>
        <v>0</v>
      </c>
      <c r="W35" s="6">
        <v>0</v>
      </c>
      <c r="X35" s="6"/>
      <c r="Y35" s="6">
        <f t="shared" si="871"/>
        <v>0</v>
      </c>
      <c r="Z35" s="6">
        <v>0</v>
      </c>
      <c r="AA35" s="6"/>
      <c r="AB35" s="6">
        <f t="shared" si="872"/>
        <v>0</v>
      </c>
      <c r="AC35" s="6"/>
      <c r="AD35" s="6"/>
      <c r="AE35" s="6">
        <f t="shared" si="873"/>
        <v>0</v>
      </c>
      <c r="AF35" s="6"/>
      <c r="AG35" s="6"/>
      <c r="AH35" s="6">
        <f t="shared" si="874"/>
        <v>0</v>
      </c>
      <c r="AI35" s="6"/>
      <c r="AJ35" s="6"/>
      <c r="AK35" s="6">
        <f t="shared" si="875"/>
        <v>0</v>
      </c>
      <c r="AL35" s="6"/>
      <c r="AM35" s="6"/>
      <c r="AN35" s="6">
        <f t="shared" si="876"/>
        <v>0</v>
      </c>
      <c r="AO35" s="6"/>
      <c r="AP35" s="6"/>
      <c r="AQ35" s="6">
        <f t="shared" si="877"/>
        <v>0</v>
      </c>
      <c r="AR35" s="6"/>
      <c r="AS35" s="6"/>
      <c r="AT35" s="6">
        <f t="shared" si="878"/>
        <v>0</v>
      </c>
      <c r="AU35" s="6"/>
      <c r="AV35" s="6"/>
      <c r="AW35" s="6">
        <f t="shared" si="879"/>
        <v>0</v>
      </c>
      <c r="AX35" s="6"/>
      <c r="AY35" s="6"/>
      <c r="AZ35" s="6">
        <f t="shared" si="880"/>
        <v>0</v>
      </c>
      <c r="BA35" s="6"/>
      <c r="BB35" s="6"/>
      <c r="BC35" s="6">
        <f t="shared" si="881"/>
        <v>0</v>
      </c>
      <c r="BD35" s="6"/>
      <c r="BE35" s="6"/>
      <c r="BF35" s="6">
        <f t="shared" si="882"/>
        <v>0</v>
      </c>
      <c r="BG35" s="6"/>
      <c r="BH35" s="6"/>
      <c r="BI35" s="6">
        <f t="shared" si="883"/>
        <v>0</v>
      </c>
      <c r="BJ35" s="6"/>
      <c r="BK35" s="6"/>
      <c r="BL35" s="6">
        <f t="shared" si="884"/>
        <v>0</v>
      </c>
      <c r="BM35" s="6"/>
      <c r="BN35" s="6"/>
      <c r="BO35" s="6">
        <f t="shared" si="885"/>
        <v>0</v>
      </c>
      <c r="BP35" s="6"/>
      <c r="BQ35" s="6"/>
      <c r="BR35" s="6">
        <f t="shared" si="886"/>
        <v>0</v>
      </c>
      <c r="BS35" s="6"/>
      <c r="BT35" s="6"/>
      <c r="BU35" s="6">
        <f t="shared" si="887"/>
        <v>0</v>
      </c>
      <c r="BV35" s="6"/>
      <c r="BW35" s="6"/>
      <c r="BX35" s="6">
        <f t="shared" si="888"/>
        <v>0</v>
      </c>
      <c r="BY35" s="6"/>
      <c r="BZ35" s="6"/>
      <c r="CA35" s="6">
        <f t="shared" si="889"/>
        <v>0</v>
      </c>
      <c r="CB35" s="6"/>
      <c r="CC35" s="6"/>
      <c r="CD35" s="6">
        <f t="shared" si="890"/>
        <v>0</v>
      </c>
      <c r="CE35" s="6"/>
      <c r="CF35" s="6"/>
      <c r="CG35" s="6">
        <f t="shared" si="891"/>
        <v>0</v>
      </c>
      <c r="CH35" s="6"/>
      <c r="CI35" s="6"/>
      <c r="CJ35" s="6">
        <f t="shared" si="892"/>
        <v>0</v>
      </c>
      <c r="CK35" s="6"/>
      <c r="CL35" s="6"/>
      <c r="CM35" s="6">
        <f t="shared" si="893"/>
        <v>0</v>
      </c>
      <c r="CN35" s="6"/>
      <c r="CO35" s="6"/>
      <c r="CP35" s="6">
        <f t="shared" si="894"/>
        <v>0</v>
      </c>
      <c r="CQ35" s="6"/>
      <c r="CR35" s="6"/>
      <c r="CS35" s="6">
        <f t="shared" si="895"/>
        <v>0</v>
      </c>
      <c r="CT35" s="6"/>
      <c r="CU35" s="6"/>
      <c r="CV35" s="6">
        <f t="shared" si="896"/>
        <v>0</v>
      </c>
      <c r="CW35" s="6"/>
      <c r="CX35" s="6"/>
      <c r="CY35" s="6">
        <f t="shared" si="897"/>
        <v>0</v>
      </c>
      <c r="CZ35" s="6"/>
      <c r="DA35" s="6"/>
      <c r="DB35" s="6">
        <f t="shared" si="898"/>
        <v>0</v>
      </c>
      <c r="DC35" s="6"/>
      <c r="DD35" s="6"/>
      <c r="DE35" s="6">
        <f t="shared" si="899"/>
        <v>0</v>
      </c>
      <c r="DF35" s="6"/>
      <c r="DG35" s="6"/>
      <c r="DH35" s="6">
        <f t="shared" si="900"/>
        <v>0</v>
      </c>
      <c r="DI35" s="6"/>
      <c r="DJ35" s="6"/>
      <c r="DK35" s="6">
        <f t="shared" si="901"/>
        <v>0</v>
      </c>
      <c r="DL35" s="6"/>
      <c r="DM35" s="6"/>
      <c r="DN35" s="6">
        <f t="shared" si="902"/>
        <v>0</v>
      </c>
      <c r="DO35" s="6"/>
      <c r="DP35" s="6"/>
      <c r="DQ35" s="6">
        <f t="shared" si="903"/>
        <v>0</v>
      </c>
      <c r="DR35" s="105">
        <f t="shared" si="904"/>
        <v>0</v>
      </c>
      <c r="DS35" s="105">
        <f t="shared" si="904"/>
        <v>0</v>
      </c>
      <c r="DT35" s="105">
        <f t="shared" si="904"/>
        <v>0</v>
      </c>
      <c r="DU35" s="6">
        <v>1000</v>
      </c>
      <c r="DV35" s="6"/>
      <c r="DW35" s="6">
        <f t="shared" si="905"/>
        <v>1000</v>
      </c>
      <c r="DX35" s="6">
        <v>1300</v>
      </c>
      <c r="DY35" s="6"/>
      <c r="DZ35" s="6">
        <f t="shared" si="906"/>
        <v>1300</v>
      </c>
      <c r="EA35" s="6">
        <v>0</v>
      </c>
      <c r="EB35" s="6"/>
      <c r="EC35" s="6">
        <f t="shared" si="907"/>
        <v>0</v>
      </c>
      <c r="ED35" s="6">
        <v>0</v>
      </c>
      <c r="EE35" s="6"/>
      <c r="EF35" s="6">
        <f t="shared" si="908"/>
        <v>0</v>
      </c>
      <c r="EG35" s="6">
        <v>0</v>
      </c>
      <c r="EH35" s="6"/>
      <c r="EI35" s="6">
        <f t="shared" si="909"/>
        <v>0</v>
      </c>
      <c r="EJ35" s="6"/>
      <c r="EK35" s="6"/>
      <c r="EL35" s="6">
        <f t="shared" si="910"/>
        <v>0</v>
      </c>
      <c r="EM35" s="6"/>
      <c r="EN35" s="6"/>
      <c r="EO35" s="6">
        <f t="shared" si="911"/>
        <v>0</v>
      </c>
      <c r="EP35" s="6">
        <v>0</v>
      </c>
      <c r="EQ35" s="6"/>
      <c r="ER35" s="6">
        <f t="shared" si="912"/>
        <v>0</v>
      </c>
      <c r="ES35" s="6"/>
      <c r="ET35" s="6"/>
      <c r="EU35" s="6">
        <f t="shared" si="913"/>
        <v>0</v>
      </c>
      <c r="EV35" s="105">
        <f t="shared" si="914"/>
        <v>2300</v>
      </c>
      <c r="EW35" s="105">
        <f t="shared" si="915"/>
        <v>0</v>
      </c>
      <c r="EX35" s="105">
        <f t="shared" si="916"/>
        <v>2300</v>
      </c>
      <c r="EY35" s="6"/>
      <c r="EZ35" s="6"/>
      <c r="FA35" s="6">
        <f t="shared" si="917"/>
        <v>0</v>
      </c>
      <c r="FB35" s="6"/>
      <c r="FC35" s="6"/>
      <c r="FD35" s="6">
        <f t="shared" si="918"/>
        <v>0</v>
      </c>
      <c r="FE35" s="6"/>
      <c r="FF35" s="6"/>
      <c r="FG35" s="6">
        <f t="shared" si="919"/>
        <v>0</v>
      </c>
      <c r="FH35" s="6"/>
      <c r="FI35" s="6"/>
      <c r="FJ35" s="6">
        <f t="shared" si="920"/>
        <v>0</v>
      </c>
      <c r="FK35" s="7"/>
      <c r="FL35" s="6"/>
      <c r="FM35" s="6">
        <f t="shared" si="921"/>
        <v>0</v>
      </c>
      <c r="FN35" s="7"/>
      <c r="FO35" s="6"/>
      <c r="FP35" s="6">
        <f t="shared" si="922"/>
        <v>0</v>
      </c>
      <c r="FQ35" s="7"/>
      <c r="FR35" s="6"/>
      <c r="FS35" s="6">
        <f t="shared" si="923"/>
        <v>0</v>
      </c>
      <c r="FT35" s="7"/>
      <c r="FU35" s="6"/>
      <c r="FV35" s="6">
        <f t="shared" si="924"/>
        <v>0</v>
      </c>
      <c r="FW35" s="7"/>
      <c r="FX35" s="6"/>
      <c r="FY35" s="6">
        <f t="shared" si="925"/>
        <v>0</v>
      </c>
      <c r="FZ35" s="7"/>
      <c r="GA35" s="6"/>
      <c r="GB35" s="6">
        <f t="shared" si="926"/>
        <v>0</v>
      </c>
      <c r="GC35" s="7"/>
      <c r="GD35" s="6"/>
      <c r="GE35" s="6">
        <f t="shared" si="927"/>
        <v>0</v>
      </c>
      <c r="GF35" s="7"/>
      <c r="GG35" s="6"/>
      <c r="GH35" s="6">
        <f t="shared" si="928"/>
        <v>0</v>
      </c>
      <c r="GI35" s="7"/>
      <c r="GJ35" s="6"/>
      <c r="GK35" s="6">
        <f t="shared" si="929"/>
        <v>0</v>
      </c>
      <c r="GL35" s="7">
        <f t="shared" si="930"/>
        <v>0</v>
      </c>
      <c r="GM35" s="7">
        <f t="shared" si="931"/>
        <v>0</v>
      </c>
      <c r="GN35" s="7">
        <f t="shared" si="932"/>
        <v>0</v>
      </c>
      <c r="GO35" s="7">
        <f t="shared" si="933"/>
        <v>0</v>
      </c>
      <c r="GP35" s="6"/>
      <c r="GQ35" s="6">
        <f t="shared" si="934"/>
        <v>0</v>
      </c>
      <c r="GR35" s="7">
        <f t="shared" si="935"/>
        <v>0</v>
      </c>
      <c r="GS35" s="6"/>
      <c r="GT35" s="6">
        <f t="shared" si="936"/>
        <v>0</v>
      </c>
      <c r="GU35" s="7">
        <f t="shared" si="937"/>
        <v>0</v>
      </c>
      <c r="GV35" s="6"/>
      <c r="GW35" s="6">
        <f t="shared" si="938"/>
        <v>0</v>
      </c>
      <c r="GX35" s="7">
        <f t="shared" si="939"/>
        <v>0</v>
      </c>
      <c r="GY35" s="7">
        <f t="shared" si="940"/>
        <v>0</v>
      </c>
      <c r="GZ35" s="7">
        <f t="shared" si="941"/>
        <v>0</v>
      </c>
      <c r="HA35" s="7">
        <f t="shared" si="942"/>
        <v>2300</v>
      </c>
      <c r="HB35" s="7">
        <f t="shared" si="943"/>
        <v>0</v>
      </c>
      <c r="HC35" s="595">
        <f t="shared" si="944"/>
        <v>2300</v>
      </c>
    </row>
    <row r="36" spans="1:211" x14ac:dyDescent="0.2">
      <c r="A36" s="123" t="s">
        <v>427</v>
      </c>
      <c r="B36" s="6">
        <v>0</v>
      </c>
      <c r="C36" s="6"/>
      <c r="D36" s="6">
        <f t="shared" si="864"/>
        <v>0</v>
      </c>
      <c r="E36" s="6">
        <v>0</v>
      </c>
      <c r="F36" s="6"/>
      <c r="G36" s="6">
        <f t="shared" si="865"/>
        <v>0</v>
      </c>
      <c r="H36" s="6">
        <v>0</v>
      </c>
      <c r="I36" s="6"/>
      <c r="J36" s="6">
        <f t="shared" si="866"/>
        <v>0</v>
      </c>
      <c r="K36" s="6">
        <v>0</v>
      </c>
      <c r="L36" s="6"/>
      <c r="M36" s="6">
        <f t="shared" si="867"/>
        <v>0</v>
      </c>
      <c r="N36" s="6">
        <v>0</v>
      </c>
      <c r="O36" s="6"/>
      <c r="P36" s="6">
        <f t="shared" si="868"/>
        <v>0</v>
      </c>
      <c r="Q36" s="6">
        <v>0</v>
      </c>
      <c r="R36" s="6"/>
      <c r="S36" s="6">
        <f t="shared" si="869"/>
        <v>0</v>
      </c>
      <c r="T36" s="6">
        <v>0</v>
      </c>
      <c r="U36" s="6"/>
      <c r="V36" s="6">
        <f t="shared" si="870"/>
        <v>0</v>
      </c>
      <c r="W36" s="6">
        <v>0</v>
      </c>
      <c r="X36" s="6"/>
      <c r="Y36" s="6">
        <f t="shared" si="871"/>
        <v>0</v>
      </c>
      <c r="Z36" s="6">
        <v>0</v>
      </c>
      <c r="AA36" s="6"/>
      <c r="AB36" s="6">
        <f t="shared" si="872"/>
        <v>0</v>
      </c>
      <c r="AC36" s="6"/>
      <c r="AD36" s="6"/>
      <c r="AE36" s="6">
        <f t="shared" si="873"/>
        <v>0</v>
      </c>
      <c r="AF36" s="6"/>
      <c r="AG36" s="6"/>
      <c r="AH36" s="6">
        <f t="shared" si="874"/>
        <v>0</v>
      </c>
      <c r="AI36" s="6"/>
      <c r="AJ36" s="6"/>
      <c r="AK36" s="6">
        <f t="shared" si="875"/>
        <v>0</v>
      </c>
      <c r="AL36" s="6"/>
      <c r="AM36" s="6"/>
      <c r="AN36" s="6">
        <f t="shared" si="876"/>
        <v>0</v>
      </c>
      <c r="AO36" s="6"/>
      <c r="AP36" s="6"/>
      <c r="AQ36" s="6">
        <f t="shared" si="877"/>
        <v>0</v>
      </c>
      <c r="AR36" s="6"/>
      <c r="AS36" s="6"/>
      <c r="AT36" s="6">
        <f t="shared" si="878"/>
        <v>0</v>
      </c>
      <c r="AU36" s="6"/>
      <c r="AV36" s="6"/>
      <c r="AW36" s="6">
        <f t="shared" si="879"/>
        <v>0</v>
      </c>
      <c r="AX36" s="6"/>
      <c r="AY36" s="6"/>
      <c r="AZ36" s="6">
        <f t="shared" si="880"/>
        <v>0</v>
      </c>
      <c r="BA36" s="6"/>
      <c r="BB36" s="6"/>
      <c r="BC36" s="6">
        <f t="shared" si="881"/>
        <v>0</v>
      </c>
      <c r="BD36" s="6"/>
      <c r="BE36" s="6"/>
      <c r="BF36" s="6">
        <f t="shared" si="882"/>
        <v>0</v>
      </c>
      <c r="BG36" s="6"/>
      <c r="BH36" s="6"/>
      <c r="BI36" s="6">
        <f t="shared" si="883"/>
        <v>0</v>
      </c>
      <c r="BJ36" s="6"/>
      <c r="BK36" s="6"/>
      <c r="BL36" s="6">
        <f t="shared" si="884"/>
        <v>0</v>
      </c>
      <c r="BM36" s="6"/>
      <c r="BN36" s="6"/>
      <c r="BO36" s="6">
        <f t="shared" si="885"/>
        <v>0</v>
      </c>
      <c r="BP36" s="6"/>
      <c r="BQ36" s="6"/>
      <c r="BR36" s="6">
        <f t="shared" si="886"/>
        <v>0</v>
      </c>
      <c r="BS36" s="6"/>
      <c r="BT36" s="6"/>
      <c r="BU36" s="6">
        <f t="shared" si="887"/>
        <v>0</v>
      </c>
      <c r="BV36" s="6"/>
      <c r="BW36" s="6"/>
      <c r="BX36" s="6">
        <f t="shared" si="888"/>
        <v>0</v>
      </c>
      <c r="BY36" s="6"/>
      <c r="BZ36" s="6"/>
      <c r="CA36" s="6">
        <f t="shared" si="889"/>
        <v>0</v>
      </c>
      <c r="CB36" s="6"/>
      <c r="CC36" s="6"/>
      <c r="CD36" s="6">
        <f t="shared" si="890"/>
        <v>0</v>
      </c>
      <c r="CE36" s="6"/>
      <c r="CF36" s="6"/>
      <c r="CG36" s="6">
        <f t="shared" si="891"/>
        <v>0</v>
      </c>
      <c r="CH36" s="6"/>
      <c r="CI36" s="6"/>
      <c r="CJ36" s="6">
        <f t="shared" si="892"/>
        <v>0</v>
      </c>
      <c r="CK36" s="6"/>
      <c r="CL36" s="6"/>
      <c r="CM36" s="6">
        <f t="shared" si="893"/>
        <v>0</v>
      </c>
      <c r="CN36" s="6"/>
      <c r="CO36" s="6"/>
      <c r="CP36" s="6">
        <f t="shared" si="894"/>
        <v>0</v>
      </c>
      <c r="CQ36" s="6"/>
      <c r="CR36" s="6"/>
      <c r="CS36" s="6">
        <f t="shared" si="895"/>
        <v>0</v>
      </c>
      <c r="CT36" s="6"/>
      <c r="CU36" s="6"/>
      <c r="CV36" s="6">
        <f t="shared" si="896"/>
        <v>0</v>
      </c>
      <c r="CW36" s="6"/>
      <c r="CX36" s="6"/>
      <c r="CY36" s="6">
        <f t="shared" si="897"/>
        <v>0</v>
      </c>
      <c r="CZ36" s="6"/>
      <c r="DA36" s="6"/>
      <c r="DB36" s="6">
        <f t="shared" si="898"/>
        <v>0</v>
      </c>
      <c r="DC36" s="6"/>
      <c r="DD36" s="6"/>
      <c r="DE36" s="6">
        <f t="shared" si="899"/>
        <v>0</v>
      </c>
      <c r="DF36" s="6"/>
      <c r="DG36" s="6"/>
      <c r="DH36" s="6">
        <f t="shared" si="900"/>
        <v>0</v>
      </c>
      <c r="DI36" s="6"/>
      <c r="DJ36" s="6"/>
      <c r="DK36" s="6">
        <f t="shared" si="901"/>
        <v>0</v>
      </c>
      <c r="DL36" s="6"/>
      <c r="DM36" s="6"/>
      <c r="DN36" s="6">
        <f t="shared" si="902"/>
        <v>0</v>
      </c>
      <c r="DO36" s="6"/>
      <c r="DP36" s="6"/>
      <c r="DQ36" s="6">
        <f t="shared" si="903"/>
        <v>0</v>
      </c>
      <c r="DR36" s="105">
        <f t="shared" si="904"/>
        <v>0</v>
      </c>
      <c r="DS36" s="105">
        <f t="shared" si="904"/>
        <v>0</v>
      </c>
      <c r="DT36" s="105">
        <f t="shared" si="904"/>
        <v>0</v>
      </c>
      <c r="DU36" s="6">
        <v>0</v>
      </c>
      <c r="DV36" s="6"/>
      <c r="DW36" s="6">
        <f t="shared" si="905"/>
        <v>0</v>
      </c>
      <c r="DX36" s="6">
        <v>0</v>
      </c>
      <c r="DY36" s="6"/>
      <c r="DZ36" s="6">
        <f t="shared" si="906"/>
        <v>0</v>
      </c>
      <c r="EA36" s="6">
        <v>1600</v>
      </c>
      <c r="EB36" s="6"/>
      <c r="EC36" s="6">
        <f t="shared" si="907"/>
        <v>1600</v>
      </c>
      <c r="ED36" s="6">
        <v>0</v>
      </c>
      <c r="EE36" s="6"/>
      <c r="EF36" s="6">
        <f t="shared" si="908"/>
        <v>0</v>
      </c>
      <c r="EG36" s="6">
        <v>0</v>
      </c>
      <c r="EH36" s="6"/>
      <c r="EI36" s="6">
        <f t="shared" si="909"/>
        <v>0</v>
      </c>
      <c r="EJ36" s="6"/>
      <c r="EK36" s="6"/>
      <c r="EL36" s="6">
        <f t="shared" si="910"/>
        <v>0</v>
      </c>
      <c r="EM36" s="6"/>
      <c r="EN36" s="6"/>
      <c r="EO36" s="6">
        <f t="shared" si="911"/>
        <v>0</v>
      </c>
      <c r="EP36" s="6">
        <v>0</v>
      </c>
      <c r="EQ36" s="6"/>
      <c r="ER36" s="6">
        <f t="shared" si="912"/>
        <v>0</v>
      </c>
      <c r="ES36" s="6"/>
      <c r="ET36" s="6"/>
      <c r="EU36" s="6">
        <f t="shared" si="913"/>
        <v>0</v>
      </c>
      <c r="EV36" s="105">
        <f t="shared" si="914"/>
        <v>1600</v>
      </c>
      <c r="EW36" s="105">
        <f t="shared" si="915"/>
        <v>0</v>
      </c>
      <c r="EX36" s="105">
        <f t="shared" si="916"/>
        <v>1600</v>
      </c>
      <c r="EY36" s="6"/>
      <c r="EZ36" s="6"/>
      <c r="FA36" s="6">
        <f t="shared" si="917"/>
        <v>0</v>
      </c>
      <c r="FB36" s="6"/>
      <c r="FC36" s="6"/>
      <c r="FD36" s="6">
        <f t="shared" si="918"/>
        <v>0</v>
      </c>
      <c r="FE36" s="6"/>
      <c r="FF36" s="6"/>
      <c r="FG36" s="6">
        <f t="shared" si="919"/>
        <v>0</v>
      </c>
      <c r="FH36" s="6"/>
      <c r="FI36" s="6"/>
      <c r="FJ36" s="6">
        <f t="shared" si="920"/>
        <v>0</v>
      </c>
      <c r="FK36" s="7"/>
      <c r="FL36" s="6"/>
      <c r="FM36" s="6">
        <f t="shared" si="921"/>
        <v>0</v>
      </c>
      <c r="FN36" s="7"/>
      <c r="FO36" s="6"/>
      <c r="FP36" s="6">
        <f t="shared" si="922"/>
        <v>0</v>
      </c>
      <c r="FQ36" s="7"/>
      <c r="FR36" s="6"/>
      <c r="FS36" s="6">
        <f t="shared" si="923"/>
        <v>0</v>
      </c>
      <c r="FT36" s="7"/>
      <c r="FU36" s="6"/>
      <c r="FV36" s="6">
        <f t="shared" si="924"/>
        <v>0</v>
      </c>
      <c r="FW36" s="7"/>
      <c r="FX36" s="6"/>
      <c r="FY36" s="6">
        <f t="shared" si="925"/>
        <v>0</v>
      </c>
      <c r="FZ36" s="7"/>
      <c r="GA36" s="6"/>
      <c r="GB36" s="6">
        <f t="shared" si="926"/>
        <v>0</v>
      </c>
      <c r="GC36" s="7"/>
      <c r="GD36" s="6"/>
      <c r="GE36" s="6">
        <f t="shared" si="927"/>
        <v>0</v>
      </c>
      <c r="GF36" s="7"/>
      <c r="GG36" s="6"/>
      <c r="GH36" s="6">
        <f t="shared" si="928"/>
        <v>0</v>
      </c>
      <c r="GI36" s="7"/>
      <c r="GJ36" s="6"/>
      <c r="GK36" s="6">
        <f t="shared" si="929"/>
        <v>0</v>
      </c>
      <c r="GL36" s="7">
        <f t="shared" si="930"/>
        <v>0</v>
      </c>
      <c r="GM36" s="7">
        <f t="shared" si="931"/>
        <v>0</v>
      </c>
      <c r="GN36" s="7">
        <f t="shared" si="932"/>
        <v>0</v>
      </c>
      <c r="GO36" s="7">
        <f t="shared" si="933"/>
        <v>0</v>
      </c>
      <c r="GP36" s="6"/>
      <c r="GQ36" s="6">
        <f t="shared" si="934"/>
        <v>0</v>
      </c>
      <c r="GR36" s="7">
        <f t="shared" si="935"/>
        <v>0</v>
      </c>
      <c r="GS36" s="6"/>
      <c r="GT36" s="6">
        <f t="shared" si="936"/>
        <v>0</v>
      </c>
      <c r="GU36" s="7">
        <f t="shared" si="937"/>
        <v>0</v>
      </c>
      <c r="GV36" s="6"/>
      <c r="GW36" s="6">
        <f t="shared" si="938"/>
        <v>0</v>
      </c>
      <c r="GX36" s="7">
        <f t="shared" si="939"/>
        <v>0</v>
      </c>
      <c r="GY36" s="7">
        <f t="shared" si="940"/>
        <v>0</v>
      </c>
      <c r="GZ36" s="7">
        <f t="shared" si="941"/>
        <v>0</v>
      </c>
      <c r="HA36" s="7">
        <f t="shared" si="942"/>
        <v>1600</v>
      </c>
      <c r="HB36" s="7">
        <f t="shared" si="943"/>
        <v>0</v>
      </c>
      <c r="HC36" s="595">
        <f t="shared" si="944"/>
        <v>1600</v>
      </c>
    </row>
    <row r="37" spans="1:211" s="12" customFormat="1" x14ac:dyDescent="0.2">
      <c r="A37" s="124" t="s">
        <v>428</v>
      </c>
      <c r="B37" s="5">
        <f>B38+B39</f>
        <v>0</v>
      </c>
      <c r="C37" s="5">
        <f t="shared" ref="C37:D37" si="945">C38+C39</f>
        <v>0</v>
      </c>
      <c r="D37" s="5">
        <f t="shared" si="945"/>
        <v>0</v>
      </c>
      <c r="E37" s="5">
        <f>E38+E39</f>
        <v>0</v>
      </c>
      <c r="F37" s="5">
        <f t="shared" ref="F37" si="946">F38+F39</f>
        <v>0</v>
      </c>
      <c r="G37" s="5">
        <f t="shared" ref="G37" si="947">G38+G39</f>
        <v>0</v>
      </c>
      <c r="H37" s="5">
        <f>H38+H39</f>
        <v>0</v>
      </c>
      <c r="I37" s="5">
        <f t="shared" ref="I37" si="948">I38+I39</f>
        <v>0</v>
      </c>
      <c r="J37" s="5">
        <f t="shared" ref="J37" si="949">J38+J39</f>
        <v>0</v>
      </c>
      <c r="K37" s="5">
        <f>K38+K39</f>
        <v>0</v>
      </c>
      <c r="L37" s="5">
        <f t="shared" ref="L37" si="950">L38+L39</f>
        <v>0</v>
      </c>
      <c r="M37" s="5">
        <f t="shared" ref="M37" si="951">M38+M39</f>
        <v>0</v>
      </c>
      <c r="N37" s="5">
        <f>N38+N39</f>
        <v>0</v>
      </c>
      <c r="O37" s="5">
        <f t="shared" ref="O37" si="952">O38+O39</f>
        <v>0</v>
      </c>
      <c r="P37" s="5">
        <f t="shared" ref="P37" si="953">P38+P39</f>
        <v>0</v>
      </c>
      <c r="Q37" s="5">
        <f>Q38+Q39</f>
        <v>0</v>
      </c>
      <c r="R37" s="5">
        <f t="shared" ref="R37" si="954">R38+R39</f>
        <v>0</v>
      </c>
      <c r="S37" s="5">
        <f t="shared" ref="S37" si="955">S38+S39</f>
        <v>0</v>
      </c>
      <c r="T37" s="5">
        <f>T38+T39</f>
        <v>0</v>
      </c>
      <c r="U37" s="5">
        <f t="shared" ref="U37" si="956">U38+U39</f>
        <v>0</v>
      </c>
      <c r="V37" s="5">
        <f t="shared" ref="V37" si="957">V38+V39</f>
        <v>0</v>
      </c>
      <c r="W37" s="5">
        <f>W38+W39</f>
        <v>0</v>
      </c>
      <c r="X37" s="5">
        <f t="shared" ref="X37" si="958">X38+X39</f>
        <v>0</v>
      </c>
      <c r="Y37" s="5">
        <f t="shared" ref="Y37" si="959">Y38+Y39</f>
        <v>0</v>
      </c>
      <c r="Z37" s="5">
        <f t="shared" ref="Z37:FM37" si="960">Z38+Z39</f>
        <v>0</v>
      </c>
      <c r="AA37" s="5">
        <f t="shared" ref="AA37" si="961">AA38+AA39</f>
        <v>0</v>
      </c>
      <c r="AB37" s="5">
        <f t="shared" ref="AB37" si="962">AB38+AB39</f>
        <v>0</v>
      </c>
      <c r="AC37" s="5">
        <f t="shared" si="960"/>
        <v>0</v>
      </c>
      <c r="AD37" s="5">
        <f t="shared" ref="AD37" si="963">AD38+AD39</f>
        <v>0</v>
      </c>
      <c r="AE37" s="5">
        <f t="shared" ref="AE37" si="964">AE38+AE39</f>
        <v>0</v>
      </c>
      <c r="AF37" s="5">
        <f t="shared" si="960"/>
        <v>0</v>
      </c>
      <c r="AG37" s="5">
        <f t="shared" ref="AG37" si="965">AG38+AG39</f>
        <v>0</v>
      </c>
      <c r="AH37" s="5">
        <f t="shared" ref="AH37" si="966">AH38+AH39</f>
        <v>0</v>
      </c>
      <c r="AI37" s="5">
        <f t="shared" si="960"/>
        <v>0</v>
      </c>
      <c r="AJ37" s="5">
        <f t="shared" ref="AJ37" si="967">AJ38+AJ39</f>
        <v>0</v>
      </c>
      <c r="AK37" s="5">
        <f t="shared" ref="AK37" si="968">AK38+AK39</f>
        <v>0</v>
      </c>
      <c r="AL37" s="5">
        <f t="shared" si="960"/>
        <v>0</v>
      </c>
      <c r="AM37" s="5">
        <f t="shared" ref="AM37" si="969">AM38+AM39</f>
        <v>0</v>
      </c>
      <c r="AN37" s="5">
        <f t="shared" ref="AN37" si="970">AN38+AN39</f>
        <v>0</v>
      </c>
      <c r="AO37" s="5">
        <f t="shared" si="960"/>
        <v>0</v>
      </c>
      <c r="AP37" s="5">
        <f t="shared" ref="AP37" si="971">AP38+AP39</f>
        <v>0</v>
      </c>
      <c r="AQ37" s="5">
        <f t="shared" ref="AQ37" si="972">AQ38+AQ39</f>
        <v>0</v>
      </c>
      <c r="AR37" s="5">
        <f>AR38+AR39</f>
        <v>0</v>
      </c>
      <c r="AS37" s="5">
        <f t="shared" ref="AS37" si="973">AS38+AS39</f>
        <v>0</v>
      </c>
      <c r="AT37" s="5">
        <f t="shared" ref="AT37" si="974">AT38+AT39</f>
        <v>0</v>
      </c>
      <c r="AU37" s="5">
        <f t="shared" si="960"/>
        <v>0</v>
      </c>
      <c r="AV37" s="5">
        <f t="shared" ref="AV37" si="975">AV38+AV39</f>
        <v>0</v>
      </c>
      <c r="AW37" s="5">
        <f t="shared" ref="AW37" si="976">AW38+AW39</f>
        <v>0</v>
      </c>
      <c r="AX37" s="5">
        <f t="shared" si="960"/>
        <v>0</v>
      </c>
      <c r="AY37" s="5">
        <f t="shared" ref="AY37" si="977">AY38+AY39</f>
        <v>0</v>
      </c>
      <c r="AZ37" s="5">
        <f t="shared" ref="AZ37" si="978">AZ38+AZ39</f>
        <v>0</v>
      </c>
      <c r="BA37" s="5">
        <f t="shared" si="960"/>
        <v>0</v>
      </c>
      <c r="BB37" s="5">
        <f t="shared" ref="BB37" si="979">BB38+BB39</f>
        <v>0</v>
      </c>
      <c r="BC37" s="5">
        <f t="shared" ref="BC37" si="980">BC38+BC39</f>
        <v>0</v>
      </c>
      <c r="BD37" s="5">
        <f t="shared" si="960"/>
        <v>0</v>
      </c>
      <c r="BE37" s="5">
        <f t="shared" ref="BE37" si="981">BE38+BE39</f>
        <v>0</v>
      </c>
      <c r="BF37" s="5">
        <f t="shared" ref="BF37" si="982">BF38+BF39</f>
        <v>0</v>
      </c>
      <c r="BG37" s="5">
        <f t="shared" si="960"/>
        <v>0</v>
      </c>
      <c r="BH37" s="5">
        <f t="shared" ref="BH37" si="983">BH38+BH39</f>
        <v>0</v>
      </c>
      <c r="BI37" s="5">
        <f t="shared" ref="BI37" si="984">BI38+BI39</f>
        <v>0</v>
      </c>
      <c r="BJ37" s="5">
        <f t="shared" si="960"/>
        <v>0</v>
      </c>
      <c r="BK37" s="5">
        <f t="shared" ref="BK37" si="985">BK38+BK39</f>
        <v>0</v>
      </c>
      <c r="BL37" s="5">
        <f t="shared" ref="BL37" si="986">BL38+BL39</f>
        <v>0</v>
      </c>
      <c r="BM37" s="5">
        <f t="shared" si="960"/>
        <v>0</v>
      </c>
      <c r="BN37" s="5">
        <f t="shared" ref="BN37" si="987">BN38+BN39</f>
        <v>0</v>
      </c>
      <c r="BO37" s="5">
        <f t="shared" ref="BO37" si="988">BO38+BO39</f>
        <v>0</v>
      </c>
      <c r="BP37" s="5">
        <f t="shared" si="960"/>
        <v>0</v>
      </c>
      <c r="BQ37" s="5">
        <f t="shared" ref="BQ37" si="989">BQ38+BQ39</f>
        <v>0</v>
      </c>
      <c r="BR37" s="5">
        <f t="shared" ref="BR37" si="990">BR38+BR39</f>
        <v>0</v>
      </c>
      <c r="BS37" s="5">
        <f t="shared" si="960"/>
        <v>0</v>
      </c>
      <c r="BT37" s="5">
        <f t="shared" ref="BT37" si="991">BT38+BT39</f>
        <v>0</v>
      </c>
      <c r="BU37" s="5">
        <f t="shared" ref="BU37" si="992">BU38+BU39</f>
        <v>0</v>
      </c>
      <c r="BV37" s="5">
        <f t="shared" si="960"/>
        <v>0</v>
      </c>
      <c r="BW37" s="5">
        <f t="shared" ref="BW37" si="993">BW38+BW39</f>
        <v>0</v>
      </c>
      <c r="BX37" s="5">
        <f t="shared" ref="BX37" si="994">BX38+BX39</f>
        <v>0</v>
      </c>
      <c r="BY37" s="5">
        <f t="shared" si="960"/>
        <v>0</v>
      </c>
      <c r="BZ37" s="5">
        <f t="shared" ref="BZ37" si="995">BZ38+BZ39</f>
        <v>0</v>
      </c>
      <c r="CA37" s="5">
        <f t="shared" ref="CA37" si="996">CA38+CA39</f>
        <v>0</v>
      </c>
      <c r="CB37" s="5">
        <f t="shared" si="960"/>
        <v>0</v>
      </c>
      <c r="CC37" s="5">
        <f t="shared" ref="CC37" si="997">CC38+CC39</f>
        <v>0</v>
      </c>
      <c r="CD37" s="5">
        <f t="shared" ref="CD37" si="998">CD38+CD39</f>
        <v>0</v>
      </c>
      <c r="CE37" s="5">
        <f t="shared" si="960"/>
        <v>0</v>
      </c>
      <c r="CF37" s="5">
        <f t="shared" ref="CF37" si="999">CF38+CF39</f>
        <v>0</v>
      </c>
      <c r="CG37" s="5">
        <f t="shared" ref="CG37" si="1000">CG38+CG39</f>
        <v>0</v>
      </c>
      <c r="CH37" s="5">
        <f t="shared" si="960"/>
        <v>0</v>
      </c>
      <c r="CI37" s="5">
        <f t="shared" ref="CI37" si="1001">CI38+CI39</f>
        <v>0</v>
      </c>
      <c r="CJ37" s="5">
        <f t="shared" ref="CJ37" si="1002">CJ38+CJ39</f>
        <v>0</v>
      </c>
      <c r="CK37" s="5">
        <f t="shared" si="960"/>
        <v>0</v>
      </c>
      <c r="CL37" s="5">
        <f t="shared" ref="CL37" si="1003">CL38+CL39</f>
        <v>0</v>
      </c>
      <c r="CM37" s="5">
        <f t="shared" ref="CM37" si="1004">CM38+CM39</f>
        <v>0</v>
      </c>
      <c r="CN37" s="5">
        <f t="shared" si="960"/>
        <v>0</v>
      </c>
      <c r="CO37" s="5">
        <f t="shared" ref="CO37" si="1005">CO38+CO39</f>
        <v>0</v>
      </c>
      <c r="CP37" s="5">
        <f t="shared" ref="CP37" si="1006">CP38+CP39</f>
        <v>0</v>
      </c>
      <c r="CQ37" s="5">
        <f t="shared" si="960"/>
        <v>0</v>
      </c>
      <c r="CR37" s="5">
        <f t="shared" ref="CR37" si="1007">CR38+CR39</f>
        <v>0</v>
      </c>
      <c r="CS37" s="5">
        <f t="shared" ref="CS37" si="1008">CS38+CS39</f>
        <v>0</v>
      </c>
      <c r="CT37" s="5">
        <f t="shared" si="960"/>
        <v>0</v>
      </c>
      <c r="CU37" s="5">
        <f t="shared" ref="CU37" si="1009">CU38+CU39</f>
        <v>0</v>
      </c>
      <c r="CV37" s="5">
        <f t="shared" ref="CV37" si="1010">CV38+CV39</f>
        <v>0</v>
      </c>
      <c r="CW37" s="5">
        <f t="shared" si="960"/>
        <v>0</v>
      </c>
      <c r="CX37" s="5">
        <f t="shared" ref="CX37" si="1011">CX38+CX39</f>
        <v>0</v>
      </c>
      <c r="CY37" s="5">
        <f t="shared" ref="CY37" si="1012">CY38+CY39</f>
        <v>0</v>
      </c>
      <c r="CZ37" s="5">
        <f t="shared" si="960"/>
        <v>0</v>
      </c>
      <c r="DA37" s="5">
        <f t="shared" ref="DA37" si="1013">DA38+DA39</f>
        <v>0</v>
      </c>
      <c r="DB37" s="5">
        <f t="shared" ref="DB37" si="1014">DB38+DB39</f>
        <v>0</v>
      </c>
      <c r="DC37" s="5">
        <f t="shared" si="960"/>
        <v>0</v>
      </c>
      <c r="DD37" s="5">
        <f t="shared" ref="DD37" si="1015">DD38+DD39</f>
        <v>0</v>
      </c>
      <c r="DE37" s="5">
        <f t="shared" ref="DE37" si="1016">DE38+DE39</f>
        <v>0</v>
      </c>
      <c r="DF37" s="5">
        <f t="shared" si="960"/>
        <v>0</v>
      </c>
      <c r="DG37" s="5">
        <f t="shared" ref="DG37" si="1017">DG38+DG39</f>
        <v>0</v>
      </c>
      <c r="DH37" s="5">
        <f t="shared" ref="DH37" si="1018">DH38+DH39</f>
        <v>0</v>
      </c>
      <c r="DI37" s="5">
        <f t="shared" si="960"/>
        <v>0</v>
      </c>
      <c r="DJ37" s="5">
        <f t="shared" ref="DJ37" si="1019">DJ38+DJ39</f>
        <v>0</v>
      </c>
      <c r="DK37" s="5">
        <f t="shared" ref="DK37" si="1020">DK38+DK39</f>
        <v>0</v>
      </c>
      <c r="DL37" s="5">
        <f t="shared" si="960"/>
        <v>0</v>
      </c>
      <c r="DM37" s="5">
        <f t="shared" ref="DM37" si="1021">DM38+DM39</f>
        <v>0</v>
      </c>
      <c r="DN37" s="5">
        <f t="shared" ref="DN37" si="1022">DN38+DN39</f>
        <v>0</v>
      </c>
      <c r="DO37" s="5">
        <f t="shared" si="960"/>
        <v>0</v>
      </c>
      <c r="DP37" s="5">
        <f t="shared" ref="DP37" si="1023">DP38+DP39</f>
        <v>0</v>
      </c>
      <c r="DQ37" s="5">
        <f t="shared" ref="DQ37" si="1024">DQ38+DQ39</f>
        <v>0</v>
      </c>
      <c r="DR37" s="106">
        <f t="shared" si="960"/>
        <v>0</v>
      </c>
      <c r="DS37" s="106">
        <f t="shared" si="960"/>
        <v>0</v>
      </c>
      <c r="DT37" s="106">
        <f t="shared" si="960"/>
        <v>0</v>
      </c>
      <c r="DU37" s="5">
        <f t="shared" ref="DU37:EU37" si="1025">DU38+DU39</f>
        <v>0</v>
      </c>
      <c r="DV37" s="5">
        <f t="shared" si="1025"/>
        <v>0</v>
      </c>
      <c r="DW37" s="5">
        <f t="shared" si="1025"/>
        <v>0</v>
      </c>
      <c r="DX37" s="5">
        <f t="shared" si="1025"/>
        <v>0</v>
      </c>
      <c r="DY37" s="5">
        <f t="shared" si="1025"/>
        <v>0</v>
      </c>
      <c r="DZ37" s="5">
        <f t="shared" si="1025"/>
        <v>0</v>
      </c>
      <c r="EA37" s="5">
        <f t="shared" si="1025"/>
        <v>0</v>
      </c>
      <c r="EB37" s="5">
        <f t="shared" si="1025"/>
        <v>0</v>
      </c>
      <c r="EC37" s="5">
        <f t="shared" si="1025"/>
        <v>0</v>
      </c>
      <c r="ED37" s="5">
        <f t="shared" si="1025"/>
        <v>0</v>
      </c>
      <c r="EE37" s="5">
        <f t="shared" si="1025"/>
        <v>0</v>
      </c>
      <c r="EF37" s="5">
        <f t="shared" si="1025"/>
        <v>0</v>
      </c>
      <c r="EG37" s="5">
        <f t="shared" si="1025"/>
        <v>0</v>
      </c>
      <c r="EH37" s="5">
        <f t="shared" si="1025"/>
        <v>0</v>
      </c>
      <c r="EI37" s="5">
        <f t="shared" si="1025"/>
        <v>0</v>
      </c>
      <c r="EJ37" s="5">
        <f t="shared" si="1025"/>
        <v>0</v>
      </c>
      <c r="EK37" s="5">
        <f t="shared" si="1025"/>
        <v>0</v>
      </c>
      <c r="EL37" s="5">
        <f t="shared" si="1025"/>
        <v>0</v>
      </c>
      <c r="EM37" s="5">
        <f t="shared" si="1025"/>
        <v>0</v>
      </c>
      <c r="EN37" s="5">
        <f t="shared" si="1025"/>
        <v>0</v>
      </c>
      <c r="EO37" s="5">
        <f t="shared" si="1025"/>
        <v>0</v>
      </c>
      <c r="EP37" s="5">
        <f t="shared" si="1025"/>
        <v>0</v>
      </c>
      <c r="EQ37" s="5">
        <f t="shared" si="1025"/>
        <v>0</v>
      </c>
      <c r="ER37" s="5">
        <f t="shared" si="1025"/>
        <v>0</v>
      </c>
      <c r="ES37" s="5">
        <f t="shared" si="1025"/>
        <v>0</v>
      </c>
      <c r="ET37" s="5">
        <f t="shared" si="1025"/>
        <v>0</v>
      </c>
      <c r="EU37" s="5">
        <f t="shared" si="1025"/>
        <v>0</v>
      </c>
      <c r="EV37" s="106">
        <f t="shared" si="960"/>
        <v>0</v>
      </c>
      <c r="EW37" s="106">
        <f t="shared" si="960"/>
        <v>0</v>
      </c>
      <c r="EX37" s="106">
        <f t="shared" si="960"/>
        <v>0</v>
      </c>
      <c r="EY37" s="5">
        <f t="shared" si="960"/>
        <v>0</v>
      </c>
      <c r="EZ37" s="5">
        <f t="shared" si="960"/>
        <v>0</v>
      </c>
      <c r="FA37" s="5">
        <f t="shared" si="960"/>
        <v>0</v>
      </c>
      <c r="FB37" s="5">
        <f t="shared" si="960"/>
        <v>0</v>
      </c>
      <c r="FC37" s="5">
        <f t="shared" si="960"/>
        <v>0</v>
      </c>
      <c r="FD37" s="5">
        <f t="shared" si="960"/>
        <v>0</v>
      </c>
      <c r="FE37" s="5">
        <f t="shared" si="960"/>
        <v>0</v>
      </c>
      <c r="FF37" s="5">
        <f t="shared" si="960"/>
        <v>0</v>
      </c>
      <c r="FG37" s="5">
        <f t="shared" si="960"/>
        <v>0</v>
      </c>
      <c r="FH37" s="5">
        <f t="shared" si="960"/>
        <v>0</v>
      </c>
      <c r="FI37" s="5">
        <f t="shared" si="960"/>
        <v>0</v>
      </c>
      <c r="FJ37" s="5">
        <f t="shared" si="960"/>
        <v>0</v>
      </c>
      <c r="FK37" s="5">
        <f t="shared" si="960"/>
        <v>0</v>
      </c>
      <c r="FL37" s="5">
        <f t="shared" si="960"/>
        <v>0</v>
      </c>
      <c r="FM37" s="5">
        <f t="shared" si="960"/>
        <v>0</v>
      </c>
      <c r="FN37" s="5">
        <f t="shared" ref="FN37" si="1026">FN38+FN39</f>
        <v>0</v>
      </c>
      <c r="FO37" s="5">
        <f t="shared" ref="FO37:HC37" si="1027">FO38+FO39</f>
        <v>0</v>
      </c>
      <c r="FP37" s="5">
        <f t="shared" si="1027"/>
        <v>0</v>
      </c>
      <c r="FQ37" s="5">
        <f t="shared" si="1027"/>
        <v>0</v>
      </c>
      <c r="FR37" s="5">
        <f t="shared" si="1027"/>
        <v>0</v>
      </c>
      <c r="FS37" s="5">
        <f t="shared" si="1027"/>
        <v>0</v>
      </c>
      <c r="FT37" s="5">
        <f t="shared" si="1027"/>
        <v>0</v>
      </c>
      <c r="FU37" s="5">
        <f t="shared" si="1027"/>
        <v>0</v>
      </c>
      <c r="FV37" s="5">
        <f t="shared" si="1027"/>
        <v>0</v>
      </c>
      <c r="FW37" s="5">
        <f t="shared" si="1027"/>
        <v>0</v>
      </c>
      <c r="FX37" s="5">
        <f t="shared" si="1027"/>
        <v>0</v>
      </c>
      <c r="FY37" s="5">
        <f t="shared" si="1027"/>
        <v>0</v>
      </c>
      <c r="FZ37" s="5">
        <f t="shared" si="1027"/>
        <v>0</v>
      </c>
      <c r="GA37" s="5">
        <f t="shared" si="1027"/>
        <v>0</v>
      </c>
      <c r="GB37" s="5">
        <f t="shared" si="1027"/>
        <v>0</v>
      </c>
      <c r="GC37" s="5">
        <f t="shared" si="1027"/>
        <v>0</v>
      </c>
      <c r="GD37" s="5">
        <f t="shared" si="1027"/>
        <v>0</v>
      </c>
      <c r="GE37" s="5">
        <f t="shared" si="1027"/>
        <v>0</v>
      </c>
      <c r="GF37" s="5">
        <f t="shared" si="1027"/>
        <v>0</v>
      </c>
      <c r="GG37" s="5">
        <f t="shared" si="1027"/>
        <v>0</v>
      </c>
      <c r="GH37" s="5">
        <f t="shared" si="1027"/>
        <v>0</v>
      </c>
      <c r="GI37" s="5">
        <f t="shared" si="1027"/>
        <v>0</v>
      </c>
      <c r="GJ37" s="5">
        <f t="shared" si="1027"/>
        <v>0</v>
      </c>
      <c r="GK37" s="5">
        <f t="shared" si="1027"/>
        <v>0</v>
      </c>
      <c r="GL37" s="5">
        <f t="shared" si="1027"/>
        <v>0</v>
      </c>
      <c r="GM37" s="5">
        <f t="shared" si="1027"/>
        <v>0</v>
      </c>
      <c r="GN37" s="5">
        <f t="shared" si="1027"/>
        <v>0</v>
      </c>
      <c r="GO37" s="5">
        <f t="shared" si="1027"/>
        <v>0</v>
      </c>
      <c r="GP37" s="5">
        <f t="shared" si="1027"/>
        <v>0</v>
      </c>
      <c r="GQ37" s="5">
        <f t="shared" si="1027"/>
        <v>0</v>
      </c>
      <c r="GR37" s="5">
        <f t="shared" si="1027"/>
        <v>0</v>
      </c>
      <c r="GS37" s="5">
        <f t="shared" si="1027"/>
        <v>0</v>
      </c>
      <c r="GT37" s="5">
        <f t="shared" si="1027"/>
        <v>0</v>
      </c>
      <c r="GU37" s="5">
        <f t="shared" si="1027"/>
        <v>0</v>
      </c>
      <c r="GV37" s="5">
        <f t="shared" si="1027"/>
        <v>0</v>
      </c>
      <c r="GW37" s="5">
        <f t="shared" si="1027"/>
        <v>0</v>
      </c>
      <c r="GX37" s="5">
        <f t="shared" si="1027"/>
        <v>0</v>
      </c>
      <c r="GY37" s="5">
        <f t="shared" si="1027"/>
        <v>0</v>
      </c>
      <c r="GZ37" s="5">
        <f t="shared" si="1027"/>
        <v>0</v>
      </c>
      <c r="HA37" s="5">
        <f t="shared" si="1027"/>
        <v>0</v>
      </c>
      <c r="HB37" s="5">
        <f t="shared" si="1027"/>
        <v>0</v>
      </c>
      <c r="HC37" s="118">
        <f t="shared" si="1027"/>
        <v>0</v>
      </c>
    </row>
    <row r="38" spans="1:211" x14ac:dyDescent="0.2">
      <c r="A38" s="123" t="s">
        <v>429</v>
      </c>
      <c r="B38" s="6">
        <v>0</v>
      </c>
      <c r="C38" s="6"/>
      <c r="D38" s="6">
        <f t="shared" ref="D38:D39" si="1028">B38+C38</f>
        <v>0</v>
      </c>
      <c r="E38" s="6">
        <v>0</v>
      </c>
      <c r="F38" s="6"/>
      <c r="G38" s="6">
        <f t="shared" ref="G38:G39" si="1029">E38+F38</f>
        <v>0</v>
      </c>
      <c r="H38" s="6">
        <v>0</v>
      </c>
      <c r="I38" s="6"/>
      <c r="J38" s="6">
        <f t="shared" ref="J38:J39" si="1030">H38+I38</f>
        <v>0</v>
      </c>
      <c r="K38" s="6">
        <v>0</v>
      </c>
      <c r="L38" s="6"/>
      <c r="M38" s="6">
        <f t="shared" ref="M38:M39" si="1031">K38+L38</f>
        <v>0</v>
      </c>
      <c r="N38" s="6">
        <v>0</v>
      </c>
      <c r="O38" s="6"/>
      <c r="P38" s="6">
        <f t="shared" ref="P38:P39" si="1032">N38+O38</f>
        <v>0</v>
      </c>
      <c r="Q38" s="6">
        <v>0</v>
      </c>
      <c r="R38" s="6"/>
      <c r="S38" s="6">
        <f t="shared" ref="S38:S39" si="1033">Q38+R38</f>
        <v>0</v>
      </c>
      <c r="T38" s="6">
        <v>0</v>
      </c>
      <c r="U38" s="6"/>
      <c r="V38" s="6">
        <f t="shared" ref="V38:V39" si="1034">T38+U38</f>
        <v>0</v>
      </c>
      <c r="W38" s="6">
        <v>0</v>
      </c>
      <c r="X38" s="6"/>
      <c r="Y38" s="6">
        <f t="shared" ref="Y38:Y39" si="1035">W38+X38</f>
        <v>0</v>
      </c>
      <c r="Z38" s="6"/>
      <c r="AA38" s="6"/>
      <c r="AB38" s="6">
        <f t="shared" ref="AB38:AB39" si="1036">Z38+AA38</f>
        <v>0</v>
      </c>
      <c r="AC38" s="6"/>
      <c r="AD38" s="6"/>
      <c r="AE38" s="6">
        <f t="shared" ref="AE38:AE39" si="1037">AC38+AD38</f>
        <v>0</v>
      </c>
      <c r="AF38" s="6"/>
      <c r="AG38" s="6"/>
      <c r="AH38" s="6">
        <f t="shared" ref="AH38:AH39" si="1038">AF38+AG38</f>
        <v>0</v>
      </c>
      <c r="AI38" s="6"/>
      <c r="AJ38" s="6"/>
      <c r="AK38" s="6">
        <f t="shared" ref="AK38:AK39" si="1039">AI38+AJ38</f>
        <v>0</v>
      </c>
      <c r="AL38" s="6"/>
      <c r="AM38" s="6"/>
      <c r="AN38" s="6">
        <f t="shared" ref="AN38:AN39" si="1040">AL38+AM38</f>
        <v>0</v>
      </c>
      <c r="AO38" s="6"/>
      <c r="AP38" s="6"/>
      <c r="AQ38" s="6">
        <f t="shared" ref="AQ38:AQ39" si="1041">AO38+AP38</f>
        <v>0</v>
      </c>
      <c r="AR38" s="6"/>
      <c r="AS38" s="6"/>
      <c r="AT38" s="6">
        <f t="shared" ref="AT38:AT39" si="1042">AR38+AS38</f>
        <v>0</v>
      </c>
      <c r="AU38" s="6"/>
      <c r="AV38" s="6"/>
      <c r="AW38" s="6">
        <f t="shared" ref="AW38:AW39" si="1043">AU38+AV38</f>
        <v>0</v>
      </c>
      <c r="AX38" s="6"/>
      <c r="AY38" s="6"/>
      <c r="AZ38" s="6">
        <f t="shared" ref="AZ38:AZ39" si="1044">AX38+AY38</f>
        <v>0</v>
      </c>
      <c r="BA38" s="6"/>
      <c r="BB38" s="6"/>
      <c r="BC38" s="6">
        <f t="shared" ref="BC38:BC39" si="1045">BA38+BB38</f>
        <v>0</v>
      </c>
      <c r="BD38" s="6"/>
      <c r="BE38" s="6"/>
      <c r="BF38" s="6">
        <f t="shared" ref="BF38:BF39" si="1046">BD38+BE38</f>
        <v>0</v>
      </c>
      <c r="BG38" s="6"/>
      <c r="BH38" s="6"/>
      <c r="BI38" s="6">
        <f t="shared" ref="BI38:BI39" si="1047">BG38+BH38</f>
        <v>0</v>
      </c>
      <c r="BJ38" s="6"/>
      <c r="BK38" s="6"/>
      <c r="BL38" s="6">
        <f t="shared" ref="BL38:BL39" si="1048">BJ38+BK38</f>
        <v>0</v>
      </c>
      <c r="BM38" s="6"/>
      <c r="BN38" s="6"/>
      <c r="BO38" s="6">
        <f t="shared" ref="BO38:BO39" si="1049">BM38+BN38</f>
        <v>0</v>
      </c>
      <c r="BP38" s="6"/>
      <c r="BQ38" s="6"/>
      <c r="BR38" s="6">
        <f t="shared" ref="BR38:BR39" si="1050">BP38+BQ38</f>
        <v>0</v>
      </c>
      <c r="BS38" s="6"/>
      <c r="BT38" s="6"/>
      <c r="BU38" s="6">
        <f t="shared" ref="BU38:BU39" si="1051">BS38+BT38</f>
        <v>0</v>
      </c>
      <c r="BV38" s="6"/>
      <c r="BW38" s="6"/>
      <c r="BX38" s="6">
        <f t="shared" ref="BX38:BX39" si="1052">BV38+BW38</f>
        <v>0</v>
      </c>
      <c r="BY38" s="6"/>
      <c r="BZ38" s="6"/>
      <c r="CA38" s="6">
        <f t="shared" ref="CA38:CA39" si="1053">BY38+BZ38</f>
        <v>0</v>
      </c>
      <c r="CB38" s="6"/>
      <c r="CC38" s="6"/>
      <c r="CD38" s="6">
        <f t="shared" ref="CD38:CD39" si="1054">CB38+CC38</f>
        <v>0</v>
      </c>
      <c r="CE38" s="6"/>
      <c r="CF38" s="6"/>
      <c r="CG38" s="6">
        <f t="shared" ref="CG38:CG39" si="1055">CE38+CF38</f>
        <v>0</v>
      </c>
      <c r="CH38" s="6"/>
      <c r="CI38" s="6"/>
      <c r="CJ38" s="6">
        <f t="shared" ref="CJ38:CJ39" si="1056">CH38+CI38</f>
        <v>0</v>
      </c>
      <c r="CK38" s="6"/>
      <c r="CL38" s="6"/>
      <c r="CM38" s="6">
        <f t="shared" ref="CM38:CM39" si="1057">CK38+CL38</f>
        <v>0</v>
      </c>
      <c r="CN38" s="6"/>
      <c r="CO38" s="6"/>
      <c r="CP38" s="6">
        <f t="shared" ref="CP38:CP39" si="1058">CN38+CO38</f>
        <v>0</v>
      </c>
      <c r="CQ38" s="6"/>
      <c r="CR38" s="6"/>
      <c r="CS38" s="6">
        <f t="shared" ref="CS38:CS39" si="1059">CQ38+CR38</f>
        <v>0</v>
      </c>
      <c r="CT38" s="6"/>
      <c r="CU38" s="6"/>
      <c r="CV38" s="6">
        <f t="shared" ref="CV38:CV39" si="1060">CT38+CU38</f>
        <v>0</v>
      </c>
      <c r="CW38" s="6"/>
      <c r="CX38" s="6"/>
      <c r="CY38" s="6">
        <f t="shared" ref="CY38:CY39" si="1061">CW38+CX38</f>
        <v>0</v>
      </c>
      <c r="CZ38" s="6"/>
      <c r="DA38" s="6"/>
      <c r="DB38" s="6">
        <f t="shared" ref="DB38:DB39" si="1062">CZ38+DA38</f>
        <v>0</v>
      </c>
      <c r="DC38" s="6"/>
      <c r="DD38" s="6"/>
      <c r="DE38" s="6">
        <f t="shared" ref="DE38:DE39" si="1063">DC38+DD38</f>
        <v>0</v>
      </c>
      <c r="DF38" s="6"/>
      <c r="DG38" s="6"/>
      <c r="DH38" s="6">
        <f t="shared" ref="DH38:DH39" si="1064">DF38+DG38</f>
        <v>0</v>
      </c>
      <c r="DI38" s="6"/>
      <c r="DJ38" s="6"/>
      <c r="DK38" s="6">
        <f t="shared" ref="DK38:DK39" si="1065">DI38+DJ38</f>
        <v>0</v>
      </c>
      <c r="DL38" s="6"/>
      <c r="DM38" s="6"/>
      <c r="DN38" s="6">
        <f t="shared" ref="DN38:DN39" si="1066">DL38+DM38</f>
        <v>0</v>
      </c>
      <c r="DO38" s="6"/>
      <c r="DP38" s="6"/>
      <c r="DQ38" s="6">
        <f t="shared" ref="DQ38:DQ39" si="1067">DO38+DP38</f>
        <v>0</v>
      </c>
      <c r="DR38" s="105">
        <f t="shared" ref="DR38:DT39" si="1068">B38+E38+H38+K38+N38+Q38+T38+W38+Z38+AC38+AF38+AI38+AL38+AO38+AR38+AU38+AX38+BA38+BD38+BG38+BJ38+BM38+BP38+BS38+BV38+BY38+CB38+CE38+CH38+CK38+CN38+CQ38+CT38+CW38+CZ38+DC38+DF38+DI38+DL38+DO38</f>
        <v>0</v>
      </c>
      <c r="DS38" s="105">
        <f t="shared" si="1068"/>
        <v>0</v>
      </c>
      <c r="DT38" s="105">
        <f t="shared" si="1068"/>
        <v>0</v>
      </c>
      <c r="DU38" s="6"/>
      <c r="DV38" s="6"/>
      <c r="DW38" s="6">
        <f t="shared" ref="DW38:DW39" si="1069">DU38+DV38</f>
        <v>0</v>
      </c>
      <c r="DX38" s="6"/>
      <c r="DY38" s="6"/>
      <c r="DZ38" s="6">
        <f t="shared" ref="DZ38:DZ39" si="1070">DX38+DY38</f>
        <v>0</v>
      </c>
      <c r="EA38" s="6"/>
      <c r="EB38" s="6"/>
      <c r="EC38" s="6">
        <f t="shared" ref="EC38:EC39" si="1071">EA38+EB38</f>
        <v>0</v>
      </c>
      <c r="ED38" s="6"/>
      <c r="EE38" s="6"/>
      <c r="EF38" s="6">
        <f t="shared" ref="EF38:EF39" si="1072">ED38+EE38</f>
        <v>0</v>
      </c>
      <c r="EG38" s="6"/>
      <c r="EH38" s="6"/>
      <c r="EI38" s="6">
        <f t="shared" ref="EI38:EI39" si="1073">EG38+EH38</f>
        <v>0</v>
      </c>
      <c r="EJ38" s="6"/>
      <c r="EK38" s="6"/>
      <c r="EL38" s="6">
        <f t="shared" ref="EL38:EL39" si="1074">EJ38+EK38</f>
        <v>0</v>
      </c>
      <c r="EM38" s="6"/>
      <c r="EN38" s="6"/>
      <c r="EO38" s="6">
        <f t="shared" ref="EO38:EO39" si="1075">EM38+EN38</f>
        <v>0</v>
      </c>
      <c r="EP38" s="6"/>
      <c r="EQ38" s="6"/>
      <c r="ER38" s="6">
        <f t="shared" ref="ER38:ER39" si="1076">EP38+EQ38</f>
        <v>0</v>
      </c>
      <c r="ES38" s="6"/>
      <c r="ET38" s="6"/>
      <c r="EU38" s="6">
        <f t="shared" ref="EU38:EU39" si="1077">ES38+ET38</f>
        <v>0</v>
      </c>
      <c r="EV38" s="105">
        <f t="shared" ref="EV38:EV39" si="1078">DU38+DX38+EA38+ED38+EG38+EJ38+EM38+EP38+ES38</f>
        <v>0</v>
      </c>
      <c r="EW38" s="105">
        <f t="shared" ref="EW38:EW39" si="1079">DV38+DY38+EB38+EE38+EH38+EK38+EN38+EQ38+ET38</f>
        <v>0</v>
      </c>
      <c r="EX38" s="105">
        <f t="shared" ref="EX38:EX39" si="1080">DW38+DZ38+EC38+EF38+EI38+EL38+EO38+ER38+EU38</f>
        <v>0</v>
      </c>
      <c r="EY38" s="6"/>
      <c r="EZ38" s="6"/>
      <c r="FA38" s="6">
        <f t="shared" ref="FA38:FA39" si="1081">EY38+EZ38</f>
        <v>0</v>
      </c>
      <c r="FB38" s="6"/>
      <c r="FC38" s="6"/>
      <c r="FD38" s="6">
        <f t="shared" ref="FD38:FD39" si="1082">FB38+FC38</f>
        <v>0</v>
      </c>
      <c r="FE38" s="6"/>
      <c r="FF38" s="6"/>
      <c r="FG38" s="6">
        <f t="shared" ref="FG38:FG39" si="1083">FE38+FF38</f>
        <v>0</v>
      </c>
      <c r="FH38" s="6"/>
      <c r="FI38" s="6"/>
      <c r="FJ38" s="6">
        <f t="shared" ref="FJ38:FJ39" si="1084">FH38+FI38</f>
        <v>0</v>
      </c>
      <c r="FK38" s="7"/>
      <c r="FL38" s="6"/>
      <c r="FM38" s="6">
        <f t="shared" ref="FM38:FM39" si="1085">FK38+FL38</f>
        <v>0</v>
      </c>
      <c r="FN38" s="7"/>
      <c r="FO38" s="6"/>
      <c r="FP38" s="6">
        <f t="shared" ref="FP38:FP39" si="1086">FN38+FO38</f>
        <v>0</v>
      </c>
      <c r="FQ38" s="7"/>
      <c r="FR38" s="6"/>
      <c r="FS38" s="6">
        <f t="shared" ref="FS38:FS39" si="1087">FQ38+FR38</f>
        <v>0</v>
      </c>
      <c r="FT38" s="7"/>
      <c r="FU38" s="6"/>
      <c r="FV38" s="6">
        <f t="shared" ref="FV38:FV39" si="1088">FT38+FU38</f>
        <v>0</v>
      </c>
      <c r="FW38" s="7"/>
      <c r="FX38" s="6"/>
      <c r="FY38" s="6">
        <f t="shared" ref="FY38:FY39" si="1089">FW38+FX38</f>
        <v>0</v>
      </c>
      <c r="FZ38" s="7"/>
      <c r="GA38" s="6"/>
      <c r="GB38" s="6">
        <f t="shared" ref="GB38:GB39" si="1090">FZ38+GA38</f>
        <v>0</v>
      </c>
      <c r="GC38" s="7"/>
      <c r="GD38" s="6"/>
      <c r="GE38" s="6">
        <f t="shared" ref="GE38:GE39" si="1091">GC38+GD38</f>
        <v>0</v>
      </c>
      <c r="GF38" s="7"/>
      <c r="GG38" s="6"/>
      <c r="GH38" s="6">
        <f t="shared" ref="GH38:GH39" si="1092">GF38+GG38</f>
        <v>0</v>
      </c>
      <c r="GI38" s="7"/>
      <c r="GJ38" s="6"/>
      <c r="GK38" s="6">
        <f t="shared" ref="GK38:GK39" si="1093">GI38+GJ38</f>
        <v>0</v>
      </c>
      <c r="GL38" s="7">
        <f t="shared" ref="GL38:GL39" si="1094">EY38+FB38+FE38+FH38+FK38+FN38+FQ38+FT38+FW38+FZ38+GC38+GF38+GI38</f>
        <v>0</v>
      </c>
      <c r="GM38" s="7">
        <f t="shared" ref="GM38:GM39" si="1095">EZ38+FC38+FF38+FI38+FL38+FO38+FR38+FU38+FX38+GA38+GD38+GG38+GJ38</f>
        <v>0</v>
      </c>
      <c r="GN38" s="7">
        <f t="shared" ref="GN38:GN39" si="1096">FA38+FD38+FG38+FJ38+FM38+FP38+FS38+FV38+FY38+GB38+GE38+GH38+GK38</f>
        <v>0</v>
      </c>
      <c r="GO38" s="7">
        <f>SUM(GB38:GN38)</f>
        <v>0</v>
      </c>
      <c r="GP38" s="6"/>
      <c r="GQ38" s="6">
        <f t="shared" ref="GQ38:GQ39" si="1097">GO38+GP38</f>
        <v>0</v>
      </c>
      <c r="GR38" s="7">
        <f>SUM(GE38:GQ38)</f>
        <v>0</v>
      </c>
      <c r="GS38" s="6"/>
      <c r="GT38" s="6">
        <f t="shared" ref="GT38:GT39" si="1098">GR38+GS38</f>
        <v>0</v>
      </c>
      <c r="GU38" s="7">
        <f>SUM(GH38:GT38)</f>
        <v>0</v>
      </c>
      <c r="GV38" s="6"/>
      <c r="GW38" s="6">
        <f t="shared" ref="GW38:GW39" si="1099">GU38+GV38</f>
        <v>0</v>
      </c>
      <c r="GX38" s="7">
        <f t="shared" ref="GX38:GX39" si="1100">GL38+GO38+GR38+GU38</f>
        <v>0</v>
      </c>
      <c r="GY38" s="7">
        <f t="shared" ref="GY38:GY39" si="1101">GM38+GP38+GS38+GV38</f>
        <v>0</v>
      </c>
      <c r="GZ38" s="7">
        <f t="shared" ref="GZ38:GZ39" si="1102">GN38+GQ38+GT38+GW38</f>
        <v>0</v>
      </c>
      <c r="HA38" s="7">
        <f t="shared" ref="HA38:HA39" si="1103">GX38+EV38+DR38</f>
        <v>0</v>
      </c>
      <c r="HB38" s="7">
        <f t="shared" ref="HB38:HB39" si="1104">GY38+EW38+DS38</f>
        <v>0</v>
      </c>
      <c r="HC38" s="595">
        <f t="shared" ref="HC38:HC39" si="1105">GZ38+EX38+DT38</f>
        <v>0</v>
      </c>
    </row>
    <row r="39" spans="1:211" x14ac:dyDescent="0.2">
      <c r="A39" s="123" t="s">
        <v>430</v>
      </c>
      <c r="B39" s="6">
        <v>0</v>
      </c>
      <c r="C39" s="6"/>
      <c r="D39" s="6">
        <f t="shared" si="1028"/>
        <v>0</v>
      </c>
      <c r="E39" s="6">
        <v>0</v>
      </c>
      <c r="F39" s="6"/>
      <c r="G39" s="6">
        <f t="shared" si="1029"/>
        <v>0</v>
      </c>
      <c r="H39" s="6">
        <v>0</v>
      </c>
      <c r="I39" s="6"/>
      <c r="J39" s="6">
        <f t="shared" si="1030"/>
        <v>0</v>
      </c>
      <c r="K39" s="6">
        <v>0</v>
      </c>
      <c r="L39" s="6"/>
      <c r="M39" s="6">
        <f t="shared" si="1031"/>
        <v>0</v>
      </c>
      <c r="N39" s="6">
        <v>0</v>
      </c>
      <c r="O39" s="6"/>
      <c r="P39" s="6">
        <f t="shared" si="1032"/>
        <v>0</v>
      </c>
      <c r="Q39" s="6">
        <v>0</v>
      </c>
      <c r="R39" s="6"/>
      <c r="S39" s="6">
        <f t="shared" si="1033"/>
        <v>0</v>
      </c>
      <c r="T39" s="6">
        <v>0</v>
      </c>
      <c r="U39" s="6"/>
      <c r="V39" s="6">
        <f t="shared" si="1034"/>
        <v>0</v>
      </c>
      <c r="W39" s="6">
        <v>0</v>
      </c>
      <c r="X39" s="6"/>
      <c r="Y39" s="6">
        <f t="shared" si="1035"/>
        <v>0</v>
      </c>
      <c r="Z39" s="6">
        <v>0</v>
      </c>
      <c r="AA39" s="6"/>
      <c r="AB39" s="6">
        <f t="shared" si="1036"/>
        <v>0</v>
      </c>
      <c r="AC39" s="6"/>
      <c r="AD39" s="6"/>
      <c r="AE39" s="6">
        <f t="shared" si="1037"/>
        <v>0</v>
      </c>
      <c r="AF39" s="6"/>
      <c r="AG39" s="6"/>
      <c r="AH39" s="6">
        <f t="shared" si="1038"/>
        <v>0</v>
      </c>
      <c r="AI39" s="6"/>
      <c r="AJ39" s="6"/>
      <c r="AK39" s="6">
        <f t="shared" si="1039"/>
        <v>0</v>
      </c>
      <c r="AL39" s="6"/>
      <c r="AM39" s="6"/>
      <c r="AN39" s="6">
        <f t="shared" si="1040"/>
        <v>0</v>
      </c>
      <c r="AO39" s="6"/>
      <c r="AP39" s="6"/>
      <c r="AQ39" s="6">
        <f t="shared" si="1041"/>
        <v>0</v>
      </c>
      <c r="AR39" s="6"/>
      <c r="AS39" s="6"/>
      <c r="AT39" s="6">
        <f t="shared" si="1042"/>
        <v>0</v>
      </c>
      <c r="AU39" s="6"/>
      <c r="AV39" s="6"/>
      <c r="AW39" s="6">
        <f t="shared" si="1043"/>
        <v>0</v>
      </c>
      <c r="AX39" s="6"/>
      <c r="AY39" s="6"/>
      <c r="AZ39" s="6">
        <f t="shared" si="1044"/>
        <v>0</v>
      </c>
      <c r="BA39" s="6"/>
      <c r="BB39" s="6"/>
      <c r="BC39" s="6">
        <f t="shared" si="1045"/>
        <v>0</v>
      </c>
      <c r="BD39" s="6"/>
      <c r="BE39" s="6"/>
      <c r="BF39" s="6">
        <f t="shared" si="1046"/>
        <v>0</v>
      </c>
      <c r="BG39" s="6"/>
      <c r="BH39" s="6"/>
      <c r="BI39" s="6">
        <f t="shared" si="1047"/>
        <v>0</v>
      </c>
      <c r="BJ39" s="6"/>
      <c r="BK39" s="6"/>
      <c r="BL39" s="6">
        <f t="shared" si="1048"/>
        <v>0</v>
      </c>
      <c r="BM39" s="6"/>
      <c r="BN39" s="6"/>
      <c r="BO39" s="6">
        <f t="shared" si="1049"/>
        <v>0</v>
      </c>
      <c r="BP39" s="6"/>
      <c r="BQ39" s="6"/>
      <c r="BR39" s="6">
        <f t="shared" si="1050"/>
        <v>0</v>
      </c>
      <c r="BS39" s="6"/>
      <c r="BT39" s="6"/>
      <c r="BU39" s="6">
        <f t="shared" si="1051"/>
        <v>0</v>
      </c>
      <c r="BV39" s="6"/>
      <c r="BW39" s="6"/>
      <c r="BX39" s="6">
        <f t="shared" si="1052"/>
        <v>0</v>
      </c>
      <c r="BY39" s="6"/>
      <c r="BZ39" s="6"/>
      <c r="CA39" s="6">
        <f t="shared" si="1053"/>
        <v>0</v>
      </c>
      <c r="CB39" s="6"/>
      <c r="CC39" s="6"/>
      <c r="CD39" s="6">
        <f t="shared" si="1054"/>
        <v>0</v>
      </c>
      <c r="CE39" s="6"/>
      <c r="CF39" s="6"/>
      <c r="CG39" s="6">
        <f t="shared" si="1055"/>
        <v>0</v>
      </c>
      <c r="CH39" s="6"/>
      <c r="CI39" s="6"/>
      <c r="CJ39" s="6">
        <f t="shared" si="1056"/>
        <v>0</v>
      </c>
      <c r="CK39" s="6"/>
      <c r="CL39" s="6"/>
      <c r="CM39" s="6">
        <f t="shared" si="1057"/>
        <v>0</v>
      </c>
      <c r="CN39" s="6"/>
      <c r="CO39" s="6"/>
      <c r="CP39" s="6">
        <f t="shared" si="1058"/>
        <v>0</v>
      </c>
      <c r="CQ39" s="6"/>
      <c r="CR39" s="6"/>
      <c r="CS39" s="6">
        <f t="shared" si="1059"/>
        <v>0</v>
      </c>
      <c r="CT39" s="6"/>
      <c r="CU39" s="6"/>
      <c r="CV39" s="6">
        <f t="shared" si="1060"/>
        <v>0</v>
      </c>
      <c r="CW39" s="6"/>
      <c r="CX39" s="6"/>
      <c r="CY39" s="6">
        <f t="shared" si="1061"/>
        <v>0</v>
      </c>
      <c r="CZ39" s="6"/>
      <c r="DA39" s="6"/>
      <c r="DB39" s="6">
        <f t="shared" si="1062"/>
        <v>0</v>
      </c>
      <c r="DC39" s="6"/>
      <c r="DD39" s="6"/>
      <c r="DE39" s="6">
        <f t="shared" si="1063"/>
        <v>0</v>
      </c>
      <c r="DF39" s="6"/>
      <c r="DG39" s="6"/>
      <c r="DH39" s="6">
        <f t="shared" si="1064"/>
        <v>0</v>
      </c>
      <c r="DI39" s="6"/>
      <c r="DJ39" s="6"/>
      <c r="DK39" s="6">
        <f t="shared" si="1065"/>
        <v>0</v>
      </c>
      <c r="DL39" s="6"/>
      <c r="DM39" s="6"/>
      <c r="DN39" s="6">
        <f t="shared" si="1066"/>
        <v>0</v>
      </c>
      <c r="DO39" s="6"/>
      <c r="DP39" s="6"/>
      <c r="DQ39" s="6">
        <f t="shared" si="1067"/>
        <v>0</v>
      </c>
      <c r="DR39" s="105">
        <f t="shared" si="1068"/>
        <v>0</v>
      </c>
      <c r="DS39" s="105">
        <f t="shared" si="1068"/>
        <v>0</v>
      </c>
      <c r="DT39" s="105">
        <f t="shared" si="1068"/>
        <v>0</v>
      </c>
      <c r="DU39" s="6">
        <v>0</v>
      </c>
      <c r="DV39" s="6"/>
      <c r="DW39" s="6">
        <f t="shared" si="1069"/>
        <v>0</v>
      </c>
      <c r="DX39" s="6">
        <v>0</v>
      </c>
      <c r="DY39" s="6"/>
      <c r="DZ39" s="6">
        <f t="shared" si="1070"/>
        <v>0</v>
      </c>
      <c r="EA39" s="6">
        <v>0</v>
      </c>
      <c r="EB39" s="6"/>
      <c r="EC39" s="6">
        <f t="shared" si="1071"/>
        <v>0</v>
      </c>
      <c r="ED39" s="6">
        <v>0</v>
      </c>
      <c r="EE39" s="6"/>
      <c r="EF39" s="6">
        <f t="shared" si="1072"/>
        <v>0</v>
      </c>
      <c r="EG39" s="6">
        <v>0</v>
      </c>
      <c r="EH39" s="6"/>
      <c r="EI39" s="6">
        <f t="shared" si="1073"/>
        <v>0</v>
      </c>
      <c r="EJ39" s="6"/>
      <c r="EK39" s="6"/>
      <c r="EL39" s="6">
        <f t="shared" si="1074"/>
        <v>0</v>
      </c>
      <c r="EM39" s="6"/>
      <c r="EN39" s="6"/>
      <c r="EO39" s="6">
        <f t="shared" si="1075"/>
        <v>0</v>
      </c>
      <c r="EP39" s="6">
        <v>0</v>
      </c>
      <c r="EQ39" s="6"/>
      <c r="ER39" s="6">
        <f t="shared" si="1076"/>
        <v>0</v>
      </c>
      <c r="ES39" s="6"/>
      <c r="ET39" s="6"/>
      <c r="EU39" s="6">
        <f t="shared" si="1077"/>
        <v>0</v>
      </c>
      <c r="EV39" s="105">
        <f t="shared" si="1078"/>
        <v>0</v>
      </c>
      <c r="EW39" s="105">
        <f t="shared" si="1079"/>
        <v>0</v>
      </c>
      <c r="EX39" s="105">
        <f t="shared" si="1080"/>
        <v>0</v>
      </c>
      <c r="EY39" s="6"/>
      <c r="EZ39" s="6"/>
      <c r="FA39" s="6">
        <f t="shared" si="1081"/>
        <v>0</v>
      </c>
      <c r="FB39" s="6"/>
      <c r="FC39" s="6"/>
      <c r="FD39" s="6">
        <f t="shared" si="1082"/>
        <v>0</v>
      </c>
      <c r="FE39" s="6"/>
      <c r="FF39" s="6"/>
      <c r="FG39" s="6">
        <f t="shared" si="1083"/>
        <v>0</v>
      </c>
      <c r="FH39" s="6"/>
      <c r="FI39" s="6"/>
      <c r="FJ39" s="6">
        <f t="shared" si="1084"/>
        <v>0</v>
      </c>
      <c r="FK39" s="7"/>
      <c r="FL39" s="6"/>
      <c r="FM39" s="6">
        <f t="shared" si="1085"/>
        <v>0</v>
      </c>
      <c r="FN39" s="7"/>
      <c r="FO39" s="6"/>
      <c r="FP39" s="6">
        <f t="shared" si="1086"/>
        <v>0</v>
      </c>
      <c r="FQ39" s="7"/>
      <c r="FR39" s="6"/>
      <c r="FS39" s="6">
        <f t="shared" si="1087"/>
        <v>0</v>
      </c>
      <c r="FT39" s="7"/>
      <c r="FU39" s="6"/>
      <c r="FV39" s="6">
        <f t="shared" si="1088"/>
        <v>0</v>
      </c>
      <c r="FW39" s="7"/>
      <c r="FX39" s="6"/>
      <c r="FY39" s="6">
        <f t="shared" si="1089"/>
        <v>0</v>
      </c>
      <c r="FZ39" s="7"/>
      <c r="GA39" s="6"/>
      <c r="GB39" s="6">
        <f t="shared" si="1090"/>
        <v>0</v>
      </c>
      <c r="GC39" s="7"/>
      <c r="GD39" s="6"/>
      <c r="GE39" s="6">
        <f t="shared" si="1091"/>
        <v>0</v>
      </c>
      <c r="GF39" s="7"/>
      <c r="GG39" s="6"/>
      <c r="GH39" s="6">
        <f t="shared" si="1092"/>
        <v>0</v>
      </c>
      <c r="GI39" s="7"/>
      <c r="GJ39" s="6"/>
      <c r="GK39" s="6">
        <f t="shared" si="1093"/>
        <v>0</v>
      </c>
      <c r="GL39" s="7">
        <f t="shared" si="1094"/>
        <v>0</v>
      </c>
      <c r="GM39" s="7">
        <f t="shared" si="1095"/>
        <v>0</v>
      </c>
      <c r="GN39" s="7">
        <f t="shared" si="1096"/>
        <v>0</v>
      </c>
      <c r="GO39" s="7">
        <f>SUM(GB39:GN39)</f>
        <v>0</v>
      </c>
      <c r="GP39" s="6"/>
      <c r="GQ39" s="6">
        <f t="shared" si="1097"/>
        <v>0</v>
      </c>
      <c r="GR39" s="7">
        <f>SUM(GE39:GQ39)</f>
        <v>0</v>
      </c>
      <c r="GS39" s="6"/>
      <c r="GT39" s="6">
        <f t="shared" si="1098"/>
        <v>0</v>
      </c>
      <c r="GU39" s="7">
        <f>SUM(GH39:GT39)</f>
        <v>0</v>
      </c>
      <c r="GV39" s="6"/>
      <c r="GW39" s="6">
        <f t="shared" si="1099"/>
        <v>0</v>
      </c>
      <c r="GX39" s="7">
        <f t="shared" si="1100"/>
        <v>0</v>
      </c>
      <c r="GY39" s="7">
        <f t="shared" si="1101"/>
        <v>0</v>
      </c>
      <c r="GZ39" s="7">
        <f t="shared" si="1102"/>
        <v>0</v>
      </c>
      <c r="HA39" s="7">
        <f t="shared" si="1103"/>
        <v>0</v>
      </c>
      <c r="HB39" s="7">
        <f t="shared" si="1104"/>
        <v>0</v>
      </c>
      <c r="HC39" s="595">
        <f t="shared" si="1105"/>
        <v>0</v>
      </c>
    </row>
    <row r="40" spans="1:211" s="12" customFormat="1" x14ac:dyDescent="0.2">
      <c r="A40" s="124" t="s">
        <v>431</v>
      </c>
      <c r="B40" s="5">
        <f>B41+B46+B47+B48+B49</f>
        <v>0</v>
      </c>
      <c r="C40" s="5">
        <f t="shared" ref="C40:D40" si="1106">C41+C46+C47+C48+C49</f>
        <v>0</v>
      </c>
      <c r="D40" s="5">
        <f t="shared" si="1106"/>
        <v>0</v>
      </c>
      <c r="E40" s="5">
        <f>E41+E46+E47+E48+E49</f>
        <v>0</v>
      </c>
      <c r="F40" s="5">
        <f t="shared" ref="F40" si="1107">F41+F46+F47+F48+F49</f>
        <v>0</v>
      </c>
      <c r="G40" s="5">
        <f t="shared" ref="G40" si="1108">G41+G46+G47+G48+G49</f>
        <v>0</v>
      </c>
      <c r="H40" s="5">
        <f>H41+H46+H47+H48+H49</f>
        <v>0</v>
      </c>
      <c r="I40" s="5">
        <f t="shared" ref="I40" si="1109">I41+I46+I47+I48+I49</f>
        <v>0</v>
      </c>
      <c r="J40" s="5">
        <f t="shared" ref="J40" si="1110">J41+J46+J47+J48+J49</f>
        <v>0</v>
      </c>
      <c r="K40" s="5">
        <f>K41+K46+K47+K48+K49</f>
        <v>0</v>
      </c>
      <c r="L40" s="5">
        <f t="shared" ref="L40" si="1111">L41+L46+L47+L48+L49</f>
        <v>0</v>
      </c>
      <c r="M40" s="5">
        <f t="shared" ref="M40" si="1112">M41+M46+M47+M48+M49</f>
        <v>0</v>
      </c>
      <c r="N40" s="5">
        <f>N41+N46+N47+N48+N49</f>
        <v>0</v>
      </c>
      <c r="O40" s="5">
        <f t="shared" ref="O40" si="1113">O41+O46+O47+O48+O49</f>
        <v>0</v>
      </c>
      <c r="P40" s="5">
        <f t="shared" ref="P40" si="1114">P41+P46+P47+P48+P49</f>
        <v>0</v>
      </c>
      <c r="Q40" s="5">
        <f>Q41+Q46+Q47+Q48+Q49</f>
        <v>0</v>
      </c>
      <c r="R40" s="5">
        <f t="shared" ref="R40" si="1115">R41+R46+R47+R48+R49</f>
        <v>0</v>
      </c>
      <c r="S40" s="5">
        <f t="shared" ref="S40" si="1116">S41+S46+S47+S48+S49</f>
        <v>0</v>
      </c>
      <c r="T40" s="5">
        <f>T41+T46+T47+T48+T49</f>
        <v>0</v>
      </c>
      <c r="U40" s="5">
        <f t="shared" ref="U40" si="1117">U41+U46+U47+U48+U49</f>
        <v>0</v>
      </c>
      <c r="V40" s="5">
        <f t="shared" ref="V40" si="1118">V41+V46+V47+V48+V49</f>
        <v>0</v>
      </c>
      <c r="W40" s="5">
        <f>W41+W46+W47+W48+W49</f>
        <v>0</v>
      </c>
      <c r="X40" s="5">
        <f t="shared" ref="X40" si="1119">X41+X46+X47+X48+X49</f>
        <v>0</v>
      </c>
      <c r="Y40" s="5">
        <f t="shared" ref="Y40" si="1120">Y41+Y46+Y47+Y48+Y49</f>
        <v>0</v>
      </c>
      <c r="Z40" s="5">
        <f t="shared" ref="Z40:FM40" si="1121">Z41+Z46+Z47+Z48+Z49</f>
        <v>0</v>
      </c>
      <c r="AA40" s="5">
        <f t="shared" ref="AA40" si="1122">AA41+AA46+AA47+AA48+AA49</f>
        <v>0</v>
      </c>
      <c r="AB40" s="5">
        <f t="shared" ref="AB40" si="1123">AB41+AB46+AB47+AB48+AB49</f>
        <v>0</v>
      </c>
      <c r="AC40" s="5">
        <f t="shared" si="1121"/>
        <v>0</v>
      </c>
      <c r="AD40" s="5">
        <f t="shared" ref="AD40" si="1124">AD41+AD46+AD47+AD48+AD49</f>
        <v>0</v>
      </c>
      <c r="AE40" s="5">
        <f t="shared" ref="AE40" si="1125">AE41+AE46+AE47+AE48+AE49</f>
        <v>0</v>
      </c>
      <c r="AF40" s="5">
        <f t="shared" si="1121"/>
        <v>0</v>
      </c>
      <c r="AG40" s="5">
        <f t="shared" ref="AG40" si="1126">AG41+AG46+AG47+AG48+AG49</f>
        <v>0</v>
      </c>
      <c r="AH40" s="5">
        <f t="shared" ref="AH40" si="1127">AH41+AH46+AH47+AH48+AH49</f>
        <v>0</v>
      </c>
      <c r="AI40" s="5">
        <f t="shared" si="1121"/>
        <v>0</v>
      </c>
      <c r="AJ40" s="5">
        <f t="shared" ref="AJ40" si="1128">AJ41+AJ46+AJ47+AJ48+AJ49</f>
        <v>0</v>
      </c>
      <c r="AK40" s="5">
        <f t="shared" ref="AK40" si="1129">AK41+AK46+AK47+AK48+AK49</f>
        <v>0</v>
      </c>
      <c r="AL40" s="5">
        <f t="shared" si="1121"/>
        <v>0</v>
      </c>
      <c r="AM40" s="5">
        <f t="shared" ref="AM40" si="1130">AM41+AM46+AM47+AM48+AM49</f>
        <v>0</v>
      </c>
      <c r="AN40" s="5">
        <f t="shared" ref="AN40" si="1131">AN41+AN46+AN47+AN48+AN49</f>
        <v>0</v>
      </c>
      <c r="AO40" s="5">
        <f t="shared" si="1121"/>
        <v>0</v>
      </c>
      <c r="AP40" s="5">
        <f t="shared" ref="AP40" si="1132">AP41+AP46+AP47+AP48+AP49</f>
        <v>0</v>
      </c>
      <c r="AQ40" s="5">
        <f t="shared" ref="AQ40" si="1133">AQ41+AQ46+AQ47+AQ48+AQ49</f>
        <v>0</v>
      </c>
      <c r="AR40" s="5">
        <f>AR41+AR46+AR47+AR48+AR49</f>
        <v>0</v>
      </c>
      <c r="AS40" s="5">
        <f t="shared" ref="AS40" si="1134">AS41+AS46+AS47+AS48+AS49</f>
        <v>0</v>
      </c>
      <c r="AT40" s="5">
        <f t="shared" ref="AT40" si="1135">AT41+AT46+AT47+AT48+AT49</f>
        <v>0</v>
      </c>
      <c r="AU40" s="5">
        <f t="shared" si="1121"/>
        <v>0</v>
      </c>
      <c r="AV40" s="5">
        <f t="shared" ref="AV40" si="1136">AV41+AV46+AV47+AV48+AV49</f>
        <v>0</v>
      </c>
      <c r="AW40" s="5">
        <f t="shared" ref="AW40" si="1137">AW41+AW46+AW47+AW48+AW49</f>
        <v>0</v>
      </c>
      <c r="AX40" s="5">
        <f t="shared" si="1121"/>
        <v>0</v>
      </c>
      <c r="AY40" s="5">
        <f t="shared" ref="AY40" si="1138">AY41+AY46+AY47+AY48+AY49</f>
        <v>0</v>
      </c>
      <c r="AZ40" s="5">
        <f t="shared" ref="AZ40" si="1139">AZ41+AZ46+AZ47+AZ48+AZ49</f>
        <v>0</v>
      </c>
      <c r="BA40" s="5">
        <f t="shared" si="1121"/>
        <v>0</v>
      </c>
      <c r="BB40" s="5">
        <f t="shared" ref="BB40" si="1140">BB41+BB46+BB47+BB48+BB49</f>
        <v>0</v>
      </c>
      <c r="BC40" s="5">
        <f t="shared" ref="BC40" si="1141">BC41+BC46+BC47+BC48+BC49</f>
        <v>0</v>
      </c>
      <c r="BD40" s="5">
        <f t="shared" si="1121"/>
        <v>0</v>
      </c>
      <c r="BE40" s="5">
        <f t="shared" ref="BE40" si="1142">BE41+BE46+BE47+BE48+BE49</f>
        <v>0</v>
      </c>
      <c r="BF40" s="5">
        <f t="shared" ref="BF40" si="1143">BF41+BF46+BF47+BF48+BF49</f>
        <v>0</v>
      </c>
      <c r="BG40" s="5">
        <f t="shared" si="1121"/>
        <v>0</v>
      </c>
      <c r="BH40" s="5">
        <f t="shared" ref="BH40" si="1144">BH41+BH46+BH47+BH48+BH49</f>
        <v>0</v>
      </c>
      <c r="BI40" s="5">
        <f t="shared" ref="BI40" si="1145">BI41+BI46+BI47+BI48+BI49</f>
        <v>0</v>
      </c>
      <c r="BJ40" s="5">
        <f t="shared" si="1121"/>
        <v>0</v>
      </c>
      <c r="BK40" s="5">
        <f t="shared" ref="BK40" si="1146">BK41+BK46+BK47+BK48+BK49</f>
        <v>0</v>
      </c>
      <c r="BL40" s="5">
        <f t="shared" ref="BL40" si="1147">BL41+BL46+BL47+BL48+BL49</f>
        <v>0</v>
      </c>
      <c r="BM40" s="5">
        <f t="shared" si="1121"/>
        <v>0</v>
      </c>
      <c r="BN40" s="5">
        <f t="shared" ref="BN40" si="1148">BN41+BN46+BN47+BN48+BN49</f>
        <v>0</v>
      </c>
      <c r="BO40" s="5">
        <f t="shared" ref="BO40" si="1149">BO41+BO46+BO47+BO48+BO49</f>
        <v>0</v>
      </c>
      <c r="BP40" s="5">
        <f t="shared" si="1121"/>
        <v>0</v>
      </c>
      <c r="BQ40" s="5">
        <f t="shared" ref="BQ40" si="1150">BQ41+BQ46+BQ47+BQ48+BQ49</f>
        <v>0</v>
      </c>
      <c r="BR40" s="5">
        <f t="shared" ref="BR40" si="1151">BR41+BR46+BR47+BR48+BR49</f>
        <v>0</v>
      </c>
      <c r="BS40" s="5">
        <f t="shared" si="1121"/>
        <v>0</v>
      </c>
      <c r="BT40" s="5">
        <f t="shared" ref="BT40" si="1152">BT41+BT46+BT47+BT48+BT49</f>
        <v>0</v>
      </c>
      <c r="BU40" s="5">
        <f t="shared" ref="BU40" si="1153">BU41+BU46+BU47+BU48+BU49</f>
        <v>0</v>
      </c>
      <c r="BV40" s="5">
        <f t="shared" si="1121"/>
        <v>0</v>
      </c>
      <c r="BW40" s="5">
        <f t="shared" ref="BW40" si="1154">BW41+BW46+BW47+BW48+BW49</f>
        <v>0</v>
      </c>
      <c r="BX40" s="5">
        <f t="shared" ref="BX40" si="1155">BX41+BX46+BX47+BX48+BX49</f>
        <v>0</v>
      </c>
      <c r="BY40" s="5">
        <f t="shared" si="1121"/>
        <v>0</v>
      </c>
      <c r="BZ40" s="5">
        <f t="shared" ref="BZ40" si="1156">BZ41+BZ46+BZ47+BZ48+BZ49</f>
        <v>0</v>
      </c>
      <c r="CA40" s="5">
        <f t="shared" ref="CA40" si="1157">CA41+CA46+CA47+CA48+CA49</f>
        <v>0</v>
      </c>
      <c r="CB40" s="5">
        <f t="shared" si="1121"/>
        <v>0</v>
      </c>
      <c r="CC40" s="5">
        <f t="shared" ref="CC40" si="1158">CC41+CC46+CC47+CC48+CC49</f>
        <v>0</v>
      </c>
      <c r="CD40" s="5">
        <f t="shared" ref="CD40" si="1159">CD41+CD46+CD47+CD48+CD49</f>
        <v>0</v>
      </c>
      <c r="CE40" s="5">
        <f t="shared" si="1121"/>
        <v>0</v>
      </c>
      <c r="CF40" s="5">
        <f t="shared" ref="CF40" si="1160">CF41+CF46+CF47+CF48+CF49</f>
        <v>0</v>
      </c>
      <c r="CG40" s="5">
        <f t="shared" ref="CG40" si="1161">CG41+CG46+CG47+CG48+CG49</f>
        <v>0</v>
      </c>
      <c r="CH40" s="5">
        <f t="shared" si="1121"/>
        <v>0</v>
      </c>
      <c r="CI40" s="5">
        <f t="shared" ref="CI40" si="1162">CI41+CI46+CI47+CI48+CI49</f>
        <v>0</v>
      </c>
      <c r="CJ40" s="5">
        <f t="shared" ref="CJ40" si="1163">CJ41+CJ46+CJ47+CJ48+CJ49</f>
        <v>0</v>
      </c>
      <c r="CK40" s="5">
        <f t="shared" si="1121"/>
        <v>0</v>
      </c>
      <c r="CL40" s="5">
        <f t="shared" ref="CL40" si="1164">CL41+CL46+CL47+CL48+CL49</f>
        <v>0</v>
      </c>
      <c r="CM40" s="5">
        <f t="shared" ref="CM40" si="1165">CM41+CM46+CM47+CM48+CM49</f>
        <v>0</v>
      </c>
      <c r="CN40" s="5">
        <f t="shared" si="1121"/>
        <v>0</v>
      </c>
      <c r="CO40" s="5">
        <f t="shared" ref="CO40" si="1166">CO41+CO46+CO47+CO48+CO49</f>
        <v>0</v>
      </c>
      <c r="CP40" s="5">
        <f t="shared" ref="CP40" si="1167">CP41+CP46+CP47+CP48+CP49</f>
        <v>0</v>
      </c>
      <c r="CQ40" s="5">
        <f t="shared" si="1121"/>
        <v>0</v>
      </c>
      <c r="CR40" s="5">
        <f t="shared" ref="CR40" si="1168">CR41+CR46+CR47+CR48+CR49</f>
        <v>0</v>
      </c>
      <c r="CS40" s="5">
        <f t="shared" ref="CS40" si="1169">CS41+CS46+CS47+CS48+CS49</f>
        <v>0</v>
      </c>
      <c r="CT40" s="5">
        <f t="shared" si="1121"/>
        <v>0</v>
      </c>
      <c r="CU40" s="5">
        <f t="shared" ref="CU40" si="1170">CU41+CU46+CU47+CU48+CU49</f>
        <v>0</v>
      </c>
      <c r="CV40" s="5">
        <f t="shared" ref="CV40" si="1171">CV41+CV46+CV47+CV48+CV49</f>
        <v>0</v>
      </c>
      <c r="CW40" s="5">
        <f t="shared" si="1121"/>
        <v>0</v>
      </c>
      <c r="CX40" s="5">
        <f t="shared" ref="CX40" si="1172">CX41+CX46+CX47+CX48+CX49</f>
        <v>0</v>
      </c>
      <c r="CY40" s="5">
        <f t="shared" ref="CY40" si="1173">CY41+CY46+CY47+CY48+CY49</f>
        <v>0</v>
      </c>
      <c r="CZ40" s="5">
        <f t="shared" si="1121"/>
        <v>0</v>
      </c>
      <c r="DA40" s="5">
        <f t="shared" ref="DA40" si="1174">DA41+DA46+DA47+DA48+DA49</f>
        <v>0</v>
      </c>
      <c r="DB40" s="5">
        <f t="shared" ref="DB40" si="1175">DB41+DB46+DB47+DB48+DB49</f>
        <v>0</v>
      </c>
      <c r="DC40" s="5">
        <f t="shared" si="1121"/>
        <v>0</v>
      </c>
      <c r="DD40" s="5">
        <f t="shared" ref="DD40" si="1176">DD41+DD46+DD47+DD48+DD49</f>
        <v>0</v>
      </c>
      <c r="DE40" s="5">
        <f t="shared" ref="DE40" si="1177">DE41+DE46+DE47+DE48+DE49</f>
        <v>0</v>
      </c>
      <c r="DF40" s="5">
        <f t="shared" si="1121"/>
        <v>0</v>
      </c>
      <c r="DG40" s="5">
        <f t="shared" ref="DG40" si="1178">DG41+DG46+DG47+DG48+DG49</f>
        <v>0</v>
      </c>
      <c r="DH40" s="5">
        <f t="shared" ref="DH40" si="1179">DH41+DH46+DH47+DH48+DH49</f>
        <v>0</v>
      </c>
      <c r="DI40" s="5">
        <f t="shared" si="1121"/>
        <v>0</v>
      </c>
      <c r="DJ40" s="5">
        <f t="shared" ref="DJ40" si="1180">DJ41+DJ46+DJ47+DJ48+DJ49</f>
        <v>0</v>
      </c>
      <c r="DK40" s="5">
        <f t="shared" ref="DK40" si="1181">DK41+DK46+DK47+DK48+DK49</f>
        <v>0</v>
      </c>
      <c r="DL40" s="5">
        <f t="shared" si="1121"/>
        <v>0</v>
      </c>
      <c r="DM40" s="5">
        <f t="shared" ref="DM40" si="1182">DM41+DM46+DM47+DM48+DM49</f>
        <v>0</v>
      </c>
      <c r="DN40" s="5">
        <f t="shared" ref="DN40" si="1183">DN41+DN46+DN47+DN48+DN49</f>
        <v>0</v>
      </c>
      <c r="DO40" s="5">
        <f t="shared" si="1121"/>
        <v>0</v>
      </c>
      <c r="DP40" s="5">
        <f t="shared" ref="DP40" si="1184">DP41+DP46+DP47+DP48+DP49</f>
        <v>0</v>
      </c>
      <c r="DQ40" s="5">
        <f t="shared" ref="DQ40" si="1185">DQ41+DQ46+DQ47+DQ48+DQ49</f>
        <v>0</v>
      </c>
      <c r="DR40" s="106">
        <f t="shared" si="1121"/>
        <v>0</v>
      </c>
      <c r="DS40" s="106">
        <f t="shared" si="1121"/>
        <v>0</v>
      </c>
      <c r="DT40" s="106">
        <f t="shared" si="1121"/>
        <v>0</v>
      </c>
      <c r="DU40" s="5">
        <f t="shared" ref="DU40:DW40" si="1186">DU41+DU46+DU47+DU48+DU49</f>
        <v>0</v>
      </c>
      <c r="DV40" s="5">
        <f t="shared" si="1186"/>
        <v>0</v>
      </c>
      <c r="DW40" s="5">
        <f t="shared" si="1186"/>
        <v>0</v>
      </c>
      <c r="DX40" s="5">
        <f t="shared" ref="DX40:EU40" si="1187">DX41+DX46+DX47+DX48+DX49</f>
        <v>0</v>
      </c>
      <c r="DY40" s="5">
        <f t="shared" si="1187"/>
        <v>0</v>
      </c>
      <c r="DZ40" s="5">
        <f t="shared" si="1187"/>
        <v>0</v>
      </c>
      <c r="EA40" s="5">
        <f t="shared" si="1187"/>
        <v>0</v>
      </c>
      <c r="EB40" s="5">
        <f t="shared" si="1187"/>
        <v>0</v>
      </c>
      <c r="EC40" s="5">
        <f t="shared" si="1187"/>
        <v>0</v>
      </c>
      <c r="ED40" s="5">
        <f t="shared" si="1187"/>
        <v>0</v>
      </c>
      <c r="EE40" s="5">
        <f t="shared" si="1187"/>
        <v>0</v>
      </c>
      <c r="EF40" s="5">
        <f t="shared" si="1187"/>
        <v>0</v>
      </c>
      <c r="EG40" s="5">
        <f t="shared" si="1187"/>
        <v>0</v>
      </c>
      <c r="EH40" s="5">
        <f t="shared" si="1187"/>
        <v>0</v>
      </c>
      <c r="EI40" s="5">
        <f t="shared" si="1187"/>
        <v>0</v>
      </c>
      <c r="EJ40" s="5">
        <f t="shared" si="1187"/>
        <v>0</v>
      </c>
      <c r="EK40" s="5">
        <f t="shared" si="1187"/>
        <v>0</v>
      </c>
      <c r="EL40" s="5">
        <f t="shared" si="1187"/>
        <v>0</v>
      </c>
      <c r="EM40" s="5">
        <f t="shared" si="1187"/>
        <v>0</v>
      </c>
      <c r="EN40" s="5">
        <f t="shared" si="1187"/>
        <v>0</v>
      </c>
      <c r="EO40" s="5">
        <f t="shared" si="1187"/>
        <v>0</v>
      </c>
      <c r="EP40" s="5">
        <f t="shared" si="1187"/>
        <v>0</v>
      </c>
      <c r="EQ40" s="5">
        <f t="shared" si="1187"/>
        <v>0</v>
      </c>
      <c r="ER40" s="5">
        <f t="shared" si="1187"/>
        <v>0</v>
      </c>
      <c r="ES40" s="5">
        <f t="shared" si="1187"/>
        <v>0</v>
      </c>
      <c r="ET40" s="5">
        <f t="shared" si="1187"/>
        <v>0</v>
      </c>
      <c r="EU40" s="5">
        <f t="shared" si="1187"/>
        <v>0</v>
      </c>
      <c r="EV40" s="106">
        <f t="shared" si="1121"/>
        <v>0</v>
      </c>
      <c r="EW40" s="106">
        <f t="shared" si="1121"/>
        <v>0</v>
      </c>
      <c r="EX40" s="106">
        <f t="shared" si="1121"/>
        <v>0</v>
      </c>
      <c r="EY40" s="5">
        <f t="shared" si="1121"/>
        <v>0</v>
      </c>
      <c r="EZ40" s="5">
        <f t="shared" si="1121"/>
        <v>0</v>
      </c>
      <c r="FA40" s="5">
        <f t="shared" si="1121"/>
        <v>0</v>
      </c>
      <c r="FB40" s="5">
        <f t="shared" si="1121"/>
        <v>0</v>
      </c>
      <c r="FC40" s="5">
        <f t="shared" si="1121"/>
        <v>0</v>
      </c>
      <c r="FD40" s="5">
        <f t="shared" si="1121"/>
        <v>0</v>
      </c>
      <c r="FE40" s="5">
        <f t="shared" si="1121"/>
        <v>0</v>
      </c>
      <c r="FF40" s="5">
        <f t="shared" si="1121"/>
        <v>0</v>
      </c>
      <c r="FG40" s="5">
        <f t="shared" si="1121"/>
        <v>0</v>
      </c>
      <c r="FH40" s="5">
        <f t="shared" si="1121"/>
        <v>0</v>
      </c>
      <c r="FI40" s="5">
        <f t="shared" si="1121"/>
        <v>0</v>
      </c>
      <c r="FJ40" s="5">
        <f t="shared" si="1121"/>
        <v>0</v>
      </c>
      <c r="FK40" s="5">
        <f t="shared" si="1121"/>
        <v>0</v>
      </c>
      <c r="FL40" s="5">
        <f t="shared" si="1121"/>
        <v>0</v>
      </c>
      <c r="FM40" s="5">
        <f t="shared" si="1121"/>
        <v>0</v>
      </c>
      <c r="FN40" s="5">
        <f t="shared" ref="FN40" si="1188">FN41+FN46+FN47+FN48+FN49</f>
        <v>0</v>
      </c>
      <c r="FO40" s="5">
        <f t="shared" ref="FO40:HC40" si="1189">FO41+FO46+FO47+FO48+FO49</f>
        <v>0</v>
      </c>
      <c r="FP40" s="5">
        <f t="shared" si="1189"/>
        <v>0</v>
      </c>
      <c r="FQ40" s="5">
        <f t="shared" si="1189"/>
        <v>0</v>
      </c>
      <c r="FR40" s="5">
        <f t="shared" si="1189"/>
        <v>0</v>
      </c>
      <c r="FS40" s="5">
        <f t="shared" si="1189"/>
        <v>0</v>
      </c>
      <c r="FT40" s="5">
        <f t="shared" si="1189"/>
        <v>0</v>
      </c>
      <c r="FU40" s="5">
        <f t="shared" si="1189"/>
        <v>0</v>
      </c>
      <c r="FV40" s="5">
        <f t="shared" si="1189"/>
        <v>0</v>
      </c>
      <c r="FW40" s="5">
        <f t="shared" si="1189"/>
        <v>0</v>
      </c>
      <c r="FX40" s="5">
        <f t="shared" si="1189"/>
        <v>0</v>
      </c>
      <c r="FY40" s="5">
        <f t="shared" si="1189"/>
        <v>0</v>
      </c>
      <c r="FZ40" s="5">
        <f t="shared" si="1189"/>
        <v>0</v>
      </c>
      <c r="GA40" s="5">
        <f t="shared" si="1189"/>
        <v>0</v>
      </c>
      <c r="GB40" s="5">
        <f t="shared" si="1189"/>
        <v>0</v>
      </c>
      <c r="GC40" s="5">
        <f t="shared" si="1189"/>
        <v>0</v>
      </c>
      <c r="GD40" s="5">
        <f t="shared" si="1189"/>
        <v>0</v>
      </c>
      <c r="GE40" s="5">
        <f t="shared" si="1189"/>
        <v>0</v>
      </c>
      <c r="GF40" s="5">
        <f t="shared" si="1189"/>
        <v>0</v>
      </c>
      <c r="GG40" s="5">
        <f t="shared" si="1189"/>
        <v>0</v>
      </c>
      <c r="GH40" s="5">
        <f t="shared" si="1189"/>
        <v>0</v>
      </c>
      <c r="GI40" s="5">
        <f t="shared" si="1189"/>
        <v>0</v>
      </c>
      <c r="GJ40" s="5">
        <f t="shared" si="1189"/>
        <v>0</v>
      </c>
      <c r="GK40" s="5">
        <f t="shared" si="1189"/>
        <v>0</v>
      </c>
      <c r="GL40" s="5">
        <f t="shared" si="1189"/>
        <v>0</v>
      </c>
      <c r="GM40" s="5">
        <f t="shared" si="1189"/>
        <v>0</v>
      </c>
      <c r="GN40" s="5">
        <f t="shared" si="1189"/>
        <v>0</v>
      </c>
      <c r="GO40" s="5">
        <f t="shared" si="1189"/>
        <v>0</v>
      </c>
      <c r="GP40" s="5">
        <f t="shared" si="1189"/>
        <v>0</v>
      </c>
      <c r="GQ40" s="5">
        <f t="shared" si="1189"/>
        <v>0</v>
      </c>
      <c r="GR40" s="5">
        <f t="shared" si="1189"/>
        <v>0</v>
      </c>
      <c r="GS40" s="5">
        <f t="shared" si="1189"/>
        <v>0</v>
      </c>
      <c r="GT40" s="5">
        <f t="shared" si="1189"/>
        <v>0</v>
      </c>
      <c r="GU40" s="5">
        <f t="shared" si="1189"/>
        <v>0</v>
      </c>
      <c r="GV40" s="5">
        <f t="shared" si="1189"/>
        <v>0</v>
      </c>
      <c r="GW40" s="5">
        <f t="shared" si="1189"/>
        <v>0</v>
      </c>
      <c r="GX40" s="5">
        <f t="shared" si="1189"/>
        <v>0</v>
      </c>
      <c r="GY40" s="5">
        <f t="shared" si="1189"/>
        <v>0</v>
      </c>
      <c r="GZ40" s="5">
        <f t="shared" si="1189"/>
        <v>0</v>
      </c>
      <c r="HA40" s="5">
        <f t="shared" si="1189"/>
        <v>0</v>
      </c>
      <c r="HB40" s="5">
        <f t="shared" si="1189"/>
        <v>0</v>
      </c>
      <c r="HC40" s="118">
        <f t="shared" si="1189"/>
        <v>0</v>
      </c>
    </row>
    <row r="41" spans="1:211" s="12" customFormat="1" x14ac:dyDescent="0.2">
      <c r="A41" s="124" t="s">
        <v>432</v>
      </c>
      <c r="B41" s="5">
        <f>B42+B43+B44+B45</f>
        <v>0</v>
      </c>
      <c r="C41" s="5">
        <f t="shared" ref="C41:D41" si="1190">C42+C43+C44+C45</f>
        <v>0</v>
      </c>
      <c r="D41" s="5">
        <f t="shared" si="1190"/>
        <v>0</v>
      </c>
      <c r="E41" s="5">
        <f>E42+E43+E44+E45</f>
        <v>0</v>
      </c>
      <c r="F41" s="5">
        <f t="shared" ref="F41" si="1191">F42+F43+F44+F45</f>
        <v>0</v>
      </c>
      <c r="G41" s="5">
        <f t="shared" ref="G41" si="1192">G42+G43+G44+G45</f>
        <v>0</v>
      </c>
      <c r="H41" s="5">
        <f>H42+H43+H44+H45</f>
        <v>0</v>
      </c>
      <c r="I41" s="5">
        <f t="shared" ref="I41" si="1193">I42+I43+I44+I45</f>
        <v>0</v>
      </c>
      <c r="J41" s="5">
        <f t="shared" ref="J41" si="1194">J42+J43+J44+J45</f>
        <v>0</v>
      </c>
      <c r="K41" s="5">
        <f>K42+K43+K44+K45</f>
        <v>0</v>
      </c>
      <c r="L41" s="5">
        <f t="shared" ref="L41" si="1195">L42+L43+L44+L45</f>
        <v>0</v>
      </c>
      <c r="M41" s="5">
        <f t="shared" ref="M41" si="1196">M42+M43+M44+M45</f>
        <v>0</v>
      </c>
      <c r="N41" s="5">
        <f>N42+N43+N44+N45</f>
        <v>0</v>
      </c>
      <c r="O41" s="5">
        <f t="shared" ref="O41" si="1197">O42+O43+O44+O45</f>
        <v>0</v>
      </c>
      <c r="P41" s="5">
        <f t="shared" ref="P41" si="1198">P42+P43+P44+P45</f>
        <v>0</v>
      </c>
      <c r="Q41" s="5">
        <f>Q42+Q43+Q44+Q45</f>
        <v>0</v>
      </c>
      <c r="R41" s="5">
        <f t="shared" ref="R41" si="1199">R42+R43+R44+R45</f>
        <v>0</v>
      </c>
      <c r="S41" s="5">
        <f t="shared" ref="S41" si="1200">S42+S43+S44+S45</f>
        <v>0</v>
      </c>
      <c r="T41" s="5">
        <f>T42+T43+T44+T45</f>
        <v>0</v>
      </c>
      <c r="U41" s="5">
        <f t="shared" ref="U41" si="1201">U42+U43+U44+U45</f>
        <v>0</v>
      </c>
      <c r="V41" s="5">
        <f t="shared" ref="V41" si="1202">V42+V43+V44+V45</f>
        <v>0</v>
      </c>
      <c r="W41" s="5">
        <f>W42+W43+W44+W45</f>
        <v>0</v>
      </c>
      <c r="X41" s="5">
        <f t="shared" ref="X41" si="1203">X42+X43+X44+X45</f>
        <v>0</v>
      </c>
      <c r="Y41" s="5">
        <f t="shared" ref="Y41" si="1204">Y42+Y43+Y44+Y45</f>
        <v>0</v>
      </c>
      <c r="Z41" s="5">
        <f t="shared" ref="Z41:FM41" si="1205">Z42+Z43+Z44+Z45</f>
        <v>0</v>
      </c>
      <c r="AA41" s="5">
        <f t="shared" ref="AA41" si="1206">AA42+AA43+AA44+AA45</f>
        <v>0</v>
      </c>
      <c r="AB41" s="5">
        <f t="shared" ref="AB41" si="1207">AB42+AB43+AB44+AB45</f>
        <v>0</v>
      </c>
      <c r="AC41" s="5">
        <f t="shared" si="1205"/>
        <v>0</v>
      </c>
      <c r="AD41" s="5">
        <f t="shared" ref="AD41" si="1208">AD42+AD43+AD44+AD45</f>
        <v>0</v>
      </c>
      <c r="AE41" s="5">
        <f t="shared" ref="AE41" si="1209">AE42+AE43+AE44+AE45</f>
        <v>0</v>
      </c>
      <c r="AF41" s="5">
        <f t="shared" si="1205"/>
        <v>0</v>
      </c>
      <c r="AG41" s="5">
        <f t="shared" ref="AG41" si="1210">AG42+AG43+AG44+AG45</f>
        <v>0</v>
      </c>
      <c r="AH41" s="5">
        <f t="shared" ref="AH41" si="1211">AH42+AH43+AH44+AH45</f>
        <v>0</v>
      </c>
      <c r="AI41" s="5">
        <f t="shared" si="1205"/>
        <v>0</v>
      </c>
      <c r="AJ41" s="5">
        <f t="shared" ref="AJ41" si="1212">AJ42+AJ43+AJ44+AJ45</f>
        <v>0</v>
      </c>
      <c r="AK41" s="5">
        <f t="shared" ref="AK41" si="1213">AK42+AK43+AK44+AK45</f>
        <v>0</v>
      </c>
      <c r="AL41" s="5">
        <f t="shared" si="1205"/>
        <v>0</v>
      </c>
      <c r="AM41" s="5">
        <f t="shared" ref="AM41" si="1214">AM42+AM43+AM44+AM45</f>
        <v>0</v>
      </c>
      <c r="AN41" s="5">
        <f t="shared" ref="AN41" si="1215">AN42+AN43+AN44+AN45</f>
        <v>0</v>
      </c>
      <c r="AO41" s="5">
        <f t="shared" si="1205"/>
        <v>0</v>
      </c>
      <c r="AP41" s="5">
        <f t="shared" ref="AP41" si="1216">AP42+AP43+AP44+AP45</f>
        <v>0</v>
      </c>
      <c r="AQ41" s="5">
        <f t="shared" ref="AQ41" si="1217">AQ42+AQ43+AQ44+AQ45</f>
        <v>0</v>
      </c>
      <c r="AR41" s="5">
        <f>AR42+AR43+AR44+AR45</f>
        <v>0</v>
      </c>
      <c r="AS41" s="5">
        <f t="shared" ref="AS41" si="1218">AS42+AS43+AS44+AS45</f>
        <v>0</v>
      </c>
      <c r="AT41" s="5">
        <f t="shared" ref="AT41" si="1219">AT42+AT43+AT44+AT45</f>
        <v>0</v>
      </c>
      <c r="AU41" s="5">
        <f t="shared" si="1205"/>
        <v>0</v>
      </c>
      <c r="AV41" s="5">
        <f t="shared" ref="AV41" si="1220">AV42+AV43+AV44+AV45</f>
        <v>0</v>
      </c>
      <c r="AW41" s="5">
        <f t="shared" ref="AW41" si="1221">AW42+AW43+AW44+AW45</f>
        <v>0</v>
      </c>
      <c r="AX41" s="5">
        <f t="shared" si="1205"/>
        <v>0</v>
      </c>
      <c r="AY41" s="5">
        <f t="shared" ref="AY41" si="1222">AY42+AY43+AY44+AY45</f>
        <v>0</v>
      </c>
      <c r="AZ41" s="5">
        <f t="shared" ref="AZ41" si="1223">AZ42+AZ43+AZ44+AZ45</f>
        <v>0</v>
      </c>
      <c r="BA41" s="5">
        <f t="shared" si="1205"/>
        <v>0</v>
      </c>
      <c r="BB41" s="5">
        <f t="shared" ref="BB41" si="1224">BB42+BB43+BB44+BB45</f>
        <v>0</v>
      </c>
      <c r="BC41" s="5">
        <f t="shared" ref="BC41" si="1225">BC42+BC43+BC44+BC45</f>
        <v>0</v>
      </c>
      <c r="BD41" s="5">
        <f t="shared" si="1205"/>
        <v>0</v>
      </c>
      <c r="BE41" s="5">
        <f t="shared" ref="BE41" si="1226">BE42+BE43+BE44+BE45</f>
        <v>0</v>
      </c>
      <c r="BF41" s="5">
        <f t="shared" ref="BF41" si="1227">BF42+BF43+BF44+BF45</f>
        <v>0</v>
      </c>
      <c r="BG41" s="5">
        <f t="shared" si="1205"/>
        <v>0</v>
      </c>
      <c r="BH41" s="5">
        <f t="shared" ref="BH41" si="1228">BH42+BH43+BH44+BH45</f>
        <v>0</v>
      </c>
      <c r="BI41" s="5">
        <f t="shared" ref="BI41" si="1229">BI42+BI43+BI44+BI45</f>
        <v>0</v>
      </c>
      <c r="BJ41" s="5">
        <f t="shared" si="1205"/>
        <v>0</v>
      </c>
      <c r="BK41" s="5">
        <f t="shared" ref="BK41" si="1230">BK42+BK43+BK44+BK45</f>
        <v>0</v>
      </c>
      <c r="BL41" s="5">
        <f t="shared" ref="BL41" si="1231">BL42+BL43+BL44+BL45</f>
        <v>0</v>
      </c>
      <c r="BM41" s="5">
        <f t="shared" si="1205"/>
        <v>0</v>
      </c>
      <c r="BN41" s="5">
        <f t="shared" ref="BN41" si="1232">BN42+BN43+BN44+BN45</f>
        <v>0</v>
      </c>
      <c r="BO41" s="5">
        <f t="shared" ref="BO41" si="1233">BO42+BO43+BO44+BO45</f>
        <v>0</v>
      </c>
      <c r="BP41" s="5">
        <f t="shared" si="1205"/>
        <v>0</v>
      </c>
      <c r="BQ41" s="5">
        <f t="shared" ref="BQ41" si="1234">BQ42+BQ43+BQ44+BQ45</f>
        <v>0</v>
      </c>
      <c r="BR41" s="5">
        <f t="shared" ref="BR41" si="1235">BR42+BR43+BR44+BR45</f>
        <v>0</v>
      </c>
      <c r="BS41" s="5">
        <f t="shared" si="1205"/>
        <v>0</v>
      </c>
      <c r="BT41" s="5">
        <f t="shared" ref="BT41" si="1236">BT42+BT43+BT44+BT45</f>
        <v>0</v>
      </c>
      <c r="BU41" s="5">
        <f t="shared" ref="BU41" si="1237">BU42+BU43+BU44+BU45</f>
        <v>0</v>
      </c>
      <c r="BV41" s="5">
        <f t="shared" si="1205"/>
        <v>0</v>
      </c>
      <c r="BW41" s="5">
        <f t="shared" ref="BW41" si="1238">BW42+BW43+BW44+BW45</f>
        <v>0</v>
      </c>
      <c r="BX41" s="5">
        <f t="shared" ref="BX41" si="1239">BX42+BX43+BX44+BX45</f>
        <v>0</v>
      </c>
      <c r="BY41" s="5">
        <f t="shared" si="1205"/>
        <v>0</v>
      </c>
      <c r="BZ41" s="5">
        <f t="shared" ref="BZ41" si="1240">BZ42+BZ43+BZ44+BZ45</f>
        <v>0</v>
      </c>
      <c r="CA41" s="5">
        <f t="shared" ref="CA41" si="1241">CA42+CA43+CA44+CA45</f>
        <v>0</v>
      </c>
      <c r="CB41" s="5">
        <f t="shared" si="1205"/>
        <v>0</v>
      </c>
      <c r="CC41" s="5">
        <f t="shared" ref="CC41" si="1242">CC42+CC43+CC44+CC45</f>
        <v>0</v>
      </c>
      <c r="CD41" s="5">
        <f t="shared" ref="CD41" si="1243">CD42+CD43+CD44+CD45</f>
        <v>0</v>
      </c>
      <c r="CE41" s="5">
        <f t="shared" si="1205"/>
        <v>0</v>
      </c>
      <c r="CF41" s="5">
        <f t="shared" ref="CF41" si="1244">CF42+CF43+CF44+CF45</f>
        <v>0</v>
      </c>
      <c r="CG41" s="5">
        <f t="shared" ref="CG41" si="1245">CG42+CG43+CG44+CG45</f>
        <v>0</v>
      </c>
      <c r="CH41" s="5">
        <f t="shared" si="1205"/>
        <v>0</v>
      </c>
      <c r="CI41" s="5">
        <f t="shared" ref="CI41" si="1246">CI42+CI43+CI44+CI45</f>
        <v>0</v>
      </c>
      <c r="CJ41" s="5">
        <f t="shared" ref="CJ41" si="1247">CJ42+CJ43+CJ44+CJ45</f>
        <v>0</v>
      </c>
      <c r="CK41" s="5">
        <f t="shared" si="1205"/>
        <v>0</v>
      </c>
      <c r="CL41" s="5">
        <f t="shared" ref="CL41" si="1248">CL42+CL43+CL44+CL45</f>
        <v>0</v>
      </c>
      <c r="CM41" s="5">
        <f t="shared" ref="CM41" si="1249">CM42+CM43+CM44+CM45</f>
        <v>0</v>
      </c>
      <c r="CN41" s="5">
        <f t="shared" si="1205"/>
        <v>0</v>
      </c>
      <c r="CO41" s="5">
        <f t="shared" ref="CO41" si="1250">CO42+CO43+CO44+CO45</f>
        <v>0</v>
      </c>
      <c r="CP41" s="5">
        <f t="shared" ref="CP41" si="1251">CP42+CP43+CP44+CP45</f>
        <v>0</v>
      </c>
      <c r="CQ41" s="5">
        <f t="shared" si="1205"/>
        <v>0</v>
      </c>
      <c r="CR41" s="5">
        <f t="shared" ref="CR41" si="1252">CR42+CR43+CR44+CR45</f>
        <v>0</v>
      </c>
      <c r="CS41" s="5">
        <f t="shared" ref="CS41" si="1253">CS42+CS43+CS44+CS45</f>
        <v>0</v>
      </c>
      <c r="CT41" s="5">
        <f t="shared" si="1205"/>
        <v>0</v>
      </c>
      <c r="CU41" s="5">
        <f t="shared" ref="CU41" si="1254">CU42+CU43+CU44+CU45</f>
        <v>0</v>
      </c>
      <c r="CV41" s="5">
        <f t="shared" ref="CV41" si="1255">CV42+CV43+CV44+CV45</f>
        <v>0</v>
      </c>
      <c r="CW41" s="5">
        <f t="shared" si="1205"/>
        <v>0</v>
      </c>
      <c r="CX41" s="5">
        <f t="shared" ref="CX41" si="1256">CX42+CX43+CX44+CX45</f>
        <v>0</v>
      </c>
      <c r="CY41" s="5">
        <f t="shared" ref="CY41" si="1257">CY42+CY43+CY44+CY45</f>
        <v>0</v>
      </c>
      <c r="CZ41" s="5">
        <f t="shared" si="1205"/>
        <v>0</v>
      </c>
      <c r="DA41" s="5">
        <f t="shared" ref="DA41" si="1258">DA42+DA43+DA44+DA45</f>
        <v>0</v>
      </c>
      <c r="DB41" s="5">
        <f t="shared" ref="DB41" si="1259">DB42+DB43+DB44+DB45</f>
        <v>0</v>
      </c>
      <c r="DC41" s="5">
        <f t="shared" si="1205"/>
        <v>0</v>
      </c>
      <c r="DD41" s="5">
        <f t="shared" ref="DD41" si="1260">DD42+DD43+DD44+DD45</f>
        <v>0</v>
      </c>
      <c r="DE41" s="5">
        <f t="shared" ref="DE41" si="1261">DE42+DE43+DE44+DE45</f>
        <v>0</v>
      </c>
      <c r="DF41" s="5">
        <f t="shared" si="1205"/>
        <v>0</v>
      </c>
      <c r="DG41" s="5">
        <f t="shared" ref="DG41" si="1262">DG42+DG43+DG44+DG45</f>
        <v>0</v>
      </c>
      <c r="DH41" s="5">
        <f t="shared" ref="DH41" si="1263">DH42+DH43+DH44+DH45</f>
        <v>0</v>
      </c>
      <c r="DI41" s="5">
        <f t="shared" si="1205"/>
        <v>0</v>
      </c>
      <c r="DJ41" s="5">
        <f t="shared" ref="DJ41" si="1264">DJ42+DJ43+DJ44+DJ45</f>
        <v>0</v>
      </c>
      <c r="DK41" s="5">
        <f t="shared" ref="DK41" si="1265">DK42+DK43+DK44+DK45</f>
        <v>0</v>
      </c>
      <c r="DL41" s="5">
        <f t="shared" si="1205"/>
        <v>0</v>
      </c>
      <c r="DM41" s="5">
        <f t="shared" ref="DM41" si="1266">DM42+DM43+DM44+DM45</f>
        <v>0</v>
      </c>
      <c r="DN41" s="5">
        <f t="shared" ref="DN41" si="1267">DN42+DN43+DN44+DN45</f>
        <v>0</v>
      </c>
      <c r="DO41" s="5">
        <f t="shared" si="1205"/>
        <v>0</v>
      </c>
      <c r="DP41" s="5">
        <f t="shared" ref="DP41" si="1268">DP42+DP43+DP44+DP45</f>
        <v>0</v>
      </c>
      <c r="DQ41" s="5">
        <f t="shared" ref="DQ41" si="1269">DQ42+DQ43+DQ44+DQ45</f>
        <v>0</v>
      </c>
      <c r="DR41" s="106">
        <f t="shared" si="1205"/>
        <v>0</v>
      </c>
      <c r="DS41" s="106">
        <f t="shared" si="1205"/>
        <v>0</v>
      </c>
      <c r="DT41" s="106">
        <f t="shared" si="1205"/>
        <v>0</v>
      </c>
      <c r="DU41" s="5">
        <f t="shared" ref="DU41:DW41" si="1270">DU42+DU43+DU44+DU45</f>
        <v>0</v>
      </c>
      <c r="DV41" s="5">
        <f t="shared" si="1270"/>
        <v>0</v>
      </c>
      <c r="DW41" s="5">
        <f t="shared" si="1270"/>
        <v>0</v>
      </c>
      <c r="DX41" s="5">
        <f t="shared" ref="DX41:EU41" si="1271">DX42+DX43+DX44+DX45</f>
        <v>0</v>
      </c>
      <c r="DY41" s="5">
        <f t="shared" si="1271"/>
        <v>0</v>
      </c>
      <c r="DZ41" s="5">
        <f t="shared" si="1271"/>
        <v>0</v>
      </c>
      <c r="EA41" s="5">
        <f t="shared" si="1271"/>
        <v>0</v>
      </c>
      <c r="EB41" s="5">
        <f t="shared" si="1271"/>
        <v>0</v>
      </c>
      <c r="EC41" s="5">
        <f t="shared" si="1271"/>
        <v>0</v>
      </c>
      <c r="ED41" s="5">
        <f t="shared" si="1271"/>
        <v>0</v>
      </c>
      <c r="EE41" s="5">
        <f t="shared" si="1271"/>
        <v>0</v>
      </c>
      <c r="EF41" s="5">
        <f t="shared" si="1271"/>
        <v>0</v>
      </c>
      <c r="EG41" s="5">
        <f t="shared" si="1271"/>
        <v>0</v>
      </c>
      <c r="EH41" s="5">
        <f t="shared" si="1271"/>
        <v>0</v>
      </c>
      <c r="EI41" s="5">
        <f t="shared" si="1271"/>
        <v>0</v>
      </c>
      <c r="EJ41" s="5">
        <f t="shared" si="1271"/>
        <v>0</v>
      </c>
      <c r="EK41" s="5">
        <f t="shared" si="1271"/>
        <v>0</v>
      </c>
      <c r="EL41" s="5">
        <f t="shared" si="1271"/>
        <v>0</v>
      </c>
      <c r="EM41" s="5">
        <f t="shared" si="1271"/>
        <v>0</v>
      </c>
      <c r="EN41" s="5">
        <f t="shared" si="1271"/>
        <v>0</v>
      </c>
      <c r="EO41" s="5">
        <f t="shared" si="1271"/>
        <v>0</v>
      </c>
      <c r="EP41" s="5">
        <f t="shared" si="1271"/>
        <v>0</v>
      </c>
      <c r="EQ41" s="5">
        <f t="shared" si="1271"/>
        <v>0</v>
      </c>
      <c r="ER41" s="5">
        <f t="shared" si="1271"/>
        <v>0</v>
      </c>
      <c r="ES41" s="5">
        <f t="shared" si="1271"/>
        <v>0</v>
      </c>
      <c r="ET41" s="5">
        <f t="shared" si="1271"/>
        <v>0</v>
      </c>
      <c r="EU41" s="5">
        <f t="shared" si="1271"/>
        <v>0</v>
      </c>
      <c r="EV41" s="106">
        <f t="shared" si="1205"/>
        <v>0</v>
      </c>
      <c r="EW41" s="106">
        <f t="shared" si="1205"/>
        <v>0</v>
      </c>
      <c r="EX41" s="106">
        <f t="shared" si="1205"/>
        <v>0</v>
      </c>
      <c r="EY41" s="5">
        <f t="shared" si="1205"/>
        <v>0</v>
      </c>
      <c r="EZ41" s="5">
        <f t="shared" si="1205"/>
        <v>0</v>
      </c>
      <c r="FA41" s="5">
        <f t="shared" si="1205"/>
        <v>0</v>
      </c>
      <c r="FB41" s="5">
        <f t="shared" si="1205"/>
        <v>0</v>
      </c>
      <c r="FC41" s="5">
        <f t="shared" si="1205"/>
        <v>0</v>
      </c>
      <c r="FD41" s="5">
        <f t="shared" si="1205"/>
        <v>0</v>
      </c>
      <c r="FE41" s="5">
        <f t="shared" si="1205"/>
        <v>0</v>
      </c>
      <c r="FF41" s="5">
        <f t="shared" si="1205"/>
        <v>0</v>
      </c>
      <c r="FG41" s="5">
        <f t="shared" si="1205"/>
        <v>0</v>
      </c>
      <c r="FH41" s="5">
        <f t="shared" si="1205"/>
        <v>0</v>
      </c>
      <c r="FI41" s="5">
        <f t="shared" si="1205"/>
        <v>0</v>
      </c>
      <c r="FJ41" s="5">
        <f t="shared" si="1205"/>
        <v>0</v>
      </c>
      <c r="FK41" s="5">
        <f t="shared" si="1205"/>
        <v>0</v>
      </c>
      <c r="FL41" s="5">
        <f t="shared" si="1205"/>
        <v>0</v>
      </c>
      <c r="FM41" s="5">
        <f t="shared" si="1205"/>
        <v>0</v>
      </c>
      <c r="FN41" s="5">
        <f t="shared" ref="FN41" si="1272">FN42+FN43+FN44+FN45</f>
        <v>0</v>
      </c>
      <c r="FO41" s="5">
        <f t="shared" ref="FO41:HC41" si="1273">FO42+FO43+FO44+FO45</f>
        <v>0</v>
      </c>
      <c r="FP41" s="5">
        <f t="shared" si="1273"/>
        <v>0</v>
      </c>
      <c r="FQ41" s="5">
        <f t="shared" si="1273"/>
        <v>0</v>
      </c>
      <c r="FR41" s="5">
        <f t="shared" si="1273"/>
        <v>0</v>
      </c>
      <c r="FS41" s="5">
        <f t="shared" si="1273"/>
        <v>0</v>
      </c>
      <c r="FT41" s="5">
        <f t="shared" si="1273"/>
        <v>0</v>
      </c>
      <c r="FU41" s="5">
        <f t="shared" si="1273"/>
        <v>0</v>
      </c>
      <c r="FV41" s="5">
        <f t="shared" si="1273"/>
        <v>0</v>
      </c>
      <c r="FW41" s="5">
        <f t="shared" si="1273"/>
        <v>0</v>
      </c>
      <c r="FX41" s="5">
        <f t="shared" si="1273"/>
        <v>0</v>
      </c>
      <c r="FY41" s="5">
        <f t="shared" si="1273"/>
        <v>0</v>
      </c>
      <c r="FZ41" s="5">
        <f t="shared" si="1273"/>
        <v>0</v>
      </c>
      <c r="GA41" s="5">
        <f t="shared" si="1273"/>
        <v>0</v>
      </c>
      <c r="GB41" s="5">
        <f t="shared" si="1273"/>
        <v>0</v>
      </c>
      <c r="GC41" s="5">
        <f t="shared" si="1273"/>
        <v>0</v>
      </c>
      <c r="GD41" s="5">
        <f t="shared" si="1273"/>
        <v>0</v>
      </c>
      <c r="GE41" s="5">
        <f t="shared" si="1273"/>
        <v>0</v>
      </c>
      <c r="GF41" s="5">
        <f t="shared" si="1273"/>
        <v>0</v>
      </c>
      <c r="GG41" s="5">
        <f t="shared" si="1273"/>
        <v>0</v>
      </c>
      <c r="GH41" s="5">
        <f t="shared" si="1273"/>
        <v>0</v>
      </c>
      <c r="GI41" s="5">
        <f t="shared" si="1273"/>
        <v>0</v>
      </c>
      <c r="GJ41" s="5">
        <f t="shared" si="1273"/>
        <v>0</v>
      </c>
      <c r="GK41" s="5">
        <f t="shared" si="1273"/>
        <v>0</v>
      </c>
      <c r="GL41" s="5">
        <f t="shared" si="1273"/>
        <v>0</v>
      </c>
      <c r="GM41" s="5">
        <f t="shared" si="1273"/>
        <v>0</v>
      </c>
      <c r="GN41" s="5">
        <f t="shared" si="1273"/>
        <v>0</v>
      </c>
      <c r="GO41" s="5">
        <f t="shared" si="1273"/>
        <v>0</v>
      </c>
      <c r="GP41" s="5">
        <f t="shared" si="1273"/>
        <v>0</v>
      </c>
      <c r="GQ41" s="5">
        <f t="shared" si="1273"/>
        <v>0</v>
      </c>
      <c r="GR41" s="5">
        <f t="shared" si="1273"/>
        <v>0</v>
      </c>
      <c r="GS41" s="5">
        <f t="shared" si="1273"/>
        <v>0</v>
      </c>
      <c r="GT41" s="5">
        <f t="shared" si="1273"/>
        <v>0</v>
      </c>
      <c r="GU41" s="5">
        <f t="shared" si="1273"/>
        <v>0</v>
      </c>
      <c r="GV41" s="5">
        <f t="shared" si="1273"/>
        <v>0</v>
      </c>
      <c r="GW41" s="5">
        <f t="shared" si="1273"/>
        <v>0</v>
      </c>
      <c r="GX41" s="5">
        <f t="shared" si="1273"/>
        <v>0</v>
      </c>
      <c r="GY41" s="5">
        <f t="shared" si="1273"/>
        <v>0</v>
      </c>
      <c r="GZ41" s="5">
        <f t="shared" si="1273"/>
        <v>0</v>
      </c>
      <c r="HA41" s="5">
        <f t="shared" si="1273"/>
        <v>0</v>
      </c>
      <c r="HB41" s="5">
        <f t="shared" si="1273"/>
        <v>0</v>
      </c>
      <c r="HC41" s="118">
        <f t="shared" si="1273"/>
        <v>0</v>
      </c>
    </row>
    <row r="42" spans="1:211" x14ac:dyDescent="0.2">
      <c r="A42" s="123" t="s">
        <v>433</v>
      </c>
      <c r="B42" s="6">
        <v>0</v>
      </c>
      <c r="C42" s="6"/>
      <c r="D42" s="6">
        <f t="shared" ref="D42:D48" si="1274">B42+C42</f>
        <v>0</v>
      </c>
      <c r="E42" s="6">
        <v>0</v>
      </c>
      <c r="F42" s="6"/>
      <c r="G42" s="6">
        <f t="shared" ref="G42:G48" si="1275">E42+F42</f>
        <v>0</v>
      </c>
      <c r="H42" s="6">
        <v>0</v>
      </c>
      <c r="I42" s="6"/>
      <c r="J42" s="6">
        <f t="shared" ref="J42:J48" si="1276">H42+I42</f>
        <v>0</v>
      </c>
      <c r="K42" s="6">
        <v>0</v>
      </c>
      <c r="L42" s="6"/>
      <c r="M42" s="6">
        <f t="shared" ref="M42:M48" si="1277">K42+L42</f>
        <v>0</v>
      </c>
      <c r="N42" s="6">
        <v>0</v>
      </c>
      <c r="O42" s="6"/>
      <c r="P42" s="6">
        <f t="shared" ref="P42:P48" si="1278">N42+O42</f>
        <v>0</v>
      </c>
      <c r="Q42" s="6">
        <v>0</v>
      </c>
      <c r="R42" s="6"/>
      <c r="S42" s="6">
        <f t="shared" ref="S42:S48" si="1279">Q42+R42</f>
        <v>0</v>
      </c>
      <c r="T42" s="6">
        <v>0</v>
      </c>
      <c r="U42" s="6"/>
      <c r="V42" s="6">
        <f t="shared" ref="V42:V48" si="1280">T42+U42</f>
        <v>0</v>
      </c>
      <c r="W42" s="6">
        <v>0</v>
      </c>
      <c r="X42" s="6"/>
      <c r="Y42" s="6">
        <f t="shared" ref="Y42:Y48" si="1281">W42+X42</f>
        <v>0</v>
      </c>
      <c r="Z42" s="6">
        <v>0</v>
      </c>
      <c r="AA42" s="6"/>
      <c r="AB42" s="6">
        <f t="shared" ref="AB42:AB48" si="1282">Z42+AA42</f>
        <v>0</v>
      </c>
      <c r="AC42" s="6"/>
      <c r="AD42" s="6"/>
      <c r="AE42" s="6">
        <f t="shared" ref="AE42:AE48" si="1283">AC42+AD42</f>
        <v>0</v>
      </c>
      <c r="AF42" s="6"/>
      <c r="AG42" s="6"/>
      <c r="AH42" s="6">
        <f t="shared" ref="AH42:AH48" si="1284">AF42+AG42</f>
        <v>0</v>
      </c>
      <c r="AI42" s="6"/>
      <c r="AJ42" s="6"/>
      <c r="AK42" s="6">
        <f t="shared" ref="AK42:AK48" si="1285">AI42+AJ42</f>
        <v>0</v>
      </c>
      <c r="AL42" s="6"/>
      <c r="AM42" s="6"/>
      <c r="AN42" s="6">
        <f t="shared" ref="AN42:AN48" si="1286">AL42+AM42</f>
        <v>0</v>
      </c>
      <c r="AO42" s="6"/>
      <c r="AP42" s="6"/>
      <c r="AQ42" s="6">
        <f t="shared" ref="AQ42:AQ48" si="1287">AO42+AP42</f>
        <v>0</v>
      </c>
      <c r="AR42" s="6"/>
      <c r="AS42" s="6"/>
      <c r="AT42" s="6">
        <f t="shared" ref="AT42:AT48" si="1288">AR42+AS42</f>
        <v>0</v>
      </c>
      <c r="AU42" s="6"/>
      <c r="AV42" s="6"/>
      <c r="AW42" s="6">
        <f t="shared" ref="AW42:AW48" si="1289">AU42+AV42</f>
        <v>0</v>
      </c>
      <c r="AX42" s="6"/>
      <c r="AY42" s="6"/>
      <c r="AZ42" s="6">
        <f t="shared" ref="AZ42:AZ48" si="1290">AX42+AY42</f>
        <v>0</v>
      </c>
      <c r="BA42" s="6"/>
      <c r="BB42" s="6"/>
      <c r="BC42" s="6">
        <f t="shared" ref="BC42:BC48" si="1291">BA42+BB42</f>
        <v>0</v>
      </c>
      <c r="BD42" s="6"/>
      <c r="BE42" s="6"/>
      <c r="BF42" s="6">
        <f t="shared" ref="BF42:BF48" si="1292">BD42+BE42</f>
        <v>0</v>
      </c>
      <c r="BG42" s="6"/>
      <c r="BH42" s="6"/>
      <c r="BI42" s="6">
        <f t="shared" ref="BI42:BI48" si="1293">BG42+BH42</f>
        <v>0</v>
      </c>
      <c r="BJ42" s="6"/>
      <c r="BK42" s="6"/>
      <c r="BL42" s="6">
        <f t="shared" ref="BL42:BL48" si="1294">BJ42+BK42</f>
        <v>0</v>
      </c>
      <c r="BM42" s="6"/>
      <c r="BN42" s="6"/>
      <c r="BO42" s="6">
        <f t="shared" ref="BO42:BO48" si="1295">BM42+BN42</f>
        <v>0</v>
      </c>
      <c r="BP42" s="6"/>
      <c r="BQ42" s="6"/>
      <c r="BR42" s="6">
        <f t="shared" ref="BR42:BR48" si="1296">BP42+BQ42</f>
        <v>0</v>
      </c>
      <c r="BS42" s="6"/>
      <c r="BT42" s="6"/>
      <c r="BU42" s="6">
        <f t="shared" ref="BU42:BU48" si="1297">BS42+BT42</f>
        <v>0</v>
      </c>
      <c r="BV42" s="6"/>
      <c r="BW42" s="6"/>
      <c r="BX42" s="6">
        <f t="shared" ref="BX42:BX48" si="1298">BV42+BW42</f>
        <v>0</v>
      </c>
      <c r="BY42" s="6"/>
      <c r="BZ42" s="6"/>
      <c r="CA42" s="6">
        <f t="shared" ref="CA42:CA48" si="1299">BY42+BZ42</f>
        <v>0</v>
      </c>
      <c r="CB42" s="6"/>
      <c r="CC42" s="6"/>
      <c r="CD42" s="6">
        <f t="shared" ref="CD42:CD48" si="1300">CB42+CC42</f>
        <v>0</v>
      </c>
      <c r="CE42" s="6"/>
      <c r="CF42" s="6"/>
      <c r="CG42" s="6">
        <f t="shared" ref="CG42:CG48" si="1301">CE42+CF42</f>
        <v>0</v>
      </c>
      <c r="CH42" s="6"/>
      <c r="CI42" s="6"/>
      <c r="CJ42" s="6">
        <f t="shared" ref="CJ42:CJ48" si="1302">CH42+CI42</f>
        <v>0</v>
      </c>
      <c r="CK42" s="6"/>
      <c r="CL42" s="6"/>
      <c r="CM42" s="6">
        <f t="shared" ref="CM42:CM48" si="1303">CK42+CL42</f>
        <v>0</v>
      </c>
      <c r="CN42" s="6"/>
      <c r="CO42" s="6"/>
      <c r="CP42" s="6">
        <f t="shared" ref="CP42:CP48" si="1304">CN42+CO42</f>
        <v>0</v>
      </c>
      <c r="CQ42" s="6"/>
      <c r="CR42" s="6"/>
      <c r="CS42" s="6">
        <f t="shared" ref="CS42:CS48" si="1305">CQ42+CR42</f>
        <v>0</v>
      </c>
      <c r="CT42" s="6"/>
      <c r="CU42" s="6"/>
      <c r="CV42" s="6">
        <f t="shared" ref="CV42:CV48" si="1306">CT42+CU42</f>
        <v>0</v>
      </c>
      <c r="CW42" s="6"/>
      <c r="CX42" s="6"/>
      <c r="CY42" s="6">
        <f t="shared" ref="CY42:CY48" si="1307">CW42+CX42</f>
        <v>0</v>
      </c>
      <c r="CZ42" s="6"/>
      <c r="DA42" s="6"/>
      <c r="DB42" s="6">
        <f t="shared" ref="DB42:DB48" si="1308">CZ42+DA42</f>
        <v>0</v>
      </c>
      <c r="DC42" s="6"/>
      <c r="DD42" s="6"/>
      <c r="DE42" s="6">
        <f t="shared" ref="DE42:DE48" si="1309">DC42+DD42</f>
        <v>0</v>
      </c>
      <c r="DF42" s="6"/>
      <c r="DG42" s="6"/>
      <c r="DH42" s="6">
        <f t="shared" ref="DH42:DH48" si="1310">DF42+DG42</f>
        <v>0</v>
      </c>
      <c r="DI42" s="6"/>
      <c r="DJ42" s="6"/>
      <c r="DK42" s="6">
        <f t="shared" ref="DK42:DK48" si="1311">DI42+DJ42</f>
        <v>0</v>
      </c>
      <c r="DL42" s="6"/>
      <c r="DM42" s="6"/>
      <c r="DN42" s="6">
        <f t="shared" ref="DN42:DN48" si="1312">DL42+DM42</f>
        <v>0</v>
      </c>
      <c r="DO42" s="6"/>
      <c r="DP42" s="6"/>
      <c r="DQ42" s="6">
        <f t="shared" ref="DQ42:DQ48" si="1313">DO42+DP42</f>
        <v>0</v>
      </c>
      <c r="DR42" s="105">
        <f t="shared" ref="DR42:DT48" si="1314">B42+E42+H42+K42+N42+Q42+T42+W42+Z42+AC42+AF42+AI42+AL42+AO42+AR42+AU42+AX42+BA42+BD42+BG42+BJ42+BM42+BP42+BS42+BV42+BY42+CB42+CE42+CH42+CK42+CN42+CQ42+CT42+CW42+CZ42+DC42+DF42+DI42+DL42+DO42</f>
        <v>0</v>
      </c>
      <c r="DS42" s="105">
        <f t="shared" si="1314"/>
        <v>0</v>
      </c>
      <c r="DT42" s="105">
        <f t="shared" si="1314"/>
        <v>0</v>
      </c>
      <c r="DU42" s="6">
        <v>0</v>
      </c>
      <c r="DV42" s="6"/>
      <c r="DW42" s="6">
        <f t="shared" ref="DW42:DW48" si="1315">DU42+DV42</f>
        <v>0</v>
      </c>
      <c r="DX42" s="6">
        <v>0</v>
      </c>
      <c r="DY42" s="6"/>
      <c r="DZ42" s="6">
        <f t="shared" ref="DZ42:DZ48" si="1316">DX42+DY42</f>
        <v>0</v>
      </c>
      <c r="EA42" s="6">
        <v>0</v>
      </c>
      <c r="EB42" s="6"/>
      <c r="EC42" s="6">
        <f t="shared" ref="EC42:EC48" si="1317">EA42+EB42</f>
        <v>0</v>
      </c>
      <c r="ED42" s="6">
        <v>0</v>
      </c>
      <c r="EE42" s="6"/>
      <c r="EF42" s="6">
        <f t="shared" ref="EF42:EF48" si="1318">ED42+EE42</f>
        <v>0</v>
      </c>
      <c r="EG42" s="6">
        <v>0</v>
      </c>
      <c r="EH42" s="6"/>
      <c r="EI42" s="6">
        <f t="shared" ref="EI42:EI48" si="1319">EG42+EH42</f>
        <v>0</v>
      </c>
      <c r="EJ42" s="6"/>
      <c r="EK42" s="6"/>
      <c r="EL42" s="6">
        <f t="shared" ref="EL42:EL48" si="1320">EJ42+EK42</f>
        <v>0</v>
      </c>
      <c r="EM42" s="6"/>
      <c r="EN42" s="6"/>
      <c r="EO42" s="6">
        <f t="shared" ref="EO42:EO48" si="1321">EM42+EN42</f>
        <v>0</v>
      </c>
      <c r="EP42" s="6">
        <v>0</v>
      </c>
      <c r="EQ42" s="6"/>
      <c r="ER42" s="6">
        <f t="shared" ref="ER42:ER48" si="1322">EP42+EQ42</f>
        <v>0</v>
      </c>
      <c r="ES42" s="6"/>
      <c r="ET42" s="6"/>
      <c r="EU42" s="6">
        <f t="shared" ref="EU42:EU48" si="1323">ES42+ET42</f>
        <v>0</v>
      </c>
      <c r="EV42" s="105">
        <f t="shared" ref="EV42:EV48" si="1324">DU42+DX42+EA42+ED42+EG42+EJ42+EM42+EP42+ES42</f>
        <v>0</v>
      </c>
      <c r="EW42" s="105">
        <f t="shared" ref="EW42:EW48" si="1325">DV42+DY42+EB42+EE42+EH42+EK42+EN42+EQ42+ET42</f>
        <v>0</v>
      </c>
      <c r="EX42" s="105">
        <f t="shared" ref="EX42:EX48" si="1326">DW42+DZ42+EC42+EF42+EI42+EL42+EO42+ER42+EU42</f>
        <v>0</v>
      </c>
      <c r="EY42" s="6"/>
      <c r="EZ42" s="6"/>
      <c r="FA42" s="6">
        <f t="shared" ref="FA42:FA48" si="1327">EY42+EZ42</f>
        <v>0</v>
      </c>
      <c r="FB42" s="6"/>
      <c r="FC42" s="6"/>
      <c r="FD42" s="6">
        <f t="shared" ref="FD42:FD48" si="1328">FB42+FC42</f>
        <v>0</v>
      </c>
      <c r="FE42" s="6"/>
      <c r="FF42" s="6"/>
      <c r="FG42" s="6">
        <f t="shared" ref="FG42:FG48" si="1329">FE42+FF42</f>
        <v>0</v>
      </c>
      <c r="FH42" s="6"/>
      <c r="FI42" s="6"/>
      <c r="FJ42" s="6">
        <f t="shared" ref="FJ42:FJ48" si="1330">FH42+FI42</f>
        <v>0</v>
      </c>
      <c r="FK42" s="7"/>
      <c r="FL42" s="6"/>
      <c r="FM42" s="6">
        <f t="shared" ref="FM42:FM48" si="1331">FK42+FL42</f>
        <v>0</v>
      </c>
      <c r="FN42" s="7"/>
      <c r="FO42" s="6"/>
      <c r="FP42" s="6">
        <f t="shared" ref="FP42:FP48" si="1332">FN42+FO42</f>
        <v>0</v>
      </c>
      <c r="FQ42" s="7"/>
      <c r="FR42" s="6"/>
      <c r="FS42" s="6">
        <f t="shared" ref="FS42:FS48" si="1333">FQ42+FR42</f>
        <v>0</v>
      </c>
      <c r="FT42" s="7"/>
      <c r="FU42" s="6"/>
      <c r="FV42" s="6">
        <f t="shared" ref="FV42:FV48" si="1334">FT42+FU42</f>
        <v>0</v>
      </c>
      <c r="FW42" s="7"/>
      <c r="FX42" s="6"/>
      <c r="FY42" s="6">
        <f t="shared" ref="FY42:FY48" si="1335">FW42+FX42</f>
        <v>0</v>
      </c>
      <c r="FZ42" s="7"/>
      <c r="GA42" s="6"/>
      <c r="GB42" s="6">
        <f t="shared" ref="GB42:GB48" si="1336">FZ42+GA42</f>
        <v>0</v>
      </c>
      <c r="GC42" s="7"/>
      <c r="GD42" s="6"/>
      <c r="GE42" s="6">
        <f t="shared" ref="GE42:GE48" si="1337">GC42+GD42</f>
        <v>0</v>
      </c>
      <c r="GF42" s="7"/>
      <c r="GG42" s="6"/>
      <c r="GH42" s="6">
        <f t="shared" ref="GH42:GH48" si="1338">GF42+GG42</f>
        <v>0</v>
      </c>
      <c r="GI42" s="7"/>
      <c r="GJ42" s="6"/>
      <c r="GK42" s="6">
        <f t="shared" ref="GK42:GK48" si="1339">GI42+GJ42</f>
        <v>0</v>
      </c>
      <c r="GL42" s="7">
        <f t="shared" ref="GL42:GL48" si="1340">EY42+FB42+FE42+FH42+FK42+FN42+FQ42+FT42+FW42+FZ42+GC42+GF42+GI42</f>
        <v>0</v>
      </c>
      <c r="GM42" s="7">
        <f t="shared" ref="GM42:GM48" si="1341">EZ42+FC42+FF42+FI42+FL42+FO42+FR42+FU42+FX42+GA42+GD42+GG42+GJ42</f>
        <v>0</v>
      </c>
      <c r="GN42" s="7">
        <f t="shared" ref="GN42:GN48" si="1342">FA42+FD42+FG42+FJ42+FM42+FP42+FS42+FV42+FY42+GB42+GE42+GH42+GK42</f>
        <v>0</v>
      </c>
      <c r="GO42" s="7">
        <f t="shared" ref="GO42:GO48" si="1343">SUM(GB42:GN42)</f>
        <v>0</v>
      </c>
      <c r="GP42" s="6"/>
      <c r="GQ42" s="6">
        <f t="shared" ref="GQ42:GQ48" si="1344">GO42+GP42</f>
        <v>0</v>
      </c>
      <c r="GR42" s="7">
        <f t="shared" ref="GR42:GR48" si="1345">SUM(GE42:GQ42)</f>
        <v>0</v>
      </c>
      <c r="GS42" s="6"/>
      <c r="GT42" s="6">
        <f t="shared" ref="GT42:GT48" si="1346">GR42+GS42</f>
        <v>0</v>
      </c>
      <c r="GU42" s="7">
        <f t="shared" ref="GU42:GU48" si="1347">SUM(GH42:GT42)</f>
        <v>0</v>
      </c>
      <c r="GV42" s="6"/>
      <c r="GW42" s="6">
        <f t="shared" ref="GW42:GW48" si="1348">GU42+GV42</f>
        <v>0</v>
      </c>
      <c r="GX42" s="7">
        <f t="shared" ref="GX42:GX48" si="1349">GL42+GO42+GR42+GU42</f>
        <v>0</v>
      </c>
      <c r="GY42" s="7">
        <f t="shared" ref="GY42:GY48" si="1350">GM42+GP42+GS42+GV42</f>
        <v>0</v>
      </c>
      <c r="GZ42" s="7">
        <f t="shared" ref="GZ42:GZ48" si="1351">GN42+GQ42+GT42+GW42</f>
        <v>0</v>
      </c>
      <c r="HA42" s="7">
        <f t="shared" ref="HA42:HA48" si="1352">GX42+EV42+DR42</f>
        <v>0</v>
      </c>
      <c r="HB42" s="7">
        <f t="shared" ref="HB42:HB48" si="1353">GY42+EW42+DS42</f>
        <v>0</v>
      </c>
      <c r="HC42" s="595">
        <f t="shared" ref="HC42:HC48" si="1354">GZ42+EX42+DT42</f>
        <v>0</v>
      </c>
    </row>
    <row r="43" spans="1:211" ht="25.5" x14ac:dyDescent="0.2">
      <c r="A43" s="123" t="s">
        <v>434</v>
      </c>
      <c r="B43" s="6">
        <v>0</v>
      </c>
      <c r="C43" s="6"/>
      <c r="D43" s="6">
        <f t="shared" si="1274"/>
        <v>0</v>
      </c>
      <c r="E43" s="6">
        <v>0</v>
      </c>
      <c r="F43" s="6"/>
      <c r="G43" s="6">
        <f t="shared" si="1275"/>
        <v>0</v>
      </c>
      <c r="H43" s="6">
        <v>0</v>
      </c>
      <c r="I43" s="6"/>
      <c r="J43" s="6">
        <f t="shared" si="1276"/>
        <v>0</v>
      </c>
      <c r="K43" s="6">
        <v>0</v>
      </c>
      <c r="L43" s="6"/>
      <c r="M43" s="6">
        <f t="shared" si="1277"/>
        <v>0</v>
      </c>
      <c r="N43" s="6">
        <v>0</v>
      </c>
      <c r="O43" s="6"/>
      <c r="P43" s="6">
        <f t="shared" si="1278"/>
        <v>0</v>
      </c>
      <c r="Q43" s="6">
        <v>0</v>
      </c>
      <c r="R43" s="6"/>
      <c r="S43" s="6">
        <f t="shared" si="1279"/>
        <v>0</v>
      </c>
      <c r="T43" s="6">
        <v>0</v>
      </c>
      <c r="U43" s="6"/>
      <c r="V43" s="6">
        <f t="shared" si="1280"/>
        <v>0</v>
      </c>
      <c r="W43" s="6">
        <v>0</v>
      </c>
      <c r="X43" s="6"/>
      <c r="Y43" s="6">
        <f t="shared" si="1281"/>
        <v>0</v>
      </c>
      <c r="Z43" s="6"/>
      <c r="AA43" s="6"/>
      <c r="AB43" s="6">
        <f t="shared" si="1282"/>
        <v>0</v>
      </c>
      <c r="AC43" s="6"/>
      <c r="AD43" s="6"/>
      <c r="AE43" s="6">
        <f t="shared" si="1283"/>
        <v>0</v>
      </c>
      <c r="AF43" s="6"/>
      <c r="AG43" s="6"/>
      <c r="AH43" s="6">
        <f t="shared" si="1284"/>
        <v>0</v>
      </c>
      <c r="AI43" s="6"/>
      <c r="AJ43" s="6"/>
      <c r="AK43" s="6">
        <f t="shared" si="1285"/>
        <v>0</v>
      </c>
      <c r="AL43" s="6"/>
      <c r="AM43" s="6"/>
      <c r="AN43" s="6">
        <f t="shared" si="1286"/>
        <v>0</v>
      </c>
      <c r="AO43" s="6"/>
      <c r="AP43" s="6"/>
      <c r="AQ43" s="6">
        <f t="shared" si="1287"/>
        <v>0</v>
      </c>
      <c r="AR43" s="6"/>
      <c r="AS43" s="6"/>
      <c r="AT43" s="6">
        <f t="shared" si="1288"/>
        <v>0</v>
      </c>
      <c r="AU43" s="6"/>
      <c r="AV43" s="6"/>
      <c r="AW43" s="6">
        <f t="shared" si="1289"/>
        <v>0</v>
      </c>
      <c r="AX43" s="6"/>
      <c r="AY43" s="6"/>
      <c r="AZ43" s="6">
        <f t="shared" si="1290"/>
        <v>0</v>
      </c>
      <c r="BA43" s="6"/>
      <c r="BB43" s="6"/>
      <c r="BC43" s="6">
        <f t="shared" si="1291"/>
        <v>0</v>
      </c>
      <c r="BD43" s="6"/>
      <c r="BE43" s="6"/>
      <c r="BF43" s="6">
        <f t="shared" si="1292"/>
        <v>0</v>
      </c>
      <c r="BG43" s="6"/>
      <c r="BH43" s="6"/>
      <c r="BI43" s="6">
        <f t="shared" si="1293"/>
        <v>0</v>
      </c>
      <c r="BJ43" s="6"/>
      <c r="BK43" s="6"/>
      <c r="BL43" s="6">
        <f t="shared" si="1294"/>
        <v>0</v>
      </c>
      <c r="BM43" s="6"/>
      <c r="BN43" s="6"/>
      <c r="BO43" s="6">
        <f t="shared" si="1295"/>
        <v>0</v>
      </c>
      <c r="BP43" s="6"/>
      <c r="BQ43" s="6"/>
      <c r="BR43" s="6">
        <f t="shared" si="1296"/>
        <v>0</v>
      </c>
      <c r="BS43" s="6"/>
      <c r="BT43" s="6"/>
      <c r="BU43" s="6">
        <f t="shared" si="1297"/>
        <v>0</v>
      </c>
      <c r="BV43" s="6"/>
      <c r="BW43" s="6"/>
      <c r="BX43" s="6">
        <f t="shared" si="1298"/>
        <v>0</v>
      </c>
      <c r="BY43" s="6"/>
      <c r="BZ43" s="6"/>
      <c r="CA43" s="6">
        <f t="shared" si="1299"/>
        <v>0</v>
      </c>
      <c r="CB43" s="6"/>
      <c r="CC43" s="6"/>
      <c r="CD43" s="6">
        <f t="shared" si="1300"/>
        <v>0</v>
      </c>
      <c r="CE43" s="6"/>
      <c r="CF43" s="6"/>
      <c r="CG43" s="6">
        <f t="shared" si="1301"/>
        <v>0</v>
      </c>
      <c r="CH43" s="6"/>
      <c r="CI43" s="6"/>
      <c r="CJ43" s="6">
        <f t="shared" si="1302"/>
        <v>0</v>
      </c>
      <c r="CK43" s="6"/>
      <c r="CL43" s="6"/>
      <c r="CM43" s="6">
        <f t="shared" si="1303"/>
        <v>0</v>
      </c>
      <c r="CN43" s="6"/>
      <c r="CO43" s="6"/>
      <c r="CP43" s="6">
        <f t="shared" si="1304"/>
        <v>0</v>
      </c>
      <c r="CQ43" s="6"/>
      <c r="CR43" s="6"/>
      <c r="CS43" s="6">
        <f t="shared" si="1305"/>
        <v>0</v>
      </c>
      <c r="CT43" s="6"/>
      <c r="CU43" s="6"/>
      <c r="CV43" s="6">
        <f t="shared" si="1306"/>
        <v>0</v>
      </c>
      <c r="CW43" s="6"/>
      <c r="CX43" s="6"/>
      <c r="CY43" s="6">
        <f t="shared" si="1307"/>
        <v>0</v>
      </c>
      <c r="CZ43" s="6"/>
      <c r="DA43" s="6"/>
      <c r="DB43" s="6">
        <f t="shared" si="1308"/>
        <v>0</v>
      </c>
      <c r="DC43" s="6"/>
      <c r="DD43" s="6"/>
      <c r="DE43" s="6">
        <f t="shared" si="1309"/>
        <v>0</v>
      </c>
      <c r="DF43" s="6"/>
      <c r="DG43" s="6"/>
      <c r="DH43" s="6">
        <f t="shared" si="1310"/>
        <v>0</v>
      </c>
      <c r="DI43" s="6"/>
      <c r="DJ43" s="6"/>
      <c r="DK43" s="6">
        <f t="shared" si="1311"/>
        <v>0</v>
      </c>
      <c r="DL43" s="6"/>
      <c r="DM43" s="6"/>
      <c r="DN43" s="6">
        <f t="shared" si="1312"/>
        <v>0</v>
      </c>
      <c r="DO43" s="6"/>
      <c r="DP43" s="6"/>
      <c r="DQ43" s="6">
        <f t="shared" si="1313"/>
        <v>0</v>
      </c>
      <c r="DR43" s="105">
        <f t="shared" si="1314"/>
        <v>0</v>
      </c>
      <c r="DS43" s="105">
        <f t="shared" si="1314"/>
        <v>0</v>
      </c>
      <c r="DT43" s="105">
        <f t="shared" si="1314"/>
        <v>0</v>
      </c>
      <c r="DU43" s="6"/>
      <c r="DV43" s="6"/>
      <c r="DW43" s="6">
        <f t="shared" si="1315"/>
        <v>0</v>
      </c>
      <c r="DX43" s="6"/>
      <c r="DY43" s="6"/>
      <c r="DZ43" s="6">
        <f t="shared" si="1316"/>
        <v>0</v>
      </c>
      <c r="EA43" s="6"/>
      <c r="EB43" s="6"/>
      <c r="EC43" s="6">
        <f t="shared" si="1317"/>
        <v>0</v>
      </c>
      <c r="ED43" s="6"/>
      <c r="EE43" s="6"/>
      <c r="EF43" s="6">
        <f t="shared" si="1318"/>
        <v>0</v>
      </c>
      <c r="EG43" s="6"/>
      <c r="EH43" s="6"/>
      <c r="EI43" s="6">
        <f t="shared" si="1319"/>
        <v>0</v>
      </c>
      <c r="EJ43" s="6"/>
      <c r="EK43" s="6"/>
      <c r="EL43" s="6">
        <f t="shared" si="1320"/>
        <v>0</v>
      </c>
      <c r="EM43" s="6"/>
      <c r="EN43" s="6"/>
      <c r="EO43" s="6">
        <f t="shared" si="1321"/>
        <v>0</v>
      </c>
      <c r="EP43" s="6"/>
      <c r="EQ43" s="6"/>
      <c r="ER43" s="6">
        <f t="shared" si="1322"/>
        <v>0</v>
      </c>
      <c r="ES43" s="6"/>
      <c r="ET43" s="6"/>
      <c r="EU43" s="6">
        <f t="shared" si="1323"/>
        <v>0</v>
      </c>
      <c r="EV43" s="105">
        <f t="shared" si="1324"/>
        <v>0</v>
      </c>
      <c r="EW43" s="105">
        <f t="shared" si="1325"/>
        <v>0</v>
      </c>
      <c r="EX43" s="105">
        <f t="shared" si="1326"/>
        <v>0</v>
      </c>
      <c r="EY43" s="6"/>
      <c r="EZ43" s="6"/>
      <c r="FA43" s="6">
        <f t="shared" si="1327"/>
        <v>0</v>
      </c>
      <c r="FB43" s="6"/>
      <c r="FC43" s="6"/>
      <c r="FD43" s="6">
        <f t="shared" si="1328"/>
        <v>0</v>
      </c>
      <c r="FE43" s="6"/>
      <c r="FF43" s="6"/>
      <c r="FG43" s="6">
        <f t="shared" si="1329"/>
        <v>0</v>
      </c>
      <c r="FH43" s="6"/>
      <c r="FI43" s="6"/>
      <c r="FJ43" s="6">
        <f t="shared" si="1330"/>
        <v>0</v>
      </c>
      <c r="FK43" s="7"/>
      <c r="FL43" s="6"/>
      <c r="FM43" s="6">
        <f t="shared" si="1331"/>
        <v>0</v>
      </c>
      <c r="FN43" s="7"/>
      <c r="FO43" s="6"/>
      <c r="FP43" s="6">
        <f t="shared" si="1332"/>
        <v>0</v>
      </c>
      <c r="FQ43" s="7"/>
      <c r="FR43" s="6"/>
      <c r="FS43" s="6">
        <f t="shared" si="1333"/>
        <v>0</v>
      </c>
      <c r="FT43" s="7"/>
      <c r="FU43" s="6"/>
      <c r="FV43" s="6">
        <f t="shared" si="1334"/>
        <v>0</v>
      </c>
      <c r="FW43" s="7"/>
      <c r="FX43" s="6"/>
      <c r="FY43" s="6">
        <f t="shared" si="1335"/>
        <v>0</v>
      </c>
      <c r="FZ43" s="7"/>
      <c r="GA43" s="6"/>
      <c r="GB43" s="6">
        <f t="shared" si="1336"/>
        <v>0</v>
      </c>
      <c r="GC43" s="7"/>
      <c r="GD43" s="6"/>
      <c r="GE43" s="6">
        <f t="shared" si="1337"/>
        <v>0</v>
      </c>
      <c r="GF43" s="7"/>
      <c r="GG43" s="6"/>
      <c r="GH43" s="6">
        <f t="shared" si="1338"/>
        <v>0</v>
      </c>
      <c r="GI43" s="7"/>
      <c r="GJ43" s="6"/>
      <c r="GK43" s="6">
        <f t="shared" si="1339"/>
        <v>0</v>
      </c>
      <c r="GL43" s="7">
        <f t="shared" si="1340"/>
        <v>0</v>
      </c>
      <c r="GM43" s="7">
        <f t="shared" si="1341"/>
        <v>0</v>
      </c>
      <c r="GN43" s="7">
        <f t="shared" si="1342"/>
        <v>0</v>
      </c>
      <c r="GO43" s="7">
        <f t="shared" si="1343"/>
        <v>0</v>
      </c>
      <c r="GP43" s="6"/>
      <c r="GQ43" s="6">
        <f t="shared" si="1344"/>
        <v>0</v>
      </c>
      <c r="GR43" s="7">
        <f t="shared" si="1345"/>
        <v>0</v>
      </c>
      <c r="GS43" s="6"/>
      <c r="GT43" s="6">
        <f t="shared" si="1346"/>
        <v>0</v>
      </c>
      <c r="GU43" s="7">
        <f t="shared" si="1347"/>
        <v>0</v>
      </c>
      <c r="GV43" s="6"/>
      <c r="GW43" s="6">
        <f t="shared" si="1348"/>
        <v>0</v>
      </c>
      <c r="GX43" s="7">
        <f t="shared" si="1349"/>
        <v>0</v>
      </c>
      <c r="GY43" s="7">
        <f t="shared" si="1350"/>
        <v>0</v>
      </c>
      <c r="GZ43" s="7">
        <f t="shared" si="1351"/>
        <v>0</v>
      </c>
      <c r="HA43" s="7">
        <f t="shared" si="1352"/>
        <v>0</v>
      </c>
      <c r="HB43" s="7">
        <f t="shared" si="1353"/>
        <v>0</v>
      </c>
      <c r="HC43" s="595">
        <f t="shared" si="1354"/>
        <v>0</v>
      </c>
    </row>
    <row r="44" spans="1:211" x14ac:dyDescent="0.2">
      <c r="A44" s="123" t="s">
        <v>435</v>
      </c>
      <c r="B44" s="6">
        <v>0</v>
      </c>
      <c r="C44" s="6"/>
      <c r="D44" s="6">
        <f t="shared" si="1274"/>
        <v>0</v>
      </c>
      <c r="E44" s="6">
        <v>0</v>
      </c>
      <c r="F44" s="6"/>
      <c r="G44" s="6">
        <f t="shared" si="1275"/>
        <v>0</v>
      </c>
      <c r="H44" s="6">
        <v>0</v>
      </c>
      <c r="I44" s="6"/>
      <c r="J44" s="6">
        <f t="shared" si="1276"/>
        <v>0</v>
      </c>
      <c r="K44" s="6">
        <v>0</v>
      </c>
      <c r="L44" s="6"/>
      <c r="M44" s="6">
        <f t="shared" si="1277"/>
        <v>0</v>
      </c>
      <c r="N44" s="6">
        <v>0</v>
      </c>
      <c r="O44" s="6"/>
      <c r="P44" s="6">
        <f t="shared" si="1278"/>
        <v>0</v>
      </c>
      <c r="Q44" s="6">
        <v>0</v>
      </c>
      <c r="R44" s="6"/>
      <c r="S44" s="6">
        <f t="shared" si="1279"/>
        <v>0</v>
      </c>
      <c r="T44" s="6">
        <v>0</v>
      </c>
      <c r="U44" s="6"/>
      <c r="V44" s="6">
        <f t="shared" si="1280"/>
        <v>0</v>
      </c>
      <c r="W44" s="6">
        <v>0</v>
      </c>
      <c r="X44" s="6"/>
      <c r="Y44" s="6">
        <f t="shared" si="1281"/>
        <v>0</v>
      </c>
      <c r="Z44" s="6"/>
      <c r="AA44" s="6"/>
      <c r="AB44" s="6">
        <f t="shared" si="1282"/>
        <v>0</v>
      </c>
      <c r="AC44" s="6"/>
      <c r="AD44" s="6"/>
      <c r="AE44" s="6">
        <f t="shared" si="1283"/>
        <v>0</v>
      </c>
      <c r="AF44" s="6"/>
      <c r="AG44" s="6"/>
      <c r="AH44" s="6">
        <f t="shared" si="1284"/>
        <v>0</v>
      </c>
      <c r="AI44" s="6"/>
      <c r="AJ44" s="6"/>
      <c r="AK44" s="6">
        <f t="shared" si="1285"/>
        <v>0</v>
      </c>
      <c r="AL44" s="6"/>
      <c r="AM44" s="6"/>
      <c r="AN44" s="6">
        <f t="shared" si="1286"/>
        <v>0</v>
      </c>
      <c r="AO44" s="6"/>
      <c r="AP44" s="6"/>
      <c r="AQ44" s="6">
        <f t="shared" si="1287"/>
        <v>0</v>
      </c>
      <c r="AR44" s="6"/>
      <c r="AS44" s="6"/>
      <c r="AT44" s="6">
        <f t="shared" si="1288"/>
        <v>0</v>
      </c>
      <c r="AU44" s="6"/>
      <c r="AV44" s="6"/>
      <c r="AW44" s="6">
        <f t="shared" si="1289"/>
        <v>0</v>
      </c>
      <c r="AX44" s="6"/>
      <c r="AY44" s="6"/>
      <c r="AZ44" s="6">
        <f t="shared" si="1290"/>
        <v>0</v>
      </c>
      <c r="BA44" s="6"/>
      <c r="BB44" s="6"/>
      <c r="BC44" s="6">
        <f t="shared" si="1291"/>
        <v>0</v>
      </c>
      <c r="BD44" s="6"/>
      <c r="BE44" s="6"/>
      <c r="BF44" s="6">
        <f t="shared" si="1292"/>
        <v>0</v>
      </c>
      <c r="BG44" s="6"/>
      <c r="BH44" s="6"/>
      <c r="BI44" s="6">
        <f t="shared" si="1293"/>
        <v>0</v>
      </c>
      <c r="BJ44" s="6"/>
      <c r="BK44" s="6"/>
      <c r="BL44" s="6">
        <f t="shared" si="1294"/>
        <v>0</v>
      </c>
      <c r="BM44" s="6"/>
      <c r="BN44" s="6"/>
      <c r="BO44" s="6">
        <f t="shared" si="1295"/>
        <v>0</v>
      </c>
      <c r="BP44" s="6"/>
      <c r="BQ44" s="6"/>
      <c r="BR44" s="6">
        <f t="shared" si="1296"/>
        <v>0</v>
      </c>
      <c r="BS44" s="6"/>
      <c r="BT44" s="6"/>
      <c r="BU44" s="6">
        <f t="shared" si="1297"/>
        <v>0</v>
      </c>
      <c r="BV44" s="6"/>
      <c r="BW44" s="6"/>
      <c r="BX44" s="6">
        <f t="shared" si="1298"/>
        <v>0</v>
      </c>
      <c r="BY44" s="6"/>
      <c r="BZ44" s="6"/>
      <c r="CA44" s="6">
        <f t="shared" si="1299"/>
        <v>0</v>
      </c>
      <c r="CB44" s="6"/>
      <c r="CC44" s="6"/>
      <c r="CD44" s="6">
        <f t="shared" si="1300"/>
        <v>0</v>
      </c>
      <c r="CE44" s="6"/>
      <c r="CF44" s="6"/>
      <c r="CG44" s="6">
        <f t="shared" si="1301"/>
        <v>0</v>
      </c>
      <c r="CH44" s="6"/>
      <c r="CI44" s="6"/>
      <c r="CJ44" s="6">
        <f t="shared" si="1302"/>
        <v>0</v>
      </c>
      <c r="CK44" s="6"/>
      <c r="CL44" s="6"/>
      <c r="CM44" s="6">
        <f t="shared" si="1303"/>
        <v>0</v>
      </c>
      <c r="CN44" s="6"/>
      <c r="CO44" s="6"/>
      <c r="CP44" s="6">
        <f t="shared" si="1304"/>
        <v>0</v>
      </c>
      <c r="CQ44" s="6"/>
      <c r="CR44" s="6"/>
      <c r="CS44" s="6">
        <f t="shared" si="1305"/>
        <v>0</v>
      </c>
      <c r="CT44" s="6"/>
      <c r="CU44" s="6"/>
      <c r="CV44" s="6">
        <f t="shared" si="1306"/>
        <v>0</v>
      </c>
      <c r="CW44" s="6"/>
      <c r="CX44" s="6"/>
      <c r="CY44" s="6">
        <f t="shared" si="1307"/>
        <v>0</v>
      </c>
      <c r="CZ44" s="6"/>
      <c r="DA44" s="6"/>
      <c r="DB44" s="6">
        <f t="shared" si="1308"/>
        <v>0</v>
      </c>
      <c r="DC44" s="6"/>
      <c r="DD44" s="6"/>
      <c r="DE44" s="6">
        <f t="shared" si="1309"/>
        <v>0</v>
      </c>
      <c r="DF44" s="6"/>
      <c r="DG44" s="6"/>
      <c r="DH44" s="6">
        <f t="shared" si="1310"/>
        <v>0</v>
      </c>
      <c r="DI44" s="6"/>
      <c r="DJ44" s="6"/>
      <c r="DK44" s="6">
        <f t="shared" si="1311"/>
        <v>0</v>
      </c>
      <c r="DL44" s="6"/>
      <c r="DM44" s="6"/>
      <c r="DN44" s="6">
        <f t="shared" si="1312"/>
        <v>0</v>
      </c>
      <c r="DO44" s="6"/>
      <c r="DP44" s="6"/>
      <c r="DQ44" s="6">
        <f t="shared" si="1313"/>
        <v>0</v>
      </c>
      <c r="DR44" s="105">
        <f t="shared" si="1314"/>
        <v>0</v>
      </c>
      <c r="DS44" s="105">
        <f t="shared" si="1314"/>
        <v>0</v>
      </c>
      <c r="DT44" s="105">
        <f t="shared" si="1314"/>
        <v>0</v>
      </c>
      <c r="DU44" s="6"/>
      <c r="DV44" s="6"/>
      <c r="DW44" s="6">
        <f t="shared" si="1315"/>
        <v>0</v>
      </c>
      <c r="DX44" s="6"/>
      <c r="DY44" s="6"/>
      <c r="DZ44" s="6">
        <f t="shared" si="1316"/>
        <v>0</v>
      </c>
      <c r="EA44" s="6"/>
      <c r="EB44" s="6"/>
      <c r="EC44" s="6">
        <f t="shared" si="1317"/>
        <v>0</v>
      </c>
      <c r="ED44" s="6"/>
      <c r="EE44" s="6"/>
      <c r="EF44" s="6">
        <f t="shared" si="1318"/>
        <v>0</v>
      </c>
      <c r="EG44" s="6"/>
      <c r="EH44" s="6"/>
      <c r="EI44" s="6">
        <f t="shared" si="1319"/>
        <v>0</v>
      </c>
      <c r="EJ44" s="6"/>
      <c r="EK44" s="6"/>
      <c r="EL44" s="6">
        <f t="shared" si="1320"/>
        <v>0</v>
      </c>
      <c r="EM44" s="6"/>
      <c r="EN44" s="6"/>
      <c r="EO44" s="6">
        <f t="shared" si="1321"/>
        <v>0</v>
      </c>
      <c r="EP44" s="6"/>
      <c r="EQ44" s="6"/>
      <c r="ER44" s="6">
        <f t="shared" si="1322"/>
        <v>0</v>
      </c>
      <c r="ES44" s="6"/>
      <c r="ET44" s="6"/>
      <c r="EU44" s="6">
        <f t="shared" si="1323"/>
        <v>0</v>
      </c>
      <c r="EV44" s="105">
        <f t="shared" si="1324"/>
        <v>0</v>
      </c>
      <c r="EW44" s="105">
        <f t="shared" si="1325"/>
        <v>0</v>
      </c>
      <c r="EX44" s="105">
        <f t="shared" si="1326"/>
        <v>0</v>
      </c>
      <c r="EY44" s="6"/>
      <c r="EZ44" s="6"/>
      <c r="FA44" s="6">
        <f t="shared" si="1327"/>
        <v>0</v>
      </c>
      <c r="FB44" s="6"/>
      <c r="FC44" s="6"/>
      <c r="FD44" s="6">
        <f t="shared" si="1328"/>
        <v>0</v>
      </c>
      <c r="FE44" s="6"/>
      <c r="FF44" s="6"/>
      <c r="FG44" s="6">
        <f t="shared" si="1329"/>
        <v>0</v>
      </c>
      <c r="FH44" s="6"/>
      <c r="FI44" s="6"/>
      <c r="FJ44" s="6">
        <f t="shared" si="1330"/>
        <v>0</v>
      </c>
      <c r="FK44" s="7"/>
      <c r="FL44" s="6"/>
      <c r="FM44" s="6">
        <f t="shared" si="1331"/>
        <v>0</v>
      </c>
      <c r="FN44" s="7"/>
      <c r="FO44" s="6"/>
      <c r="FP44" s="6">
        <f t="shared" si="1332"/>
        <v>0</v>
      </c>
      <c r="FQ44" s="7"/>
      <c r="FR44" s="6"/>
      <c r="FS44" s="6">
        <f t="shared" si="1333"/>
        <v>0</v>
      </c>
      <c r="FT44" s="7"/>
      <c r="FU44" s="6"/>
      <c r="FV44" s="6">
        <f t="shared" si="1334"/>
        <v>0</v>
      </c>
      <c r="FW44" s="7"/>
      <c r="FX44" s="6"/>
      <c r="FY44" s="6">
        <f t="shared" si="1335"/>
        <v>0</v>
      </c>
      <c r="FZ44" s="7"/>
      <c r="GA44" s="6"/>
      <c r="GB44" s="6">
        <f t="shared" si="1336"/>
        <v>0</v>
      </c>
      <c r="GC44" s="7"/>
      <c r="GD44" s="6"/>
      <c r="GE44" s="6">
        <f t="shared" si="1337"/>
        <v>0</v>
      </c>
      <c r="GF44" s="7"/>
      <c r="GG44" s="6"/>
      <c r="GH44" s="6">
        <f t="shared" si="1338"/>
        <v>0</v>
      </c>
      <c r="GI44" s="7"/>
      <c r="GJ44" s="6"/>
      <c r="GK44" s="6">
        <f t="shared" si="1339"/>
        <v>0</v>
      </c>
      <c r="GL44" s="7">
        <f t="shared" si="1340"/>
        <v>0</v>
      </c>
      <c r="GM44" s="7">
        <f t="shared" si="1341"/>
        <v>0</v>
      </c>
      <c r="GN44" s="7">
        <f t="shared" si="1342"/>
        <v>0</v>
      </c>
      <c r="GO44" s="7">
        <f t="shared" si="1343"/>
        <v>0</v>
      </c>
      <c r="GP44" s="6"/>
      <c r="GQ44" s="6">
        <f t="shared" si="1344"/>
        <v>0</v>
      </c>
      <c r="GR44" s="7">
        <f t="shared" si="1345"/>
        <v>0</v>
      </c>
      <c r="GS44" s="6"/>
      <c r="GT44" s="6">
        <f t="shared" si="1346"/>
        <v>0</v>
      </c>
      <c r="GU44" s="7">
        <f t="shared" si="1347"/>
        <v>0</v>
      </c>
      <c r="GV44" s="6"/>
      <c r="GW44" s="6">
        <f t="shared" si="1348"/>
        <v>0</v>
      </c>
      <c r="GX44" s="7">
        <f t="shared" si="1349"/>
        <v>0</v>
      </c>
      <c r="GY44" s="7">
        <f t="shared" si="1350"/>
        <v>0</v>
      </c>
      <c r="GZ44" s="7">
        <f t="shared" si="1351"/>
        <v>0</v>
      </c>
      <c r="HA44" s="7">
        <f t="shared" si="1352"/>
        <v>0</v>
      </c>
      <c r="HB44" s="7">
        <f t="shared" si="1353"/>
        <v>0</v>
      </c>
      <c r="HC44" s="595">
        <f t="shared" si="1354"/>
        <v>0</v>
      </c>
    </row>
    <row r="45" spans="1:211" x14ac:dyDescent="0.2">
      <c r="A45" s="123" t="s">
        <v>436</v>
      </c>
      <c r="B45" s="6">
        <v>0</v>
      </c>
      <c r="C45" s="6"/>
      <c r="D45" s="6">
        <f t="shared" si="1274"/>
        <v>0</v>
      </c>
      <c r="E45" s="6">
        <v>0</v>
      </c>
      <c r="F45" s="6"/>
      <c r="G45" s="6">
        <f t="shared" si="1275"/>
        <v>0</v>
      </c>
      <c r="H45" s="6">
        <v>0</v>
      </c>
      <c r="I45" s="6"/>
      <c r="J45" s="6">
        <f t="shared" si="1276"/>
        <v>0</v>
      </c>
      <c r="K45" s="6">
        <v>0</v>
      </c>
      <c r="L45" s="6"/>
      <c r="M45" s="6">
        <f t="shared" si="1277"/>
        <v>0</v>
      </c>
      <c r="N45" s="6">
        <v>0</v>
      </c>
      <c r="O45" s="6"/>
      <c r="P45" s="6">
        <f t="shared" si="1278"/>
        <v>0</v>
      </c>
      <c r="Q45" s="6">
        <v>0</v>
      </c>
      <c r="R45" s="6"/>
      <c r="S45" s="6">
        <f t="shared" si="1279"/>
        <v>0</v>
      </c>
      <c r="T45" s="6">
        <v>0</v>
      </c>
      <c r="U45" s="6"/>
      <c r="V45" s="6">
        <f t="shared" si="1280"/>
        <v>0</v>
      </c>
      <c r="W45" s="6">
        <v>0</v>
      </c>
      <c r="X45" s="6"/>
      <c r="Y45" s="6">
        <f t="shared" si="1281"/>
        <v>0</v>
      </c>
      <c r="Z45" s="6">
        <v>0</v>
      </c>
      <c r="AA45" s="6"/>
      <c r="AB45" s="6">
        <f t="shared" si="1282"/>
        <v>0</v>
      </c>
      <c r="AC45" s="6"/>
      <c r="AD45" s="6"/>
      <c r="AE45" s="6">
        <f t="shared" si="1283"/>
        <v>0</v>
      </c>
      <c r="AF45" s="6"/>
      <c r="AG45" s="6"/>
      <c r="AH45" s="6">
        <f t="shared" si="1284"/>
        <v>0</v>
      </c>
      <c r="AI45" s="6"/>
      <c r="AJ45" s="6"/>
      <c r="AK45" s="6">
        <f t="shared" si="1285"/>
        <v>0</v>
      </c>
      <c r="AL45" s="6"/>
      <c r="AM45" s="6"/>
      <c r="AN45" s="6">
        <f t="shared" si="1286"/>
        <v>0</v>
      </c>
      <c r="AO45" s="6"/>
      <c r="AP45" s="6"/>
      <c r="AQ45" s="6">
        <f t="shared" si="1287"/>
        <v>0</v>
      </c>
      <c r="AR45" s="6"/>
      <c r="AS45" s="6"/>
      <c r="AT45" s="6">
        <f t="shared" si="1288"/>
        <v>0</v>
      </c>
      <c r="AU45" s="6"/>
      <c r="AV45" s="6"/>
      <c r="AW45" s="6">
        <f t="shared" si="1289"/>
        <v>0</v>
      </c>
      <c r="AX45" s="6"/>
      <c r="AY45" s="6"/>
      <c r="AZ45" s="6">
        <f t="shared" si="1290"/>
        <v>0</v>
      </c>
      <c r="BA45" s="6"/>
      <c r="BB45" s="6"/>
      <c r="BC45" s="6">
        <f t="shared" si="1291"/>
        <v>0</v>
      </c>
      <c r="BD45" s="6"/>
      <c r="BE45" s="6"/>
      <c r="BF45" s="6">
        <f t="shared" si="1292"/>
        <v>0</v>
      </c>
      <c r="BG45" s="6"/>
      <c r="BH45" s="6"/>
      <c r="BI45" s="6">
        <f t="shared" si="1293"/>
        <v>0</v>
      </c>
      <c r="BJ45" s="6"/>
      <c r="BK45" s="6"/>
      <c r="BL45" s="6">
        <f t="shared" si="1294"/>
        <v>0</v>
      </c>
      <c r="BM45" s="6"/>
      <c r="BN45" s="6"/>
      <c r="BO45" s="6">
        <f t="shared" si="1295"/>
        <v>0</v>
      </c>
      <c r="BP45" s="6"/>
      <c r="BQ45" s="6"/>
      <c r="BR45" s="6">
        <f t="shared" si="1296"/>
        <v>0</v>
      </c>
      <c r="BS45" s="6"/>
      <c r="BT45" s="6"/>
      <c r="BU45" s="6">
        <f t="shared" si="1297"/>
        <v>0</v>
      </c>
      <c r="BV45" s="6"/>
      <c r="BW45" s="6"/>
      <c r="BX45" s="6">
        <f t="shared" si="1298"/>
        <v>0</v>
      </c>
      <c r="BY45" s="6"/>
      <c r="BZ45" s="6"/>
      <c r="CA45" s="6">
        <f t="shared" si="1299"/>
        <v>0</v>
      </c>
      <c r="CB45" s="6"/>
      <c r="CC45" s="6"/>
      <c r="CD45" s="6">
        <f t="shared" si="1300"/>
        <v>0</v>
      </c>
      <c r="CE45" s="6"/>
      <c r="CF45" s="6"/>
      <c r="CG45" s="6">
        <f t="shared" si="1301"/>
        <v>0</v>
      </c>
      <c r="CH45" s="6"/>
      <c r="CI45" s="6"/>
      <c r="CJ45" s="6">
        <f t="shared" si="1302"/>
        <v>0</v>
      </c>
      <c r="CK45" s="6"/>
      <c r="CL45" s="6"/>
      <c r="CM45" s="6">
        <f t="shared" si="1303"/>
        <v>0</v>
      </c>
      <c r="CN45" s="6"/>
      <c r="CO45" s="6"/>
      <c r="CP45" s="6">
        <f t="shared" si="1304"/>
        <v>0</v>
      </c>
      <c r="CQ45" s="6"/>
      <c r="CR45" s="6"/>
      <c r="CS45" s="6">
        <f t="shared" si="1305"/>
        <v>0</v>
      </c>
      <c r="CT45" s="6"/>
      <c r="CU45" s="6"/>
      <c r="CV45" s="6">
        <f t="shared" si="1306"/>
        <v>0</v>
      </c>
      <c r="CW45" s="6"/>
      <c r="CX45" s="6"/>
      <c r="CY45" s="6">
        <f t="shared" si="1307"/>
        <v>0</v>
      </c>
      <c r="CZ45" s="6"/>
      <c r="DA45" s="6"/>
      <c r="DB45" s="6">
        <f t="shared" si="1308"/>
        <v>0</v>
      </c>
      <c r="DC45" s="6"/>
      <c r="DD45" s="6"/>
      <c r="DE45" s="6">
        <f t="shared" si="1309"/>
        <v>0</v>
      </c>
      <c r="DF45" s="6"/>
      <c r="DG45" s="6"/>
      <c r="DH45" s="6">
        <f t="shared" si="1310"/>
        <v>0</v>
      </c>
      <c r="DI45" s="6"/>
      <c r="DJ45" s="6"/>
      <c r="DK45" s="6">
        <f t="shared" si="1311"/>
        <v>0</v>
      </c>
      <c r="DL45" s="6"/>
      <c r="DM45" s="6"/>
      <c r="DN45" s="6">
        <f t="shared" si="1312"/>
        <v>0</v>
      </c>
      <c r="DO45" s="6"/>
      <c r="DP45" s="6"/>
      <c r="DQ45" s="6">
        <f t="shared" si="1313"/>
        <v>0</v>
      </c>
      <c r="DR45" s="105">
        <f t="shared" si="1314"/>
        <v>0</v>
      </c>
      <c r="DS45" s="105">
        <f t="shared" si="1314"/>
        <v>0</v>
      </c>
      <c r="DT45" s="105">
        <f t="shared" si="1314"/>
        <v>0</v>
      </c>
      <c r="DU45" s="6">
        <v>0</v>
      </c>
      <c r="DV45" s="6"/>
      <c r="DW45" s="6">
        <f t="shared" si="1315"/>
        <v>0</v>
      </c>
      <c r="DX45" s="6">
        <v>0</v>
      </c>
      <c r="DY45" s="6"/>
      <c r="DZ45" s="6">
        <f t="shared" si="1316"/>
        <v>0</v>
      </c>
      <c r="EA45" s="6">
        <v>0</v>
      </c>
      <c r="EB45" s="6"/>
      <c r="EC45" s="6">
        <f t="shared" si="1317"/>
        <v>0</v>
      </c>
      <c r="ED45" s="6">
        <v>0</v>
      </c>
      <c r="EE45" s="6"/>
      <c r="EF45" s="6">
        <f t="shared" si="1318"/>
        <v>0</v>
      </c>
      <c r="EG45" s="6">
        <v>0</v>
      </c>
      <c r="EH45" s="6"/>
      <c r="EI45" s="6">
        <f t="shared" si="1319"/>
        <v>0</v>
      </c>
      <c r="EJ45" s="6"/>
      <c r="EK45" s="6"/>
      <c r="EL45" s="6">
        <f t="shared" si="1320"/>
        <v>0</v>
      </c>
      <c r="EM45" s="6"/>
      <c r="EN45" s="6"/>
      <c r="EO45" s="6">
        <f t="shared" si="1321"/>
        <v>0</v>
      </c>
      <c r="EP45" s="6">
        <v>0</v>
      </c>
      <c r="EQ45" s="6"/>
      <c r="ER45" s="6">
        <f t="shared" si="1322"/>
        <v>0</v>
      </c>
      <c r="ES45" s="6"/>
      <c r="ET45" s="6"/>
      <c r="EU45" s="6">
        <f t="shared" si="1323"/>
        <v>0</v>
      </c>
      <c r="EV45" s="105">
        <f t="shared" si="1324"/>
        <v>0</v>
      </c>
      <c r="EW45" s="105">
        <f t="shared" si="1325"/>
        <v>0</v>
      </c>
      <c r="EX45" s="105">
        <f t="shared" si="1326"/>
        <v>0</v>
      </c>
      <c r="EY45" s="6"/>
      <c r="EZ45" s="6"/>
      <c r="FA45" s="6">
        <f t="shared" si="1327"/>
        <v>0</v>
      </c>
      <c r="FB45" s="6"/>
      <c r="FC45" s="6"/>
      <c r="FD45" s="6">
        <f t="shared" si="1328"/>
        <v>0</v>
      </c>
      <c r="FE45" s="6"/>
      <c r="FF45" s="6"/>
      <c r="FG45" s="6">
        <f t="shared" si="1329"/>
        <v>0</v>
      </c>
      <c r="FH45" s="6"/>
      <c r="FI45" s="6"/>
      <c r="FJ45" s="6">
        <f t="shared" si="1330"/>
        <v>0</v>
      </c>
      <c r="FK45" s="7"/>
      <c r="FL45" s="6"/>
      <c r="FM45" s="6">
        <f t="shared" si="1331"/>
        <v>0</v>
      </c>
      <c r="FN45" s="7"/>
      <c r="FO45" s="6"/>
      <c r="FP45" s="6">
        <f t="shared" si="1332"/>
        <v>0</v>
      </c>
      <c r="FQ45" s="7"/>
      <c r="FR45" s="6"/>
      <c r="FS45" s="6">
        <f t="shared" si="1333"/>
        <v>0</v>
      </c>
      <c r="FT45" s="7"/>
      <c r="FU45" s="6"/>
      <c r="FV45" s="6">
        <f t="shared" si="1334"/>
        <v>0</v>
      </c>
      <c r="FW45" s="7"/>
      <c r="FX45" s="6"/>
      <c r="FY45" s="6">
        <f t="shared" si="1335"/>
        <v>0</v>
      </c>
      <c r="FZ45" s="7"/>
      <c r="GA45" s="6"/>
      <c r="GB45" s="6">
        <f t="shared" si="1336"/>
        <v>0</v>
      </c>
      <c r="GC45" s="7"/>
      <c r="GD45" s="6"/>
      <c r="GE45" s="6">
        <f t="shared" si="1337"/>
        <v>0</v>
      </c>
      <c r="GF45" s="7"/>
      <c r="GG45" s="6"/>
      <c r="GH45" s="6">
        <f t="shared" si="1338"/>
        <v>0</v>
      </c>
      <c r="GI45" s="7"/>
      <c r="GJ45" s="6"/>
      <c r="GK45" s="6">
        <f t="shared" si="1339"/>
        <v>0</v>
      </c>
      <c r="GL45" s="7">
        <f t="shared" si="1340"/>
        <v>0</v>
      </c>
      <c r="GM45" s="7">
        <f t="shared" si="1341"/>
        <v>0</v>
      </c>
      <c r="GN45" s="7">
        <f t="shared" si="1342"/>
        <v>0</v>
      </c>
      <c r="GO45" s="7">
        <f t="shared" si="1343"/>
        <v>0</v>
      </c>
      <c r="GP45" s="6"/>
      <c r="GQ45" s="6">
        <f t="shared" si="1344"/>
        <v>0</v>
      </c>
      <c r="GR45" s="7">
        <f t="shared" si="1345"/>
        <v>0</v>
      </c>
      <c r="GS45" s="6"/>
      <c r="GT45" s="6">
        <f t="shared" si="1346"/>
        <v>0</v>
      </c>
      <c r="GU45" s="7">
        <f t="shared" si="1347"/>
        <v>0</v>
      </c>
      <c r="GV45" s="6"/>
      <c r="GW45" s="6">
        <f t="shared" si="1348"/>
        <v>0</v>
      </c>
      <c r="GX45" s="7">
        <f t="shared" si="1349"/>
        <v>0</v>
      </c>
      <c r="GY45" s="7">
        <f t="shared" si="1350"/>
        <v>0</v>
      </c>
      <c r="GZ45" s="7">
        <f t="shared" si="1351"/>
        <v>0</v>
      </c>
      <c r="HA45" s="7">
        <f t="shared" si="1352"/>
        <v>0</v>
      </c>
      <c r="HB45" s="7">
        <f t="shared" si="1353"/>
        <v>0</v>
      </c>
      <c r="HC45" s="595">
        <f t="shared" si="1354"/>
        <v>0</v>
      </c>
    </row>
    <row r="46" spans="1:211" x14ac:dyDescent="0.2">
      <c r="A46" s="123" t="s">
        <v>437</v>
      </c>
      <c r="B46" s="6">
        <v>0</v>
      </c>
      <c r="C46" s="6"/>
      <c r="D46" s="6">
        <f t="shared" si="1274"/>
        <v>0</v>
      </c>
      <c r="E46" s="6">
        <v>0</v>
      </c>
      <c r="F46" s="6"/>
      <c r="G46" s="6">
        <f t="shared" si="1275"/>
        <v>0</v>
      </c>
      <c r="H46" s="6">
        <v>0</v>
      </c>
      <c r="I46" s="6"/>
      <c r="J46" s="6">
        <f t="shared" si="1276"/>
        <v>0</v>
      </c>
      <c r="K46" s="6">
        <v>0</v>
      </c>
      <c r="L46" s="6"/>
      <c r="M46" s="6">
        <f t="shared" si="1277"/>
        <v>0</v>
      </c>
      <c r="N46" s="6">
        <v>0</v>
      </c>
      <c r="O46" s="6"/>
      <c r="P46" s="6">
        <f t="shared" si="1278"/>
        <v>0</v>
      </c>
      <c r="Q46" s="6">
        <v>0</v>
      </c>
      <c r="R46" s="6"/>
      <c r="S46" s="6">
        <f t="shared" si="1279"/>
        <v>0</v>
      </c>
      <c r="T46" s="6">
        <v>0</v>
      </c>
      <c r="U46" s="6"/>
      <c r="V46" s="6">
        <f t="shared" si="1280"/>
        <v>0</v>
      </c>
      <c r="W46" s="6">
        <v>0</v>
      </c>
      <c r="X46" s="6"/>
      <c r="Y46" s="6">
        <f t="shared" si="1281"/>
        <v>0</v>
      </c>
      <c r="Z46" s="6">
        <v>0</v>
      </c>
      <c r="AA46" s="6"/>
      <c r="AB46" s="6">
        <f t="shared" si="1282"/>
        <v>0</v>
      </c>
      <c r="AC46" s="6"/>
      <c r="AD46" s="6"/>
      <c r="AE46" s="6">
        <f t="shared" si="1283"/>
        <v>0</v>
      </c>
      <c r="AF46" s="6"/>
      <c r="AG46" s="6"/>
      <c r="AH46" s="6">
        <f t="shared" si="1284"/>
        <v>0</v>
      </c>
      <c r="AI46" s="6"/>
      <c r="AJ46" s="6"/>
      <c r="AK46" s="6">
        <f t="shared" si="1285"/>
        <v>0</v>
      </c>
      <c r="AL46" s="6"/>
      <c r="AM46" s="6"/>
      <c r="AN46" s="6">
        <f t="shared" si="1286"/>
        <v>0</v>
      </c>
      <c r="AO46" s="6"/>
      <c r="AP46" s="6"/>
      <c r="AQ46" s="6">
        <f t="shared" si="1287"/>
        <v>0</v>
      </c>
      <c r="AR46" s="6"/>
      <c r="AS46" s="6"/>
      <c r="AT46" s="6">
        <f t="shared" si="1288"/>
        <v>0</v>
      </c>
      <c r="AU46" s="6"/>
      <c r="AV46" s="6"/>
      <c r="AW46" s="6">
        <f t="shared" si="1289"/>
        <v>0</v>
      </c>
      <c r="AX46" s="6"/>
      <c r="AY46" s="6"/>
      <c r="AZ46" s="6">
        <f t="shared" si="1290"/>
        <v>0</v>
      </c>
      <c r="BA46" s="6"/>
      <c r="BB46" s="6"/>
      <c r="BC46" s="6">
        <f t="shared" si="1291"/>
        <v>0</v>
      </c>
      <c r="BD46" s="6"/>
      <c r="BE46" s="6"/>
      <c r="BF46" s="6">
        <f t="shared" si="1292"/>
        <v>0</v>
      </c>
      <c r="BG46" s="6"/>
      <c r="BH46" s="6"/>
      <c r="BI46" s="6">
        <f t="shared" si="1293"/>
        <v>0</v>
      </c>
      <c r="BJ46" s="6"/>
      <c r="BK46" s="6"/>
      <c r="BL46" s="6">
        <f t="shared" si="1294"/>
        <v>0</v>
      </c>
      <c r="BM46" s="6"/>
      <c r="BN46" s="6"/>
      <c r="BO46" s="6">
        <f t="shared" si="1295"/>
        <v>0</v>
      </c>
      <c r="BP46" s="6"/>
      <c r="BQ46" s="6"/>
      <c r="BR46" s="6">
        <f t="shared" si="1296"/>
        <v>0</v>
      </c>
      <c r="BS46" s="6"/>
      <c r="BT46" s="6"/>
      <c r="BU46" s="6">
        <f t="shared" si="1297"/>
        <v>0</v>
      </c>
      <c r="BV46" s="6"/>
      <c r="BW46" s="6"/>
      <c r="BX46" s="6">
        <f t="shared" si="1298"/>
        <v>0</v>
      </c>
      <c r="BY46" s="6"/>
      <c r="BZ46" s="6"/>
      <c r="CA46" s="6">
        <f t="shared" si="1299"/>
        <v>0</v>
      </c>
      <c r="CB46" s="6"/>
      <c r="CC46" s="6"/>
      <c r="CD46" s="6">
        <f t="shared" si="1300"/>
        <v>0</v>
      </c>
      <c r="CE46" s="6"/>
      <c r="CF46" s="6"/>
      <c r="CG46" s="6">
        <f t="shared" si="1301"/>
        <v>0</v>
      </c>
      <c r="CH46" s="6"/>
      <c r="CI46" s="6"/>
      <c r="CJ46" s="6">
        <f t="shared" si="1302"/>
        <v>0</v>
      </c>
      <c r="CK46" s="6"/>
      <c r="CL46" s="6"/>
      <c r="CM46" s="6">
        <f t="shared" si="1303"/>
        <v>0</v>
      </c>
      <c r="CN46" s="6"/>
      <c r="CO46" s="6"/>
      <c r="CP46" s="6">
        <f t="shared" si="1304"/>
        <v>0</v>
      </c>
      <c r="CQ46" s="6"/>
      <c r="CR46" s="6"/>
      <c r="CS46" s="6">
        <f t="shared" si="1305"/>
        <v>0</v>
      </c>
      <c r="CT46" s="6"/>
      <c r="CU46" s="6"/>
      <c r="CV46" s="6">
        <f t="shared" si="1306"/>
        <v>0</v>
      </c>
      <c r="CW46" s="6"/>
      <c r="CX46" s="6"/>
      <c r="CY46" s="6">
        <f t="shared" si="1307"/>
        <v>0</v>
      </c>
      <c r="CZ46" s="6"/>
      <c r="DA46" s="6"/>
      <c r="DB46" s="6">
        <f t="shared" si="1308"/>
        <v>0</v>
      </c>
      <c r="DC46" s="6"/>
      <c r="DD46" s="6"/>
      <c r="DE46" s="6">
        <f t="shared" si="1309"/>
        <v>0</v>
      </c>
      <c r="DF46" s="6"/>
      <c r="DG46" s="6"/>
      <c r="DH46" s="6">
        <f t="shared" si="1310"/>
        <v>0</v>
      </c>
      <c r="DI46" s="6"/>
      <c r="DJ46" s="6"/>
      <c r="DK46" s="6">
        <f t="shared" si="1311"/>
        <v>0</v>
      </c>
      <c r="DL46" s="6"/>
      <c r="DM46" s="6"/>
      <c r="DN46" s="6">
        <f t="shared" si="1312"/>
        <v>0</v>
      </c>
      <c r="DO46" s="6"/>
      <c r="DP46" s="6"/>
      <c r="DQ46" s="6">
        <f t="shared" si="1313"/>
        <v>0</v>
      </c>
      <c r="DR46" s="105">
        <f t="shared" si="1314"/>
        <v>0</v>
      </c>
      <c r="DS46" s="105">
        <f t="shared" si="1314"/>
        <v>0</v>
      </c>
      <c r="DT46" s="105">
        <f t="shared" si="1314"/>
        <v>0</v>
      </c>
      <c r="DU46" s="6">
        <v>0</v>
      </c>
      <c r="DV46" s="6"/>
      <c r="DW46" s="6">
        <f t="shared" si="1315"/>
        <v>0</v>
      </c>
      <c r="DX46" s="6">
        <v>0</v>
      </c>
      <c r="DY46" s="6"/>
      <c r="DZ46" s="6">
        <f t="shared" si="1316"/>
        <v>0</v>
      </c>
      <c r="EA46" s="6">
        <v>0</v>
      </c>
      <c r="EB46" s="6"/>
      <c r="EC46" s="6">
        <f t="shared" si="1317"/>
        <v>0</v>
      </c>
      <c r="ED46" s="6">
        <v>0</v>
      </c>
      <c r="EE46" s="6"/>
      <c r="EF46" s="6">
        <f t="shared" si="1318"/>
        <v>0</v>
      </c>
      <c r="EG46" s="6">
        <v>0</v>
      </c>
      <c r="EH46" s="6"/>
      <c r="EI46" s="6">
        <f t="shared" si="1319"/>
        <v>0</v>
      </c>
      <c r="EJ46" s="6"/>
      <c r="EK46" s="6"/>
      <c r="EL46" s="6">
        <f t="shared" si="1320"/>
        <v>0</v>
      </c>
      <c r="EM46" s="6"/>
      <c r="EN46" s="6"/>
      <c r="EO46" s="6">
        <f t="shared" si="1321"/>
        <v>0</v>
      </c>
      <c r="EP46" s="6">
        <v>0</v>
      </c>
      <c r="EQ46" s="6"/>
      <c r="ER46" s="6">
        <f t="shared" si="1322"/>
        <v>0</v>
      </c>
      <c r="ES46" s="6"/>
      <c r="ET46" s="6"/>
      <c r="EU46" s="6">
        <f t="shared" si="1323"/>
        <v>0</v>
      </c>
      <c r="EV46" s="105">
        <f t="shared" si="1324"/>
        <v>0</v>
      </c>
      <c r="EW46" s="105">
        <f t="shared" si="1325"/>
        <v>0</v>
      </c>
      <c r="EX46" s="105">
        <f t="shared" si="1326"/>
        <v>0</v>
      </c>
      <c r="EY46" s="6"/>
      <c r="EZ46" s="6"/>
      <c r="FA46" s="6">
        <f t="shared" si="1327"/>
        <v>0</v>
      </c>
      <c r="FB46" s="6"/>
      <c r="FC46" s="6"/>
      <c r="FD46" s="6">
        <f t="shared" si="1328"/>
        <v>0</v>
      </c>
      <c r="FE46" s="6"/>
      <c r="FF46" s="6"/>
      <c r="FG46" s="6">
        <f t="shared" si="1329"/>
        <v>0</v>
      </c>
      <c r="FH46" s="6"/>
      <c r="FI46" s="6"/>
      <c r="FJ46" s="6">
        <f t="shared" si="1330"/>
        <v>0</v>
      </c>
      <c r="FK46" s="7"/>
      <c r="FL46" s="6"/>
      <c r="FM46" s="6">
        <f t="shared" si="1331"/>
        <v>0</v>
      </c>
      <c r="FN46" s="7"/>
      <c r="FO46" s="6"/>
      <c r="FP46" s="6">
        <f t="shared" si="1332"/>
        <v>0</v>
      </c>
      <c r="FQ46" s="7"/>
      <c r="FR46" s="6"/>
      <c r="FS46" s="6">
        <f t="shared" si="1333"/>
        <v>0</v>
      </c>
      <c r="FT46" s="7"/>
      <c r="FU46" s="6"/>
      <c r="FV46" s="6">
        <f t="shared" si="1334"/>
        <v>0</v>
      </c>
      <c r="FW46" s="7"/>
      <c r="FX46" s="6"/>
      <c r="FY46" s="6">
        <f t="shared" si="1335"/>
        <v>0</v>
      </c>
      <c r="FZ46" s="7"/>
      <c r="GA46" s="6"/>
      <c r="GB46" s="6">
        <f t="shared" si="1336"/>
        <v>0</v>
      </c>
      <c r="GC46" s="7"/>
      <c r="GD46" s="6"/>
      <c r="GE46" s="6">
        <f t="shared" si="1337"/>
        <v>0</v>
      </c>
      <c r="GF46" s="7"/>
      <c r="GG46" s="6"/>
      <c r="GH46" s="6">
        <f t="shared" si="1338"/>
        <v>0</v>
      </c>
      <c r="GI46" s="7"/>
      <c r="GJ46" s="6"/>
      <c r="GK46" s="6">
        <f t="shared" si="1339"/>
        <v>0</v>
      </c>
      <c r="GL46" s="7">
        <f t="shared" si="1340"/>
        <v>0</v>
      </c>
      <c r="GM46" s="7">
        <f t="shared" si="1341"/>
        <v>0</v>
      </c>
      <c r="GN46" s="7">
        <f t="shared" si="1342"/>
        <v>0</v>
      </c>
      <c r="GO46" s="7">
        <f t="shared" si="1343"/>
        <v>0</v>
      </c>
      <c r="GP46" s="6"/>
      <c r="GQ46" s="6">
        <f t="shared" si="1344"/>
        <v>0</v>
      </c>
      <c r="GR46" s="7">
        <f t="shared" si="1345"/>
        <v>0</v>
      </c>
      <c r="GS46" s="6"/>
      <c r="GT46" s="6">
        <f t="shared" si="1346"/>
        <v>0</v>
      </c>
      <c r="GU46" s="7">
        <f t="shared" si="1347"/>
        <v>0</v>
      </c>
      <c r="GV46" s="6"/>
      <c r="GW46" s="6">
        <f t="shared" si="1348"/>
        <v>0</v>
      </c>
      <c r="GX46" s="7">
        <f t="shared" si="1349"/>
        <v>0</v>
      </c>
      <c r="GY46" s="7">
        <f t="shared" si="1350"/>
        <v>0</v>
      </c>
      <c r="GZ46" s="7">
        <f t="shared" si="1351"/>
        <v>0</v>
      </c>
      <c r="HA46" s="7">
        <f t="shared" si="1352"/>
        <v>0</v>
      </c>
      <c r="HB46" s="7">
        <f t="shared" si="1353"/>
        <v>0</v>
      </c>
      <c r="HC46" s="595">
        <f t="shared" si="1354"/>
        <v>0</v>
      </c>
    </row>
    <row r="47" spans="1:211" x14ac:dyDescent="0.2">
      <c r="A47" s="123" t="s">
        <v>438</v>
      </c>
      <c r="B47" s="6">
        <v>0</v>
      </c>
      <c r="C47" s="6"/>
      <c r="D47" s="6">
        <f t="shared" si="1274"/>
        <v>0</v>
      </c>
      <c r="E47" s="6">
        <v>0</v>
      </c>
      <c r="F47" s="6"/>
      <c r="G47" s="6">
        <f t="shared" si="1275"/>
        <v>0</v>
      </c>
      <c r="H47" s="6">
        <v>0</v>
      </c>
      <c r="I47" s="6"/>
      <c r="J47" s="6">
        <f t="shared" si="1276"/>
        <v>0</v>
      </c>
      <c r="K47" s="6">
        <v>0</v>
      </c>
      <c r="L47" s="6"/>
      <c r="M47" s="6">
        <f t="shared" si="1277"/>
        <v>0</v>
      </c>
      <c r="N47" s="6">
        <v>0</v>
      </c>
      <c r="O47" s="6"/>
      <c r="P47" s="6">
        <f t="shared" si="1278"/>
        <v>0</v>
      </c>
      <c r="Q47" s="6">
        <v>0</v>
      </c>
      <c r="R47" s="6"/>
      <c r="S47" s="6">
        <f t="shared" si="1279"/>
        <v>0</v>
      </c>
      <c r="T47" s="6">
        <v>0</v>
      </c>
      <c r="U47" s="6"/>
      <c r="V47" s="6">
        <f t="shared" si="1280"/>
        <v>0</v>
      </c>
      <c r="W47" s="6">
        <v>0</v>
      </c>
      <c r="X47" s="6"/>
      <c r="Y47" s="6">
        <f t="shared" si="1281"/>
        <v>0</v>
      </c>
      <c r="Z47" s="6">
        <v>0</v>
      </c>
      <c r="AA47" s="6"/>
      <c r="AB47" s="6">
        <f t="shared" si="1282"/>
        <v>0</v>
      </c>
      <c r="AC47" s="6"/>
      <c r="AD47" s="6"/>
      <c r="AE47" s="6">
        <f t="shared" si="1283"/>
        <v>0</v>
      </c>
      <c r="AF47" s="6"/>
      <c r="AG47" s="6"/>
      <c r="AH47" s="6">
        <f t="shared" si="1284"/>
        <v>0</v>
      </c>
      <c r="AI47" s="6"/>
      <c r="AJ47" s="6"/>
      <c r="AK47" s="6">
        <f t="shared" si="1285"/>
        <v>0</v>
      </c>
      <c r="AL47" s="6"/>
      <c r="AM47" s="6"/>
      <c r="AN47" s="6">
        <f t="shared" si="1286"/>
        <v>0</v>
      </c>
      <c r="AO47" s="6"/>
      <c r="AP47" s="6"/>
      <c r="AQ47" s="6">
        <f t="shared" si="1287"/>
        <v>0</v>
      </c>
      <c r="AR47" s="6"/>
      <c r="AS47" s="6"/>
      <c r="AT47" s="6">
        <f t="shared" si="1288"/>
        <v>0</v>
      </c>
      <c r="AU47" s="6"/>
      <c r="AV47" s="6"/>
      <c r="AW47" s="6">
        <f t="shared" si="1289"/>
        <v>0</v>
      </c>
      <c r="AX47" s="6"/>
      <c r="AY47" s="6"/>
      <c r="AZ47" s="6">
        <f t="shared" si="1290"/>
        <v>0</v>
      </c>
      <c r="BA47" s="6"/>
      <c r="BB47" s="6"/>
      <c r="BC47" s="6">
        <f t="shared" si="1291"/>
        <v>0</v>
      </c>
      <c r="BD47" s="6"/>
      <c r="BE47" s="6"/>
      <c r="BF47" s="6">
        <f t="shared" si="1292"/>
        <v>0</v>
      </c>
      <c r="BG47" s="6"/>
      <c r="BH47" s="6"/>
      <c r="BI47" s="6">
        <f t="shared" si="1293"/>
        <v>0</v>
      </c>
      <c r="BJ47" s="6"/>
      <c r="BK47" s="6"/>
      <c r="BL47" s="6">
        <f t="shared" si="1294"/>
        <v>0</v>
      </c>
      <c r="BM47" s="6"/>
      <c r="BN47" s="6"/>
      <c r="BO47" s="6">
        <f t="shared" si="1295"/>
        <v>0</v>
      </c>
      <c r="BP47" s="6"/>
      <c r="BQ47" s="6"/>
      <c r="BR47" s="6">
        <f t="shared" si="1296"/>
        <v>0</v>
      </c>
      <c r="BS47" s="6"/>
      <c r="BT47" s="6"/>
      <c r="BU47" s="6">
        <f t="shared" si="1297"/>
        <v>0</v>
      </c>
      <c r="BV47" s="6"/>
      <c r="BW47" s="6"/>
      <c r="BX47" s="6">
        <f t="shared" si="1298"/>
        <v>0</v>
      </c>
      <c r="BY47" s="6"/>
      <c r="BZ47" s="6"/>
      <c r="CA47" s="6">
        <f t="shared" si="1299"/>
        <v>0</v>
      </c>
      <c r="CB47" s="6"/>
      <c r="CC47" s="6"/>
      <c r="CD47" s="6">
        <f t="shared" si="1300"/>
        <v>0</v>
      </c>
      <c r="CE47" s="6"/>
      <c r="CF47" s="6"/>
      <c r="CG47" s="6">
        <f t="shared" si="1301"/>
        <v>0</v>
      </c>
      <c r="CH47" s="6"/>
      <c r="CI47" s="6"/>
      <c r="CJ47" s="6">
        <f t="shared" si="1302"/>
        <v>0</v>
      </c>
      <c r="CK47" s="6"/>
      <c r="CL47" s="6"/>
      <c r="CM47" s="6">
        <f t="shared" si="1303"/>
        <v>0</v>
      </c>
      <c r="CN47" s="6"/>
      <c r="CO47" s="6"/>
      <c r="CP47" s="6">
        <f t="shared" si="1304"/>
        <v>0</v>
      </c>
      <c r="CQ47" s="6"/>
      <c r="CR47" s="6"/>
      <c r="CS47" s="6">
        <f t="shared" si="1305"/>
        <v>0</v>
      </c>
      <c r="CT47" s="6"/>
      <c r="CU47" s="6"/>
      <c r="CV47" s="6">
        <f t="shared" si="1306"/>
        <v>0</v>
      </c>
      <c r="CW47" s="6"/>
      <c r="CX47" s="6"/>
      <c r="CY47" s="6">
        <f t="shared" si="1307"/>
        <v>0</v>
      </c>
      <c r="CZ47" s="6"/>
      <c r="DA47" s="6"/>
      <c r="DB47" s="6">
        <f t="shared" si="1308"/>
        <v>0</v>
      </c>
      <c r="DC47" s="6"/>
      <c r="DD47" s="6"/>
      <c r="DE47" s="6">
        <f t="shared" si="1309"/>
        <v>0</v>
      </c>
      <c r="DF47" s="6"/>
      <c r="DG47" s="6"/>
      <c r="DH47" s="6">
        <f t="shared" si="1310"/>
        <v>0</v>
      </c>
      <c r="DI47" s="6"/>
      <c r="DJ47" s="6"/>
      <c r="DK47" s="6">
        <f t="shared" si="1311"/>
        <v>0</v>
      </c>
      <c r="DL47" s="6"/>
      <c r="DM47" s="6"/>
      <c r="DN47" s="6">
        <f t="shared" si="1312"/>
        <v>0</v>
      </c>
      <c r="DO47" s="6"/>
      <c r="DP47" s="6"/>
      <c r="DQ47" s="6">
        <f t="shared" si="1313"/>
        <v>0</v>
      </c>
      <c r="DR47" s="105">
        <f t="shared" si="1314"/>
        <v>0</v>
      </c>
      <c r="DS47" s="105">
        <f t="shared" si="1314"/>
        <v>0</v>
      </c>
      <c r="DT47" s="105">
        <f t="shared" si="1314"/>
        <v>0</v>
      </c>
      <c r="DU47" s="6">
        <v>0</v>
      </c>
      <c r="DV47" s="6"/>
      <c r="DW47" s="6">
        <f t="shared" si="1315"/>
        <v>0</v>
      </c>
      <c r="DX47" s="6">
        <v>0</v>
      </c>
      <c r="DY47" s="6"/>
      <c r="DZ47" s="6">
        <f t="shared" si="1316"/>
        <v>0</v>
      </c>
      <c r="EA47" s="6">
        <v>0</v>
      </c>
      <c r="EB47" s="6"/>
      <c r="EC47" s="6">
        <f t="shared" si="1317"/>
        <v>0</v>
      </c>
      <c r="ED47" s="6">
        <v>0</v>
      </c>
      <c r="EE47" s="6"/>
      <c r="EF47" s="6">
        <f t="shared" si="1318"/>
        <v>0</v>
      </c>
      <c r="EG47" s="6">
        <v>0</v>
      </c>
      <c r="EH47" s="6"/>
      <c r="EI47" s="6">
        <f t="shared" si="1319"/>
        <v>0</v>
      </c>
      <c r="EJ47" s="6"/>
      <c r="EK47" s="6"/>
      <c r="EL47" s="6">
        <f t="shared" si="1320"/>
        <v>0</v>
      </c>
      <c r="EM47" s="6"/>
      <c r="EN47" s="6"/>
      <c r="EO47" s="6">
        <f t="shared" si="1321"/>
        <v>0</v>
      </c>
      <c r="EP47" s="6">
        <v>0</v>
      </c>
      <c r="EQ47" s="6"/>
      <c r="ER47" s="6">
        <f t="shared" si="1322"/>
        <v>0</v>
      </c>
      <c r="ES47" s="6"/>
      <c r="ET47" s="6"/>
      <c r="EU47" s="6">
        <f t="shared" si="1323"/>
        <v>0</v>
      </c>
      <c r="EV47" s="105">
        <f t="shared" si="1324"/>
        <v>0</v>
      </c>
      <c r="EW47" s="105">
        <f t="shared" si="1325"/>
        <v>0</v>
      </c>
      <c r="EX47" s="105">
        <f t="shared" si="1326"/>
        <v>0</v>
      </c>
      <c r="EY47" s="6"/>
      <c r="EZ47" s="6"/>
      <c r="FA47" s="6">
        <f t="shared" si="1327"/>
        <v>0</v>
      </c>
      <c r="FB47" s="6"/>
      <c r="FC47" s="6"/>
      <c r="FD47" s="6">
        <f t="shared" si="1328"/>
        <v>0</v>
      </c>
      <c r="FE47" s="6"/>
      <c r="FF47" s="6"/>
      <c r="FG47" s="6">
        <f t="shared" si="1329"/>
        <v>0</v>
      </c>
      <c r="FH47" s="6"/>
      <c r="FI47" s="6"/>
      <c r="FJ47" s="6">
        <f t="shared" si="1330"/>
        <v>0</v>
      </c>
      <c r="FK47" s="7"/>
      <c r="FL47" s="6"/>
      <c r="FM47" s="6">
        <f t="shared" si="1331"/>
        <v>0</v>
      </c>
      <c r="FN47" s="7"/>
      <c r="FO47" s="6"/>
      <c r="FP47" s="6">
        <f t="shared" si="1332"/>
        <v>0</v>
      </c>
      <c r="FQ47" s="7"/>
      <c r="FR47" s="6"/>
      <c r="FS47" s="6">
        <f t="shared" si="1333"/>
        <v>0</v>
      </c>
      <c r="FT47" s="7"/>
      <c r="FU47" s="6"/>
      <c r="FV47" s="6">
        <f t="shared" si="1334"/>
        <v>0</v>
      </c>
      <c r="FW47" s="7"/>
      <c r="FX47" s="6"/>
      <c r="FY47" s="6">
        <f t="shared" si="1335"/>
        <v>0</v>
      </c>
      <c r="FZ47" s="7"/>
      <c r="GA47" s="6"/>
      <c r="GB47" s="6">
        <f t="shared" si="1336"/>
        <v>0</v>
      </c>
      <c r="GC47" s="7"/>
      <c r="GD47" s="6"/>
      <c r="GE47" s="6">
        <f t="shared" si="1337"/>
        <v>0</v>
      </c>
      <c r="GF47" s="7"/>
      <c r="GG47" s="6"/>
      <c r="GH47" s="6">
        <f t="shared" si="1338"/>
        <v>0</v>
      </c>
      <c r="GI47" s="7"/>
      <c r="GJ47" s="6"/>
      <c r="GK47" s="6">
        <f t="shared" si="1339"/>
        <v>0</v>
      </c>
      <c r="GL47" s="7">
        <f t="shared" si="1340"/>
        <v>0</v>
      </c>
      <c r="GM47" s="7">
        <f t="shared" si="1341"/>
        <v>0</v>
      </c>
      <c r="GN47" s="7">
        <f t="shared" si="1342"/>
        <v>0</v>
      </c>
      <c r="GO47" s="7">
        <f t="shared" si="1343"/>
        <v>0</v>
      </c>
      <c r="GP47" s="6"/>
      <c r="GQ47" s="6">
        <f t="shared" si="1344"/>
        <v>0</v>
      </c>
      <c r="GR47" s="7">
        <f t="shared" si="1345"/>
        <v>0</v>
      </c>
      <c r="GS47" s="6"/>
      <c r="GT47" s="6">
        <f t="shared" si="1346"/>
        <v>0</v>
      </c>
      <c r="GU47" s="7">
        <f t="shared" si="1347"/>
        <v>0</v>
      </c>
      <c r="GV47" s="6"/>
      <c r="GW47" s="6">
        <f t="shared" si="1348"/>
        <v>0</v>
      </c>
      <c r="GX47" s="7">
        <f t="shared" si="1349"/>
        <v>0</v>
      </c>
      <c r="GY47" s="7">
        <f t="shared" si="1350"/>
        <v>0</v>
      </c>
      <c r="GZ47" s="7">
        <f t="shared" si="1351"/>
        <v>0</v>
      </c>
      <c r="HA47" s="7">
        <f t="shared" si="1352"/>
        <v>0</v>
      </c>
      <c r="HB47" s="7">
        <f t="shared" si="1353"/>
        <v>0</v>
      </c>
      <c r="HC47" s="595">
        <f t="shared" si="1354"/>
        <v>0</v>
      </c>
    </row>
    <row r="48" spans="1:211" ht="25.5" x14ac:dyDescent="0.2">
      <c r="A48" s="123" t="s">
        <v>439</v>
      </c>
      <c r="B48" s="6">
        <v>0</v>
      </c>
      <c r="C48" s="6"/>
      <c r="D48" s="6">
        <f t="shared" si="1274"/>
        <v>0</v>
      </c>
      <c r="E48" s="6">
        <v>0</v>
      </c>
      <c r="F48" s="6"/>
      <c r="G48" s="6">
        <f t="shared" si="1275"/>
        <v>0</v>
      </c>
      <c r="H48" s="6">
        <v>0</v>
      </c>
      <c r="I48" s="6"/>
      <c r="J48" s="6">
        <f t="shared" si="1276"/>
        <v>0</v>
      </c>
      <c r="K48" s="6">
        <v>0</v>
      </c>
      <c r="L48" s="6"/>
      <c r="M48" s="6">
        <f t="shared" si="1277"/>
        <v>0</v>
      </c>
      <c r="N48" s="6">
        <v>0</v>
      </c>
      <c r="O48" s="6"/>
      <c r="P48" s="6">
        <f t="shared" si="1278"/>
        <v>0</v>
      </c>
      <c r="Q48" s="6">
        <v>0</v>
      </c>
      <c r="R48" s="6"/>
      <c r="S48" s="6">
        <f t="shared" si="1279"/>
        <v>0</v>
      </c>
      <c r="T48" s="6">
        <v>0</v>
      </c>
      <c r="U48" s="6"/>
      <c r="V48" s="6">
        <f t="shared" si="1280"/>
        <v>0</v>
      </c>
      <c r="W48" s="6">
        <v>0</v>
      </c>
      <c r="X48" s="6"/>
      <c r="Y48" s="6">
        <f t="shared" si="1281"/>
        <v>0</v>
      </c>
      <c r="Z48" s="6">
        <v>0</v>
      </c>
      <c r="AA48" s="6"/>
      <c r="AB48" s="6">
        <f t="shared" si="1282"/>
        <v>0</v>
      </c>
      <c r="AC48" s="6"/>
      <c r="AD48" s="6"/>
      <c r="AE48" s="6">
        <f t="shared" si="1283"/>
        <v>0</v>
      </c>
      <c r="AF48" s="6"/>
      <c r="AG48" s="6"/>
      <c r="AH48" s="6">
        <f t="shared" si="1284"/>
        <v>0</v>
      </c>
      <c r="AI48" s="6"/>
      <c r="AJ48" s="6"/>
      <c r="AK48" s="6">
        <f t="shared" si="1285"/>
        <v>0</v>
      </c>
      <c r="AL48" s="6"/>
      <c r="AM48" s="6"/>
      <c r="AN48" s="6">
        <f t="shared" si="1286"/>
        <v>0</v>
      </c>
      <c r="AO48" s="6"/>
      <c r="AP48" s="6"/>
      <c r="AQ48" s="6">
        <f t="shared" si="1287"/>
        <v>0</v>
      </c>
      <c r="AR48" s="6"/>
      <c r="AS48" s="6"/>
      <c r="AT48" s="6">
        <f t="shared" si="1288"/>
        <v>0</v>
      </c>
      <c r="AU48" s="6"/>
      <c r="AV48" s="6"/>
      <c r="AW48" s="6">
        <f t="shared" si="1289"/>
        <v>0</v>
      </c>
      <c r="AX48" s="6"/>
      <c r="AY48" s="6"/>
      <c r="AZ48" s="6">
        <f t="shared" si="1290"/>
        <v>0</v>
      </c>
      <c r="BA48" s="6"/>
      <c r="BB48" s="6"/>
      <c r="BC48" s="6">
        <f t="shared" si="1291"/>
        <v>0</v>
      </c>
      <c r="BD48" s="6"/>
      <c r="BE48" s="6"/>
      <c r="BF48" s="6">
        <f t="shared" si="1292"/>
        <v>0</v>
      </c>
      <c r="BG48" s="6"/>
      <c r="BH48" s="6"/>
      <c r="BI48" s="6">
        <f t="shared" si="1293"/>
        <v>0</v>
      </c>
      <c r="BJ48" s="6"/>
      <c r="BK48" s="6"/>
      <c r="BL48" s="6">
        <f t="shared" si="1294"/>
        <v>0</v>
      </c>
      <c r="BM48" s="6"/>
      <c r="BN48" s="6"/>
      <c r="BO48" s="6">
        <f t="shared" si="1295"/>
        <v>0</v>
      </c>
      <c r="BP48" s="6"/>
      <c r="BQ48" s="6"/>
      <c r="BR48" s="6">
        <f t="shared" si="1296"/>
        <v>0</v>
      </c>
      <c r="BS48" s="6"/>
      <c r="BT48" s="6"/>
      <c r="BU48" s="6">
        <f t="shared" si="1297"/>
        <v>0</v>
      </c>
      <c r="BV48" s="6"/>
      <c r="BW48" s="6"/>
      <c r="BX48" s="6">
        <f t="shared" si="1298"/>
        <v>0</v>
      </c>
      <c r="BY48" s="6"/>
      <c r="BZ48" s="6"/>
      <c r="CA48" s="6">
        <f t="shared" si="1299"/>
        <v>0</v>
      </c>
      <c r="CB48" s="6"/>
      <c r="CC48" s="6"/>
      <c r="CD48" s="6">
        <f t="shared" si="1300"/>
        <v>0</v>
      </c>
      <c r="CE48" s="6"/>
      <c r="CF48" s="6"/>
      <c r="CG48" s="6">
        <f t="shared" si="1301"/>
        <v>0</v>
      </c>
      <c r="CH48" s="6"/>
      <c r="CI48" s="6"/>
      <c r="CJ48" s="6">
        <f t="shared" si="1302"/>
        <v>0</v>
      </c>
      <c r="CK48" s="6"/>
      <c r="CL48" s="6"/>
      <c r="CM48" s="6">
        <f t="shared" si="1303"/>
        <v>0</v>
      </c>
      <c r="CN48" s="6"/>
      <c r="CO48" s="6"/>
      <c r="CP48" s="6">
        <f t="shared" si="1304"/>
        <v>0</v>
      </c>
      <c r="CQ48" s="6"/>
      <c r="CR48" s="6"/>
      <c r="CS48" s="6">
        <f t="shared" si="1305"/>
        <v>0</v>
      </c>
      <c r="CT48" s="6"/>
      <c r="CU48" s="6"/>
      <c r="CV48" s="6">
        <f t="shared" si="1306"/>
        <v>0</v>
      </c>
      <c r="CW48" s="6"/>
      <c r="CX48" s="6"/>
      <c r="CY48" s="6">
        <f t="shared" si="1307"/>
        <v>0</v>
      </c>
      <c r="CZ48" s="6"/>
      <c r="DA48" s="6"/>
      <c r="DB48" s="6">
        <f t="shared" si="1308"/>
        <v>0</v>
      </c>
      <c r="DC48" s="6"/>
      <c r="DD48" s="6"/>
      <c r="DE48" s="6">
        <f t="shared" si="1309"/>
        <v>0</v>
      </c>
      <c r="DF48" s="6"/>
      <c r="DG48" s="6"/>
      <c r="DH48" s="6">
        <f t="shared" si="1310"/>
        <v>0</v>
      </c>
      <c r="DI48" s="6"/>
      <c r="DJ48" s="6"/>
      <c r="DK48" s="6">
        <f t="shared" si="1311"/>
        <v>0</v>
      </c>
      <c r="DL48" s="6"/>
      <c r="DM48" s="6"/>
      <c r="DN48" s="6">
        <f t="shared" si="1312"/>
        <v>0</v>
      </c>
      <c r="DO48" s="6"/>
      <c r="DP48" s="6"/>
      <c r="DQ48" s="6">
        <f t="shared" si="1313"/>
        <v>0</v>
      </c>
      <c r="DR48" s="105">
        <f t="shared" si="1314"/>
        <v>0</v>
      </c>
      <c r="DS48" s="105">
        <f t="shared" si="1314"/>
        <v>0</v>
      </c>
      <c r="DT48" s="105">
        <f t="shared" si="1314"/>
        <v>0</v>
      </c>
      <c r="DU48" s="6"/>
      <c r="DV48" s="6"/>
      <c r="DW48" s="6">
        <f t="shared" si="1315"/>
        <v>0</v>
      </c>
      <c r="DX48" s="6"/>
      <c r="DY48" s="6"/>
      <c r="DZ48" s="6">
        <f t="shared" si="1316"/>
        <v>0</v>
      </c>
      <c r="EA48" s="6"/>
      <c r="EB48" s="6"/>
      <c r="EC48" s="6">
        <f t="shared" si="1317"/>
        <v>0</v>
      </c>
      <c r="ED48" s="6"/>
      <c r="EE48" s="6"/>
      <c r="EF48" s="6">
        <f t="shared" si="1318"/>
        <v>0</v>
      </c>
      <c r="EG48" s="6"/>
      <c r="EH48" s="6"/>
      <c r="EI48" s="6">
        <f t="shared" si="1319"/>
        <v>0</v>
      </c>
      <c r="EJ48" s="6"/>
      <c r="EK48" s="6"/>
      <c r="EL48" s="6">
        <f t="shared" si="1320"/>
        <v>0</v>
      </c>
      <c r="EM48" s="6"/>
      <c r="EN48" s="6"/>
      <c r="EO48" s="6">
        <f t="shared" si="1321"/>
        <v>0</v>
      </c>
      <c r="EP48" s="6"/>
      <c r="EQ48" s="6"/>
      <c r="ER48" s="6">
        <f t="shared" si="1322"/>
        <v>0</v>
      </c>
      <c r="ES48" s="6"/>
      <c r="ET48" s="6"/>
      <c r="EU48" s="6">
        <f t="shared" si="1323"/>
        <v>0</v>
      </c>
      <c r="EV48" s="105">
        <f t="shared" si="1324"/>
        <v>0</v>
      </c>
      <c r="EW48" s="105">
        <f t="shared" si="1325"/>
        <v>0</v>
      </c>
      <c r="EX48" s="105">
        <f t="shared" si="1326"/>
        <v>0</v>
      </c>
      <c r="EY48" s="6"/>
      <c r="EZ48" s="6"/>
      <c r="FA48" s="6">
        <f t="shared" si="1327"/>
        <v>0</v>
      </c>
      <c r="FB48" s="6"/>
      <c r="FC48" s="6"/>
      <c r="FD48" s="6">
        <f t="shared" si="1328"/>
        <v>0</v>
      </c>
      <c r="FE48" s="6"/>
      <c r="FF48" s="6"/>
      <c r="FG48" s="6">
        <f t="shared" si="1329"/>
        <v>0</v>
      </c>
      <c r="FH48" s="6"/>
      <c r="FI48" s="6"/>
      <c r="FJ48" s="6">
        <f t="shared" si="1330"/>
        <v>0</v>
      </c>
      <c r="FK48" s="7"/>
      <c r="FL48" s="6"/>
      <c r="FM48" s="6">
        <f t="shared" si="1331"/>
        <v>0</v>
      </c>
      <c r="FN48" s="7"/>
      <c r="FO48" s="6"/>
      <c r="FP48" s="6">
        <f t="shared" si="1332"/>
        <v>0</v>
      </c>
      <c r="FQ48" s="7"/>
      <c r="FR48" s="6"/>
      <c r="FS48" s="6">
        <f t="shared" si="1333"/>
        <v>0</v>
      </c>
      <c r="FT48" s="7"/>
      <c r="FU48" s="6"/>
      <c r="FV48" s="6">
        <f t="shared" si="1334"/>
        <v>0</v>
      </c>
      <c r="FW48" s="7"/>
      <c r="FX48" s="6"/>
      <c r="FY48" s="6">
        <f t="shared" si="1335"/>
        <v>0</v>
      </c>
      <c r="FZ48" s="7"/>
      <c r="GA48" s="6"/>
      <c r="GB48" s="6">
        <f t="shared" si="1336"/>
        <v>0</v>
      </c>
      <c r="GC48" s="7"/>
      <c r="GD48" s="6"/>
      <c r="GE48" s="6">
        <f t="shared" si="1337"/>
        <v>0</v>
      </c>
      <c r="GF48" s="7"/>
      <c r="GG48" s="6"/>
      <c r="GH48" s="6">
        <f t="shared" si="1338"/>
        <v>0</v>
      </c>
      <c r="GI48" s="7"/>
      <c r="GJ48" s="6"/>
      <c r="GK48" s="6">
        <f t="shared" si="1339"/>
        <v>0</v>
      </c>
      <c r="GL48" s="7">
        <f t="shared" si="1340"/>
        <v>0</v>
      </c>
      <c r="GM48" s="7">
        <f t="shared" si="1341"/>
        <v>0</v>
      </c>
      <c r="GN48" s="7">
        <f t="shared" si="1342"/>
        <v>0</v>
      </c>
      <c r="GO48" s="7">
        <f t="shared" si="1343"/>
        <v>0</v>
      </c>
      <c r="GP48" s="6"/>
      <c r="GQ48" s="6">
        <f t="shared" si="1344"/>
        <v>0</v>
      </c>
      <c r="GR48" s="7">
        <f t="shared" si="1345"/>
        <v>0</v>
      </c>
      <c r="GS48" s="6"/>
      <c r="GT48" s="6">
        <f t="shared" si="1346"/>
        <v>0</v>
      </c>
      <c r="GU48" s="7">
        <f t="shared" si="1347"/>
        <v>0</v>
      </c>
      <c r="GV48" s="6"/>
      <c r="GW48" s="6">
        <f t="shared" si="1348"/>
        <v>0</v>
      </c>
      <c r="GX48" s="7">
        <f t="shared" si="1349"/>
        <v>0</v>
      </c>
      <c r="GY48" s="7">
        <f t="shared" si="1350"/>
        <v>0</v>
      </c>
      <c r="GZ48" s="7">
        <f t="shared" si="1351"/>
        <v>0</v>
      </c>
      <c r="HA48" s="7">
        <f t="shared" si="1352"/>
        <v>0</v>
      </c>
      <c r="HB48" s="7">
        <f t="shared" si="1353"/>
        <v>0</v>
      </c>
      <c r="HC48" s="595">
        <f t="shared" si="1354"/>
        <v>0</v>
      </c>
    </row>
    <row r="49" spans="1:211" s="12" customFormat="1" x14ac:dyDescent="0.2">
      <c r="A49" s="124" t="s">
        <v>440</v>
      </c>
      <c r="B49" s="5">
        <f>B50+B51</f>
        <v>0</v>
      </c>
      <c r="C49" s="5">
        <f t="shared" ref="C49:D49" si="1355">C50+C51</f>
        <v>0</v>
      </c>
      <c r="D49" s="5">
        <f t="shared" si="1355"/>
        <v>0</v>
      </c>
      <c r="E49" s="5">
        <f>E50+E51</f>
        <v>0</v>
      </c>
      <c r="F49" s="5">
        <f t="shared" ref="F49" si="1356">F50+F51</f>
        <v>0</v>
      </c>
      <c r="G49" s="5">
        <f t="shared" ref="G49" si="1357">G50+G51</f>
        <v>0</v>
      </c>
      <c r="H49" s="5">
        <f>H50+H51</f>
        <v>0</v>
      </c>
      <c r="I49" s="5">
        <f t="shared" ref="I49" si="1358">I50+I51</f>
        <v>0</v>
      </c>
      <c r="J49" s="5">
        <f t="shared" ref="J49" si="1359">J50+J51</f>
        <v>0</v>
      </c>
      <c r="K49" s="5">
        <f>K50+K51</f>
        <v>0</v>
      </c>
      <c r="L49" s="5">
        <f t="shared" ref="L49" si="1360">L50+L51</f>
        <v>0</v>
      </c>
      <c r="M49" s="5">
        <f t="shared" ref="M49" si="1361">M50+M51</f>
        <v>0</v>
      </c>
      <c r="N49" s="5">
        <f>N50+N51</f>
        <v>0</v>
      </c>
      <c r="O49" s="5">
        <f t="shared" ref="O49" si="1362">O50+O51</f>
        <v>0</v>
      </c>
      <c r="P49" s="5">
        <f t="shared" ref="P49" si="1363">P50+P51</f>
        <v>0</v>
      </c>
      <c r="Q49" s="5">
        <f>Q50+Q51</f>
        <v>0</v>
      </c>
      <c r="R49" s="5">
        <f t="shared" ref="R49" si="1364">R50+R51</f>
        <v>0</v>
      </c>
      <c r="S49" s="5">
        <f t="shared" ref="S49" si="1365">S50+S51</f>
        <v>0</v>
      </c>
      <c r="T49" s="5">
        <f>T50+T51</f>
        <v>0</v>
      </c>
      <c r="U49" s="5">
        <f t="shared" ref="U49" si="1366">U50+U51</f>
        <v>0</v>
      </c>
      <c r="V49" s="5">
        <f t="shared" ref="V49" si="1367">V50+V51</f>
        <v>0</v>
      </c>
      <c r="W49" s="5">
        <f>W50+W51</f>
        <v>0</v>
      </c>
      <c r="X49" s="5">
        <f t="shared" ref="X49" si="1368">X50+X51</f>
        <v>0</v>
      </c>
      <c r="Y49" s="5">
        <f t="shared" ref="Y49" si="1369">Y50+Y51</f>
        <v>0</v>
      </c>
      <c r="Z49" s="5">
        <f t="shared" ref="Z49:FM49" si="1370">Z50+Z51</f>
        <v>0</v>
      </c>
      <c r="AA49" s="5">
        <f t="shared" ref="AA49" si="1371">AA50+AA51</f>
        <v>0</v>
      </c>
      <c r="AB49" s="5">
        <f t="shared" ref="AB49" si="1372">AB50+AB51</f>
        <v>0</v>
      </c>
      <c r="AC49" s="5">
        <f t="shared" si="1370"/>
        <v>0</v>
      </c>
      <c r="AD49" s="5">
        <f t="shared" ref="AD49" si="1373">AD50+AD51</f>
        <v>0</v>
      </c>
      <c r="AE49" s="5">
        <f t="shared" ref="AE49" si="1374">AE50+AE51</f>
        <v>0</v>
      </c>
      <c r="AF49" s="5">
        <f t="shared" si="1370"/>
        <v>0</v>
      </c>
      <c r="AG49" s="5">
        <f t="shared" ref="AG49" si="1375">AG50+AG51</f>
        <v>0</v>
      </c>
      <c r="AH49" s="5">
        <f t="shared" ref="AH49" si="1376">AH50+AH51</f>
        <v>0</v>
      </c>
      <c r="AI49" s="5">
        <f t="shared" si="1370"/>
        <v>0</v>
      </c>
      <c r="AJ49" s="5">
        <f t="shared" ref="AJ49" si="1377">AJ50+AJ51</f>
        <v>0</v>
      </c>
      <c r="AK49" s="5">
        <f t="shared" ref="AK49" si="1378">AK50+AK51</f>
        <v>0</v>
      </c>
      <c r="AL49" s="5">
        <f t="shared" si="1370"/>
        <v>0</v>
      </c>
      <c r="AM49" s="5">
        <f t="shared" ref="AM49" si="1379">AM50+AM51</f>
        <v>0</v>
      </c>
      <c r="AN49" s="5">
        <f t="shared" ref="AN49" si="1380">AN50+AN51</f>
        <v>0</v>
      </c>
      <c r="AO49" s="5">
        <f t="shared" si="1370"/>
        <v>0</v>
      </c>
      <c r="AP49" s="5">
        <f t="shared" ref="AP49" si="1381">AP50+AP51</f>
        <v>0</v>
      </c>
      <c r="AQ49" s="5">
        <f t="shared" ref="AQ49" si="1382">AQ50+AQ51</f>
        <v>0</v>
      </c>
      <c r="AR49" s="5">
        <f>AR50+AR51</f>
        <v>0</v>
      </c>
      <c r="AS49" s="5">
        <f t="shared" ref="AS49" si="1383">AS50+AS51</f>
        <v>0</v>
      </c>
      <c r="AT49" s="5">
        <f t="shared" ref="AT49" si="1384">AT50+AT51</f>
        <v>0</v>
      </c>
      <c r="AU49" s="5">
        <f t="shared" si="1370"/>
        <v>0</v>
      </c>
      <c r="AV49" s="5">
        <f t="shared" ref="AV49" si="1385">AV50+AV51</f>
        <v>0</v>
      </c>
      <c r="AW49" s="5">
        <f t="shared" ref="AW49" si="1386">AW50+AW51</f>
        <v>0</v>
      </c>
      <c r="AX49" s="5">
        <f t="shared" si="1370"/>
        <v>0</v>
      </c>
      <c r="AY49" s="5">
        <f t="shared" ref="AY49" si="1387">AY50+AY51</f>
        <v>0</v>
      </c>
      <c r="AZ49" s="5">
        <f t="shared" ref="AZ49" si="1388">AZ50+AZ51</f>
        <v>0</v>
      </c>
      <c r="BA49" s="5">
        <f t="shared" si="1370"/>
        <v>0</v>
      </c>
      <c r="BB49" s="5">
        <f t="shared" ref="BB49" si="1389">BB50+BB51</f>
        <v>0</v>
      </c>
      <c r="BC49" s="5">
        <f t="shared" ref="BC49" si="1390">BC50+BC51</f>
        <v>0</v>
      </c>
      <c r="BD49" s="5">
        <f t="shared" si="1370"/>
        <v>0</v>
      </c>
      <c r="BE49" s="5">
        <f t="shared" ref="BE49" si="1391">BE50+BE51</f>
        <v>0</v>
      </c>
      <c r="BF49" s="5">
        <f t="shared" ref="BF49" si="1392">BF50+BF51</f>
        <v>0</v>
      </c>
      <c r="BG49" s="5">
        <f t="shared" si="1370"/>
        <v>0</v>
      </c>
      <c r="BH49" s="5">
        <f t="shared" ref="BH49" si="1393">BH50+BH51</f>
        <v>0</v>
      </c>
      <c r="BI49" s="5">
        <f t="shared" ref="BI49" si="1394">BI50+BI51</f>
        <v>0</v>
      </c>
      <c r="BJ49" s="5">
        <f t="shared" si="1370"/>
        <v>0</v>
      </c>
      <c r="BK49" s="5">
        <f t="shared" ref="BK49" si="1395">BK50+BK51</f>
        <v>0</v>
      </c>
      <c r="BL49" s="5">
        <f t="shared" ref="BL49" si="1396">BL50+BL51</f>
        <v>0</v>
      </c>
      <c r="BM49" s="5">
        <f t="shared" si="1370"/>
        <v>0</v>
      </c>
      <c r="BN49" s="5">
        <f t="shared" ref="BN49" si="1397">BN50+BN51</f>
        <v>0</v>
      </c>
      <c r="BO49" s="5">
        <f t="shared" ref="BO49" si="1398">BO50+BO51</f>
        <v>0</v>
      </c>
      <c r="BP49" s="5">
        <f t="shared" si="1370"/>
        <v>0</v>
      </c>
      <c r="BQ49" s="5">
        <f t="shared" ref="BQ49" si="1399">BQ50+BQ51</f>
        <v>0</v>
      </c>
      <c r="BR49" s="5">
        <f t="shared" ref="BR49" si="1400">BR50+BR51</f>
        <v>0</v>
      </c>
      <c r="BS49" s="5">
        <f t="shared" si="1370"/>
        <v>0</v>
      </c>
      <c r="BT49" s="5">
        <f t="shared" ref="BT49" si="1401">BT50+BT51</f>
        <v>0</v>
      </c>
      <c r="BU49" s="5">
        <f t="shared" ref="BU49" si="1402">BU50+BU51</f>
        <v>0</v>
      </c>
      <c r="BV49" s="5">
        <f t="shared" si="1370"/>
        <v>0</v>
      </c>
      <c r="BW49" s="5">
        <f t="shared" ref="BW49" si="1403">BW50+BW51</f>
        <v>0</v>
      </c>
      <c r="BX49" s="5">
        <f t="shared" ref="BX49" si="1404">BX50+BX51</f>
        <v>0</v>
      </c>
      <c r="BY49" s="5">
        <f t="shared" si="1370"/>
        <v>0</v>
      </c>
      <c r="BZ49" s="5">
        <f t="shared" ref="BZ49" si="1405">BZ50+BZ51</f>
        <v>0</v>
      </c>
      <c r="CA49" s="5">
        <f t="shared" ref="CA49" si="1406">CA50+CA51</f>
        <v>0</v>
      </c>
      <c r="CB49" s="5">
        <f t="shared" si="1370"/>
        <v>0</v>
      </c>
      <c r="CC49" s="5">
        <f t="shared" ref="CC49" si="1407">CC50+CC51</f>
        <v>0</v>
      </c>
      <c r="CD49" s="5">
        <f t="shared" ref="CD49" si="1408">CD50+CD51</f>
        <v>0</v>
      </c>
      <c r="CE49" s="5">
        <f t="shared" si="1370"/>
        <v>0</v>
      </c>
      <c r="CF49" s="5">
        <f t="shared" ref="CF49" si="1409">CF50+CF51</f>
        <v>0</v>
      </c>
      <c r="CG49" s="5">
        <f t="shared" ref="CG49" si="1410">CG50+CG51</f>
        <v>0</v>
      </c>
      <c r="CH49" s="5">
        <f t="shared" si="1370"/>
        <v>0</v>
      </c>
      <c r="CI49" s="5">
        <f t="shared" ref="CI49" si="1411">CI50+CI51</f>
        <v>0</v>
      </c>
      <c r="CJ49" s="5">
        <f t="shared" ref="CJ49" si="1412">CJ50+CJ51</f>
        <v>0</v>
      </c>
      <c r="CK49" s="5">
        <f t="shared" si="1370"/>
        <v>0</v>
      </c>
      <c r="CL49" s="5">
        <f t="shared" ref="CL49" si="1413">CL50+CL51</f>
        <v>0</v>
      </c>
      <c r="CM49" s="5">
        <f t="shared" ref="CM49" si="1414">CM50+CM51</f>
        <v>0</v>
      </c>
      <c r="CN49" s="5">
        <f t="shared" si="1370"/>
        <v>0</v>
      </c>
      <c r="CO49" s="5">
        <f t="shared" ref="CO49" si="1415">CO50+CO51</f>
        <v>0</v>
      </c>
      <c r="CP49" s="5">
        <f t="shared" ref="CP49" si="1416">CP50+CP51</f>
        <v>0</v>
      </c>
      <c r="CQ49" s="5">
        <f t="shared" si="1370"/>
        <v>0</v>
      </c>
      <c r="CR49" s="5">
        <f t="shared" ref="CR49" si="1417">CR50+CR51</f>
        <v>0</v>
      </c>
      <c r="CS49" s="5">
        <f t="shared" ref="CS49" si="1418">CS50+CS51</f>
        <v>0</v>
      </c>
      <c r="CT49" s="5">
        <f t="shared" si="1370"/>
        <v>0</v>
      </c>
      <c r="CU49" s="5">
        <f t="shared" ref="CU49" si="1419">CU50+CU51</f>
        <v>0</v>
      </c>
      <c r="CV49" s="5">
        <f t="shared" ref="CV49" si="1420">CV50+CV51</f>
        <v>0</v>
      </c>
      <c r="CW49" s="5">
        <f t="shared" si="1370"/>
        <v>0</v>
      </c>
      <c r="CX49" s="5">
        <f t="shared" ref="CX49" si="1421">CX50+CX51</f>
        <v>0</v>
      </c>
      <c r="CY49" s="5">
        <f t="shared" ref="CY49" si="1422">CY50+CY51</f>
        <v>0</v>
      </c>
      <c r="CZ49" s="5">
        <f t="shared" si="1370"/>
        <v>0</v>
      </c>
      <c r="DA49" s="5">
        <f t="shared" ref="DA49" si="1423">DA50+DA51</f>
        <v>0</v>
      </c>
      <c r="DB49" s="5">
        <f t="shared" ref="DB49" si="1424">DB50+DB51</f>
        <v>0</v>
      </c>
      <c r="DC49" s="5">
        <f t="shared" si="1370"/>
        <v>0</v>
      </c>
      <c r="DD49" s="5">
        <f t="shared" ref="DD49" si="1425">DD50+DD51</f>
        <v>0</v>
      </c>
      <c r="DE49" s="5">
        <f t="shared" ref="DE49" si="1426">DE50+DE51</f>
        <v>0</v>
      </c>
      <c r="DF49" s="5">
        <f t="shared" si="1370"/>
        <v>0</v>
      </c>
      <c r="DG49" s="5">
        <f t="shared" ref="DG49" si="1427">DG50+DG51</f>
        <v>0</v>
      </c>
      <c r="DH49" s="5">
        <f t="shared" ref="DH49" si="1428">DH50+DH51</f>
        <v>0</v>
      </c>
      <c r="DI49" s="5">
        <f t="shared" si="1370"/>
        <v>0</v>
      </c>
      <c r="DJ49" s="5">
        <f t="shared" ref="DJ49" si="1429">DJ50+DJ51</f>
        <v>0</v>
      </c>
      <c r="DK49" s="5">
        <f t="shared" ref="DK49" si="1430">DK50+DK51</f>
        <v>0</v>
      </c>
      <c r="DL49" s="5">
        <f t="shared" si="1370"/>
        <v>0</v>
      </c>
      <c r="DM49" s="5">
        <f t="shared" ref="DM49" si="1431">DM50+DM51</f>
        <v>0</v>
      </c>
      <c r="DN49" s="5">
        <f t="shared" ref="DN49" si="1432">DN50+DN51</f>
        <v>0</v>
      </c>
      <c r="DO49" s="5">
        <f t="shared" si="1370"/>
        <v>0</v>
      </c>
      <c r="DP49" s="5">
        <f t="shared" ref="DP49" si="1433">DP50+DP51</f>
        <v>0</v>
      </c>
      <c r="DQ49" s="5">
        <f t="shared" ref="DQ49" si="1434">DQ50+DQ51</f>
        <v>0</v>
      </c>
      <c r="DR49" s="106">
        <f t="shared" si="1370"/>
        <v>0</v>
      </c>
      <c r="DS49" s="106">
        <f t="shared" si="1370"/>
        <v>0</v>
      </c>
      <c r="DT49" s="106">
        <f t="shared" si="1370"/>
        <v>0</v>
      </c>
      <c r="DU49" s="5">
        <f t="shared" ref="DU49:EU49" si="1435">DU50+DU51</f>
        <v>0</v>
      </c>
      <c r="DV49" s="5">
        <f t="shared" si="1435"/>
        <v>0</v>
      </c>
      <c r="DW49" s="5">
        <f t="shared" si="1435"/>
        <v>0</v>
      </c>
      <c r="DX49" s="5">
        <f t="shared" si="1435"/>
        <v>0</v>
      </c>
      <c r="DY49" s="5">
        <f t="shared" si="1435"/>
        <v>0</v>
      </c>
      <c r="DZ49" s="5">
        <f t="shared" si="1435"/>
        <v>0</v>
      </c>
      <c r="EA49" s="5">
        <f t="shared" si="1435"/>
        <v>0</v>
      </c>
      <c r="EB49" s="5">
        <f t="shared" si="1435"/>
        <v>0</v>
      </c>
      <c r="EC49" s="5">
        <f t="shared" si="1435"/>
        <v>0</v>
      </c>
      <c r="ED49" s="5">
        <f t="shared" si="1435"/>
        <v>0</v>
      </c>
      <c r="EE49" s="5">
        <f t="shared" si="1435"/>
        <v>0</v>
      </c>
      <c r="EF49" s="5">
        <f t="shared" si="1435"/>
        <v>0</v>
      </c>
      <c r="EG49" s="5">
        <f t="shared" si="1435"/>
        <v>0</v>
      </c>
      <c r="EH49" s="5">
        <f t="shared" si="1435"/>
        <v>0</v>
      </c>
      <c r="EI49" s="5">
        <f t="shared" si="1435"/>
        <v>0</v>
      </c>
      <c r="EJ49" s="5">
        <f t="shared" si="1435"/>
        <v>0</v>
      </c>
      <c r="EK49" s="5">
        <f t="shared" si="1435"/>
        <v>0</v>
      </c>
      <c r="EL49" s="5">
        <f t="shared" si="1435"/>
        <v>0</v>
      </c>
      <c r="EM49" s="5">
        <f t="shared" si="1435"/>
        <v>0</v>
      </c>
      <c r="EN49" s="5">
        <f t="shared" si="1435"/>
        <v>0</v>
      </c>
      <c r="EO49" s="5">
        <f t="shared" si="1435"/>
        <v>0</v>
      </c>
      <c r="EP49" s="5">
        <f t="shared" si="1435"/>
        <v>0</v>
      </c>
      <c r="EQ49" s="5">
        <f t="shared" si="1435"/>
        <v>0</v>
      </c>
      <c r="ER49" s="5">
        <f t="shared" si="1435"/>
        <v>0</v>
      </c>
      <c r="ES49" s="5">
        <f t="shared" si="1435"/>
        <v>0</v>
      </c>
      <c r="ET49" s="5">
        <f t="shared" si="1435"/>
        <v>0</v>
      </c>
      <c r="EU49" s="5">
        <f t="shared" si="1435"/>
        <v>0</v>
      </c>
      <c r="EV49" s="106">
        <f t="shared" si="1370"/>
        <v>0</v>
      </c>
      <c r="EW49" s="106">
        <f t="shared" si="1370"/>
        <v>0</v>
      </c>
      <c r="EX49" s="106">
        <f t="shared" si="1370"/>
        <v>0</v>
      </c>
      <c r="EY49" s="5">
        <f t="shared" si="1370"/>
        <v>0</v>
      </c>
      <c r="EZ49" s="5">
        <f t="shared" si="1370"/>
        <v>0</v>
      </c>
      <c r="FA49" s="5">
        <f t="shared" si="1370"/>
        <v>0</v>
      </c>
      <c r="FB49" s="5">
        <f t="shared" si="1370"/>
        <v>0</v>
      </c>
      <c r="FC49" s="5">
        <f t="shared" si="1370"/>
        <v>0</v>
      </c>
      <c r="FD49" s="5">
        <f t="shared" si="1370"/>
        <v>0</v>
      </c>
      <c r="FE49" s="5">
        <f t="shared" si="1370"/>
        <v>0</v>
      </c>
      <c r="FF49" s="5">
        <f t="shared" si="1370"/>
        <v>0</v>
      </c>
      <c r="FG49" s="5">
        <f t="shared" si="1370"/>
        <v>0</v>
      </c>
      <c r="FH49" s="5">
        <f t="shared" si="1370"/>
        <v>0</v>
      </c>
      <c r="FI49" s="5">
        <f t="shared" si="1370"/>
        <v>0</v>
      </c>
      <c r="FJ49" s="5">
        <f t="shared" si="1370"/>
        <v>0</v>
      </c>
      <c r="FK49" s="5">
        <f t="shared" si="1370"/>
        <v>0</v>
      </c>
      <c r="FL49" s="5">
        <f t="shared" si="1370"/>
        <v>0</v>
      </c>
      <c r="FM49" s="5">
        <f t="shared" si="1370"/>
        <v>0</v>
      </c>
      <c r="FN49" s="5">
        <f t="shared" ref="FN49" si="1436">FN50+FN51</f>
        <v>0</v>
      </c>
      <c r="FO49" s="5">
        <f t="shared" ref="FO49:HC49" si="1437">FO50+FO51</f>
        <v>0</v>
      </c>
      <c r="FP49" s="5">
        <f t="shared" si="1437"/>
        <v>0</v>
      </c>
      <c r="FQ49" s="5">
        <f t="shared" si="1437"/>
        <v>0</v>
      </c>
      <c r="FR49" s="5">
        <f t="shared" si="1437"/>
        <v>0</v>
      </c>
      <c r="FS49" s="5">
        <f t="shared" si="1437"/>
        <v>0</v>
      </c>
      <c r="FT49" s="5">
        <f t="shared" si="1437"/>
        <v>0</v>
      </c>
      <c r="FU49" s="5">
        <f t="shared" si="1437"/>
        <v>0</v>
      </c>
      <c r="FV49" s="5">
        <f t="shared" si="1437"/>
        <v>0</v>
      </c>
      <c r="FW49" s="5">
        <f t="shared" si="1437"/>
        <v>0</v>
      </c>
      <c r="FX49" s="5">
        <f t="shared" si="1437"/>
        <v>0</v>
      </c>
      <c r="FY49" s="5">
        <f t="shared" si="1437"/>
        <v>0</v>
      </c>
      <c r="FZ49" s="5">
        <f t="shared" si="1437"/>
        <v>0</v>
      </c>
      <c r="GA49" s="5">
        <f t="shared" si="1437"/>
        <v>0</v>
      </c>
      <c r="GB49" s="5">
        <f t="shared" si="1437"/>
        <v>0</v>
      </c>
      <c r="GC49" s="5">
        <f t="shared" si="1437"/>
        <v>0</v>
      </c>
      <c r="GD49" s="5">
        <f t="shared" si="1437"/>
        <v>0</v>
      </c>
      <c r="GE49" s="5">
        <f t="shared" si="1437"/>
        <v>0</v>
      </c>
      <c r="GF49" s="5">
        <f t="shared" si="1437"/>
        <v>0</v>
      </c>
      <c r="GG49" s="5">
        <f t="shared" si="1437"/>
        <v>0</v>
      </c>
      <c r="GH49" s="5">
        <f t="shared" si="1437"/>
        <v>0</v>
      </c>
      <c r="GI49" s="5">
        <f t="shared" si="1437"/>
        <v>0</v>
      </c>
      <c r="GJ49" s="5">
        <f t="shared" si="1437"/>
        <v>0</v>
      </c>
      <c r="GK49" s="5">
        <f t="shared" si="1437"/>
        <v>0</v>
      </c>
      <c r="GL49" s="5">
        <f t="shared" si="1437"/>
        <v>0</v>
      </c>
      <c r="GM49" s="5">
        <f t="shared" si="1437"/>
        <v>0</v>
      </c>
      <c r="GN49" s="5">
        <f t="shared" si="1437"/>
        <v>0</v>
      </c>
      <c r="GO49" s="5">
        <f t="shared" si="1437"/>
        <v>0</v>
      </c>
      <c r="GP49" s="5">
        <f t="shared" si="1437"/>
        <v>0</v>
      </c>
      <c r="GQ49" s="5">
        <f t="shared" si="1437"/>
        <v>0</v>
      </c>
      <c r="GR49" s="5">
        <f t="shared" si="1437"/>
        <v>0</v>
      </c>
      <c r="GS49" s="5">
        <f t="shared" si="1437"/>
        <v>0</v>
      </c>
      <c r="GT49" s="5">
        <f t="shared" si="1437"/>
        <v>0</v>
      </c>
      <c r="GU49" s="5">
        <f t="shared" si="1437"/>
        <v>0</v>
      </c>
      <c r="GV49" s="5">
        <f t="shared" si="1437"/>
        <v>0</v>
      </c>
      <c r="GW49" s="5">
        <f t="shared" si="1437"/>
        <v>0</v>
      </c>
      <c r="GX49" s="5">
        <f t="shared" si="1437"/>
        <v>0</v>
      </c>
      <c r="GY49" s="5">
        <f t="shared" si="1437"/>
        <v>0</v>
      </c>
      <c r="GZ49" s="5">
        <f t="shared" si="1437"/>
        <v>0</v>
      </c>
      <c r="HA49" s="5">
        <f t="shared" si="1437"/>
        <v>0</v>
      </c>
      <c r="HB49" s="5">
        <f t="shared" si="1437"/>
        <v>0</v>
      </c>
      <c r="HC49" s="118">
        <f t="shared" si="1437"/>
        <v>0</v>
      </c>
    </row>
    <row r="50" spans="1:211" ht="25.5" x14ac:dyDescent="0.2">
      <c r="A50" s="123" t="s">
        <v>441</v>
      </c>
      <c r="B50" s="6">
        <v>0</v>
      </c>
      <c r="C50" s="6"/>
      <c r="D50" s="6">
        <f t="shared" ref="D50:D51" si="1438">B50+C50</f>
        <v>0</v>
      </c>
      <c r="E50" s="6">
        <v>0</v>
      </c>
      <c r="F50" s="6"/>
      <c r="G50" s="6">
        <f t="shared" ref="G50:G51" si="1439">E50+F50</f>
        <v>0</v>
      </c>
      <c r="H50" s="6">
        <v>0</v>
      </c>
      <c r="I50" s="6"/>
      <c r="J50" s="6">
        <f t="shared" ref="J50:J51" si="1440">H50+I50</f>
        <v>0</v>
      </c>
      <c r="K50" s="6">
        <v>0</v>
      </c>
      <c r="L50" s="6"/>
      <c r="M50" s="6">
        <f t="shared" ref="M50:M51" si="1441">K50+L50</f>
        <v>0</v>
      </c>
      <c r="N50" s="6">
        <v>0</v>
      </c>
      <c r="O50" s="6"/>
      <c r="P50" s="6">
        <f t="shared" ref="P50:P51" si="1442">N50+O50</f>
        <v>0</v>
      </c>
      <c r="Q50" s="6">
        <v>0</v>
      </c>
      <c r="R50" s="6"/>
      <c r="S50" s="6">
        <f t="shared" ref="S50:S51" si="1443">Q50+R50</f>
        <v>0</v>
      </c>
      <c r="T50" s="6">
        <v>0</v>
      </c>
      <c r="U50" s="6"/>
      <c r="V50" s="6">
        <f t="shared" ref="V50:V51" si="1444">T50+U50</f>
        <v>0</v>
      </c>
      <c r="W50" s="6">
        <v>0</v>
      </c>
      <c r="X50" s="6"/>
      <c r="Y50" s="6">
        <f t="shared" ref="Y50:Y51" si="1445">W50+X50</f>
        <v>0</v>
      </c>
      <c r="Z50" s="6">
        <v>0</v>
      </c>
      <c r="AA50" s="6"/>
      <c r="AB50" s="6">
        <f t="shared" ref="AB50:AB51" si="1446">Z50+AA50</f>
        <v>0</v>
      </c>
      <c r="AC50" s="6"/>
      <c r="AD50" s="6"/>
      <c r="AE50" s="6">
        <f t="shared" ref="AE50:AE51" si="1447">AC50+AD50</f>
        <v>0</v>
      </c>
      <c r="AF50" s="6"/>
      <c r="AG50" s="6"/>
      <c r="AH50" s="6">
        <f t="shared" ref="AH50:AH51" si="1448">AF50+AG50</f>
        <v>0</v>
      </c>
      <c r="AI50" s="6"/>
      <c r="AJ50" s="6"/>
      <c r="AK50" s="6">
        <f t="shared" ref="AK50:AK51" si="1449">AI50+AJ50</f>
        <v>0</v>
      </c>
      <c r="AL50" s="6"/>
      <c r="AM50" s="6"/>
      <c r="AN50" s="6">
        <f t="shared" ref="AN50:AN51" si="1450">AL50+AM50</f>
        <v>0</v>
      </c>
      <c r="AO50" s="6"/>
      <c r="AP50" s="6"/>
      <c r="AQ50" s="6">
        <f t="shared" ref="AQ50:AQ51" si="1451">AO50+AP50</f>
        <v>0</v>
      </c>
      <c r="AR50" s="6"/>
      <c r="AS50" s="6"/>
      <c r="AT50" s="6">
        <f t="shared" ref="AT50:AT51" si="1452">AR50+AS50</f>
        <v>0</v>
      </c>
      <c r="AU50" s="6"/>
      <c r="AV50" s="6"/>
      <c r="AW50" s="6">
        <f t="shared" ref="AW50:AW51" si="1453">AU50+AV50</f>
        <v>0</v>
      </c>
      <c r="AX50" s="6"/>
      <c r="AY50" s="6"/>
      <c r="AZ50" s="6">
        <f t="shared" ref="AZ50:AZ51" si="1454">AX50+AY50</f>
        <v>0</v>
      </c>
      <c r="BA50" s="6"/>
      <c r="BB50" s="6"/>
      <c r="BC50" s="6">
        <f t="shared" ref="BC50:BC51" si="1455">BA50+BB50</f>
        <v>0</v>
      </c>
      <c r="BD50" s="6"/>
      <c r="BE50" s="6"/>
      <c r="BF50" s="6">
        <f t="shared" ref="BF50:BF51" si="1456">BD50+BE50</f>
        <v>0</v>
      </c>
      <c r="BG50" s="6"/>
      <c r="BH50" s="6"/>
      <c r="BI50" s="6">
        <f t="shared" ref="BI50:BI51" si="1457">BG50+BH50</f>
        <v>0</v>
      </c>
      <c r="BJ50" s="6"/>
      <c r="BK50" s="6"/>
      <c r="BL50" s="6">
        <f t="shared" ref="BL50:BL51" si="1458">BJ50+BK50</f>
        <v>0</v>
      </c>
      <c r="BM50" s="6"/>
      <c r="BN50" s="6"/>
      <c r="BO50" s="6">
        <f t="shared" ref="BO50:BO51" si="1459">BM50+BN50</f>
        <v>0</v>
      </c>
      <c r="BP50" s="6"/>
      <c r="BQ50" s="6"/>
      <c r="BR50" s="6">
        <f t="shared" ref="BR50:BR51" si="1460">BP50+BQ50</f>
        <v>0</v>
      </c>
      <c r="BS50" s="6"/>
      <c r="BT50" s="6"/>
      <c r="BU50" s="6">
        <f t="shared" ref="BU50:BU51" si="1461">BS50+BT50</f>
        <v>0</v>
      </c>
      <c r="BV50" s="6"/>
      <c r="BW50" s="6"/>
      <c r="BX50" s="6">
        <f t="shared" ref="BX50:BX51" si="1462">BV50+BW50</f>
        <v>0</v>
      </c>
      <c r="BY50" s="6"/>
      <c r="BZ50" s="6"/>
      <c r="CA50" s="6">
        <f t="shared" ref="CA50:CA51" si="1463">BY50+BZ50</f>
        <v>0</v>
      </c>
      <c r="CB50" s="6"/>
      <c r="CC50" s="6"/>
      <c r="CD50" s="6">
        <f t="shared" ref="CD50:CD51" si="1464">CB50+CC50</f>
        <v>0</v>
      </c>
      <c r="CE50" s="6"/>
      <c r="CF50" s="6"/>
      <c r="CG50" s="6">
        <f t="shared" ref="CG50:CG51" si="1465">CE50+CF50</f>
        <v>0</v>
      </c>
      <c r="CH50" s="6"/>
      <c r="CI50" s="6"/>
      <c r="CJ50" s="6">
        <f t="shared" ref="CJ50:CJ51" si="1466">CH50+CI50</f>
        <v>0</v>
      </c>
      <c r="CK50" s="6"/>
      <c r="CL50" s="6"/>
      <c r="CM50" s="6">
        <f t="shared" ref="CM50:CM51" si="1467">CK50+CL50</f>
        <v>0</v>
      </c>
      <c r="CN50" s="6"/>
      <c r="CO50" s="6"/>
      <c r="CP50" s="6">
        <f t="shared" ref="CP50:CP51" si="1468">CN50+CO50</f>
        <v>0</v>
      </c>
      <c r="CQ50" s="6"/>
      <c r="CR50" s="6"/>
      <c r="CS50" s="6">
        <f t="shared" ref="CS50:CS51" si="1469">CQ50+CR50</f>
        <v>0</v>
      </c>
      <c r="CT50" s="6"/>
      <c r="CU50" s="6"/>
      <c r="CV50" s="6">
        <f t="shared" ref="CV50:CV51" si="1470">CT50+CU50</f>
        <v>0</v>
      </c>
      <c r="CW50" s="6"/>
      <c r="CX50" s="6"/>
      <c r="CY50" s="6">
        <f t="shared" ref="CY50:CY51" si="1471">CW50+CX50</f>
        <v>0</v>
      </c>
      <c r="CZ50" s="6"/>
      <c r="DA50" s="6"/>
      <c r="DB50" s="6">
        <f t="shared" ref="DB50:DB51" si="1472">CZ50+DA50</f>
        <v>0</v>
      </c>
      <c r="DC50" s="6"/>
      <c r="DD50" s="6"/>
      <c r="DE50" s="6">
        <f t="shared" ref="DE50:DE51" si="1473">DC50+DD50</f>
        <v>0</v>
      </c>
      <c r="DF50" s="6"/>
      <c r="DG50" s="6"/>
      <c r="DH50" s="6">
        <f t="shared" ref="DH50:DH51" si="1474">DF50+DG50</f>
        <v>0</v>
      </c>
      <c r="DI50" s="6"/>
      <c r="DJ50" s="6"/>
      <c r="DK50" s="6">
        <f t="shared" ref="DK50:DK51" si="1475">DI50+DJ50</f>
        <v>0</v>
      </c>
      <c r="DL50" s="6"/>
      <c r="DM50" s="6"/>
      <c r="DN50" s="6">
        <f t="shared" ref="DN50:DN51" si="1476">DL50+DM50</f>
        <v>0</v>
      </c>
      <c r="DO50" s="6"/>
      <c r="DP50" s="6"/>
      <c r="DQ50" s="6">
        <f t="shared" ref="DQ50:DQ51" si="1477">DO50+DP50</f>
        <v>0</v>
      </c>
      <c r="DR50" s="105">
        <f t="shared" ref="DR50:DT51" si="1478">B50+E50+H50+K50+N50+Q50+T50+W50+Z50+AC50+AF50+AI50+AL50+AO50+AR50+AU50+AX50+BA50+BD50+BG50+BJ50+BM50+BP50+BS50+BV50+BY50+CB50+CE50+CH50+CK50+CN50+CQ50+CT50+CW50+CZ50+DC50+DF50+DI50+DL50+DO50</f>
        <v>0</v>
      </c>
      <c r="DS50" s="105">
        <f t="shared" si="1478"/>
        <v>0</v>
      </c>
      <c r="DT50" s="105">
        <f t="shared" si="1478"/>
        <v>0</v>
      </c>
      <c r="DU50" s="6"/>
      <c r="DV50" s="6"/>
      <c r="DW50" s="6">
        <f t="shared" ref="DW50:DW51" si="1479">DU50+DV50</f>
        <v>0</v>
      </c>
      <c r="DX50" s="6"/>
      <c r="DY50" s="6"/>
      <c r="DZ50" s="6">
        <f t="shared" ref="DZ50:DZ51" si="1480">DX50+DY50</f>
        <v>0</v>
      </c>
      <c r="EA50" s="6"/>
      <c r="EB50" s="6"/>
      <c r="EC50" s="6">
        <f t="shared" ref="EC50:EC51" si="1481">EA50+EB50</f>
        <v>0</v>
      </c>
      <c r="ED50" s="6"/>
      <c r="EE50" s="6"/>
      <c r="EF50" s="6">
        <f t="shared" ref="EF50:EF51" si="1482">ED50+EE50</f>
        <v>0</v>
      </c>
      <c r="EG50" s="6"/>
      <c r="EH50" s="6"/>
      <c r="EI50" s="6">
        <f t="shared" ref="EI50:EI51" si="1483">EG50+EH50</f>
        <v>0</v>
      </c>
      <c r="EJ50" s="6"/>
      <c r="EK50" s="6"/>
      <c r="EL50" s="6">
        <f t="shared" ref="EL50:EL51" si="1484">EJ50+EK50</f>
        <v>0</v>
      </c>
      <c r="EM50" s="6"/>
      <c r="EN50" s="6"/>
      <c r="EO50" s="6">
        <f t="shared" ref="EO50:EO51" si="1485">EM50+EN50</f>
        <v>0</v>
      </c>
      <c r="EP50" s="6"/>
      <c r="EQ50" s="6"/>
      <c r="ER50" s="6">
        <f t="shared" ref="ER50:ER51" si="1486">EP50+EQ50</f>
        <v>0</v>
      </c>
      <c r="ES50" s="6"/>
      <c r="ET50" s="6"/>
      <c r="EU50" s="6">
        <f t="shared" ref="EU50:EU51" si="1487">ES50+ET50</f>
        <v>0</v>
      </c>
      <c r="EV50" s="105">
        <f t="shared" ref="EV50:EV51" si="1488">DU50+DX50+EA50+ED50+EG50+EJ50+EM50+EP50+ES50</f>
        <v>0</v>
      </c>
      <c r="EW50" s="105">
        <f t="shared" ref="EW50:EW51" si="1489">DV50+DY50+EB50+EE50+EH50+EK50+EN50+EQ50+ET50</f>
        <v>0</v>
      </c>
      <c r="EX50" s="105">
        <f t="shared" ref="EX50:EX51" si="1490">DW50+DZ50+EC50+EF50+EI50+EL50+EO50+ER50+EU50</f>
        <v>0</v>
      </c>
      <c r="EY50" s="6"/>
      <c r="EZ50" s="6"/>
      <c r="FA50" s="6">
        <f t="shared" ref="FA50:FA51" si="1491">EY50+EZ50</f>
        <v>0</v>
      </c>
      <c r="FB50" s="6"/>
      <c r="FC50" s="6"/>
      <c r="FD50" s="6">
        <f t="shared" ref="FD50:FD51" si="1492">FB50+FC50</f>
        <v>0</v>
      </c>
      <c r="FE50" s="6"/>
      <c r="FF50" s="6"/>
      <c r="FG50" s="6">
        <f t="shared" ref="FG50:FG51" si="1493">FE50+FF50</f>
        <v>0</v>
      </c>
      <c r="FH50" s="6"/>
      <c r="FI50" s="6"/>
      <c r="FJ50" s="6">
        <f t="shared" ref="FJ50:FJ51" si="1494">FH50+FI50</f>
        <v>0</v>
      </c>
      <c r="FK50" s="7"/>
      <c r="FL50" s="6"/>
      <c r="FM50" s="6">
        <f t="shared" ref="FM50:FM51" si="1495">FK50+FL50</f>
        <v>0</v>
      </c>
      <c r="FN50" s="7"/>
      <c r="FO50" s="6"/>
      <c r="FP50" s="6">
        <f t="shared" ref="FP50:FP51" si="1496">FN50+FO50</f>
        <v>0</v>
      </c>
      <c r="FQ50" s="7"/>
      <c r="FR50" s="6"/>
      <c r="FS50" s="6">
        <f t="shared" ref="FS50:FS51" si="1497">FQ50+FR50</f>
        <v>0</v>
      </c>
      <c r="FT50" s="7"/>
      <c r="FU50" s="6"/>
      <c r="FV50" s="6">
        <f t="shared" ref="FV50:FV51" si="1498">FT50+FU50</f>
        <v>0</v>
      </c>
      <c r="FW50" s="7"/>
      <c r="FX50" s="6"/>
      <c r="FY50" s="6">
        <f t="shared" ref="FY50:FY51" si="1499">FW50+FX50</f>
        <v>0</v>
      </c>
      <c r="FZ50" s="7"/>
      <c r="GA50" s="6"/>
      <c r="GB50" s="6">
        <f t="shared" ref="GB50:GB51" si="1500">FZ50+GA50</f>
        <v>0</v>
      </c>
      <c r="GC50" s="7"/>
      <c r="GD50" s="6"/>
      <c r="GE50" s="6">
        <f t="shared" ref="GE50:GE51" si="1501">GC50+GD50</f>
        <v>0</v>
      </c>
      <c r="GF50" s="7"/>
      <c r="GG50" s="6"/>
      <c r="GH50" s="6">
        <f t="shared" ref="GH50:GH51" si="1502">GF50+GG50</f>
        <v>0</v>
      </c>
      <c r="GI50" s="7"/>
      <c r="GJ50" s="6"/>
      <c r="GK50" s="6">
        <f t="shared" ref="GK50:GK51" si="1503">GI50+GJ50</f>
        <v>0</v>
      </c>
      <c r="GL50" s="7">
        <f t="shared" ref="GL50:GL51" si="1504">EY50+FB50+FE50+FH50+FK50+FN50+FQ50+FT50+FW50+FZ50+GC50+GF50+GI50</f>
        <v>0</v>
      </c>
      <c r="GM50" s="7">
        <f t="shared" ref="GM50:GM51" si="1505">EZ50+FC50+FF50+FI50+FL50+FO50+FR50+FU50+FX50+GA50+GD50+GG50+GJ50</f>
        <v>0</v>
      </c>
      <c r="GN50" s="7">
        <f t="shared" ref="GN50:GN51" si="1506">FA50+FD50+FG50+FJ50+FM50+FP50+FS50+FV50+FY50+GB50+GE50+GH50+GK50</f>
        <v>0</v>
      </c>
      <c r="GO50" s="7">
        <f>SUM(GB50:GN50)</f>
        <v>0</v>
      </c>
      <c r="GP50" s="6"/>
      <c r="GQ50" s="6">
        <f t="shared" ref="GQ50:GQ51" si="1507">GO50+GP50</f>
        <v>0</v>
      </c>
      <c r="GR50" s="7">
        <f>SUM(GE50:GQ50)</f>
        <v>0</v>
      </c>
      <c r="GS50" s="6"/>
      <c r="GT50" s="6">
        <f t="shared" ref="GT50:GT51" si="1508">GR50+GS50</f>
        <v>0</v>
      </c>
      <c r="GU50" s="7">
        <f>SUM(GH50:GT50)</f>
        <v>0</v>
      </c>
      <c r="GV50" s="6"/>
      <c r="GW50" s="6">
        <f t="shared" ref="GW50:GW51" si="1509">GU50+GV50</f>
        <v>0</v>
      </c>
      <c r="GX50" s="7">
        <f t="shared" ref="GX50:GX51" si="1510">GL50+GO50+GR50+GU50</f>
        <v>0</v>
      </c>
      <c r="GY50" s="7">
        <f t="shared" ref="GY50:GY51" si="1511">GM50+GP50+GS50+GV50</f>
        <v>0</v>
      </c>
      <c r="GZ50" s="7">
        <f t="shared" ref="GZ50:GZ51" si="1512">GN50+GQ50+GT50+GW50</f>
        <v>0</v>
      </c>
      <c r="HA50" s="7">
        <f t="shared" ref="HA50:HA51" si="1513">GX50+EV50+DR50</f>
        <v>0</v>
      </c>
      <c r="HB50" s="7">
        <f t="shared" ref="HB50:HB51" si="1514">GY50+EW50+DS50</f>
        <v>0</v>
      </c>
      <c r="HC50" s="595">
        <f t="shared" ref="HC50:HC51" si="1515">GZ50+EX50+DT50</f>
        <v>0</v>
      </c>
    </row>
    <row r="51" spans="1:211" x14ac:dyDescent="0.2">
      <c r="A51" s="123" t="s">
        <v>442</v>
      </c>
      <c r="B51" s="6">
        <v>0</v>
      </c>
      <c r="C51" s="6"/>
      <c r="D51" s="6">
        <f t="shared" si="1438"/>
        <v>0</v>
      </c>
      <c r="E51" s="6">
        <v>0</v>
      </c>
      <c r="F51" s="6"/>
      <c r="G51" s="6">
        <f t="shared" si="1439"/>
        <v>0</v>
      </c>
      <c r="H51" s="6">
        <v>0</v>
      </c>
      <c r="I51" s="6"/>
      <c r="J51" s="6">
        <f t="shared" si="1440"/>
        <v>0</v>
      </c>
      <c r="K51" s="6">
        <v>0</v>
      </c>
      <c r="L51" s="6"/>
      <c r="M51" s="6">
        <f t="shared" si="1441"/>
        <v>0</v>
      </c>
      <c r="N51" s="6">
        <v>0</v>
      </c>
      <c r="O51" s="6"/>
      <c r="P51" s="6">
        <f t="shared" si="1442"/>
        <v>0</v>
      </c>
      <c r="Q51" s="6">
        <v>0</v>
      </c>
      <c r="R51" s="6"/>
      <c r="S51" s="6">
        <f t="shared" si="1443"/>
        <v>0</v>
      </c>
      <c r="T51" s="6">
        <v>0</v>
      </c>
      <c r="U51" s="6"/>
      <c r="V51" s="6">
        <f t="shared" si="1444"/>
        <v>0</v>
      </c>
      <c r="W51" s="6">
        <v>0</v>
      </c>
      <c r="X51" s="6"/>
      <c r="Y51" s="6">
        <f t="shared" si="1445"/>
        <v>0</v>
      </c>
      <c r="Z51" s="6"/>
      <c r="AA51" s="6"/>
      <c r="AB51" s="6">
        <f t="shared" si="1446"/>
        <v>0</v>
      </c>
      <c r="AC51" s="6"/>
      <c r="AD51" s="6"/>
      <c r="AE51" s="6">
        <f t="shared" si="1447"/>
        <v>0</v>
      </c>
      <c r="AF51" s="6"/>
      <c r="AG51" s="6"/>
      <c r="AH51" s="6">
        <f t="shared" si="1448"/>
        <v>0</v>
      </c>
      <c r="AI51" s="6"/>
      <c r="AJ51" s="6"/>
      <c r="AK51" s="6">
        <f t="shared" si="1449"/>
        <v>0</v>
      </c>
      <c r="AL51" s="6"/>
      <c r="AM51" s="6"/>
      <c r="AN51" s="6">
        <f t="shared" si="1450"/>
        <v>0</v>
      </c>
      <c r="AO51" s="6"/>
      <c r="AP51" s="6"/>
      <c r="AQ51" s="6">
        <f t="shared" si="1451"/>
        <v>0</v>
      </c>
      <c r="AR51" s="6"/>
      <c r="AS51" s="6"/>
      <c r="AT51" s="6">
        <f t="shared" si="1452"/>
        <v>0</v>
      </c>
      <c r="AU51" s="6"/>
      <c r="AV51" s="6"/>
      <c r="AW51" s="6">
        <f t="shared" si="1453"/>
        <v>0</v>
      </c>
      <c r="AX51" s="6"/>
      <c r="AY51" s="6"/>
      <c r="AZ51" s="6">
        <f t="shared" si="1454"/>
        <v>0</v>
      </c>
      <c r="BA51" s="6"/>
      <c r="BB51" s="6"/>
      <c r="BC51" s="6">
        <f t="shared" si="1455"/>
        <v>0</v>
      </c>
      <c r="BD51" s="6"/>
      <c r="BE51" s="6"/>
      <c r="BF51" s="6">
        <f t="shared" si="1456"/>
        <v>0</v>
      </c>
      <c r="BG51" s="6"/>
      <c r="BH51" s="6"/>
      <c r="BI51" s="6">
        <f t="shared" si="1457"/>
        <v>0</v>
      </c>
      <c r="BJ51" s="6"/>
      <c r="BK51" s="6"/>
      <c r="BL51" s="6">
        <f t="shared" si="1458"/>
        <v>0</v>
      </c>
      <c r="BM51" s="6"/>
      <c r="BN51" s="6"/>
      <c r="BO51" s="6">
        <f t="shared" si="1459"/>
        <v>0</v>
      </c>
      <c r="BP51" s="6"/>
      <c r="BQ51" s="6"/>
      <c r="BR51" s="6">
        <f t="shared" si="1460"/>
        <v>0</v>
      </c>
      <c r="BS51" s="6"/>
      <c r="BT51" s="6"/>
      <c r="BU51" s="6">
        <f t="shared" si="1461"/>
        <v>0</v>
      </c>
      <c r="BV51" s="6"/>
      <c r="BW51" s="6"/>
      <c r="BX51" s="6">
        <f t="shared" si="1462"/>
        <v>0</v>
      </c>
      <c r="BY51" s="6"/>
      <c r="BZ51" s="6"/>
      <c r="CA51" s="6">
        <f t="shared" si="1463"/>
        <v>0</v>
      </c>
      <c r="CB51" s="6"/>
      <c r="CC51" s="6"/>
      <c r="CD51" s="6">
        <f t="shared" si="1464"/>
        <v>0</v>
      </c>
      <c r="CE51" s="6"/>
      <c r="CF51" s="6"/>
      <c r="CG51" s="6">
        <f t="shared" si="1465"/>
        <v>0</v>
      </c>
      <c r="CH51" s="6"/>
      <c r="CI51" s="6"/>
      <c r="CJ51" s="6">
        <f t="shared" si="1466"/>
        <v>0</v>
      </c>
      <c r="CK51" s="6"/>
      <c r="CL51" s="6"/>
      <c r="CM51" s="6">
        <f t="shared" si="1467"/>
        <v>0</v>
      </c>
      <c r="CN51" s="6"/>
      <c r="CO51" s="6"/>
      <c r="CP51" s="6">
        <f t="shared" si="1468"/>
        <v>0</v>
      </c>
      <c r="CQ51" s="6"/>
      <c r="CR51" s="6"/>
      <c r="CS51" s="6">
        <f t="shared" si="1469"/>
        <v>0</v>
      </c>
      <c r="CT51" s="6"/>
      <c r="CU51" s="6"/>
      <c r="CV51" s="6">
        <f t="shared" si="1470"/>
        <v>0</v>
      </c>
      <c r="CW51" s="6"/>
      <c r="CX51" s="6"/>
      <c r="CY51" s="6">
        <f t="shared" si="1471"/>
        <v>0</v>
      </c>
      <c r="CZ51" s="6"/>
      <c r="DA51" s="6"/>
      <c r="DB51" s="6">
        <f t="shared" si="1472"/>
        <v>0</v>
      </c>
      <c r="DC51" s="6"/>
      <c r="DD51" s="6"/>
      <c r="DE51" s="6">
        <f t="shared" si="1473"/>
        <v>0</v>
      </c>
      <c r="DF51" s="6"/>
      <c r="DG51" s="6"/>
      <c r="DH51" s="6">
        <f t="shared" si="1474"/>
        <v>0</v>
      </c>
      <c r="DI51" s="6"/>
      <c r="DJ51" s="6"/>
      <c r="DK51" s="6">
        <f t="shared" si="1475"/>
        <v>0</v>
      </c>
      <c r="DL51" s="6"/>
      <c r="DM51" s="6"/>
      <c r="DN51" s="6">
        <f t="shared" si="1476"/>
        <v>0</v>
      </c>
      <c r="DO51" s="6"/>
      <c r="DP51" s="6"/>
      <c r="DQ51" s="6">
        <f t="shared" si="1477"/>
        <v>0</v>
      </c>
      <c r="DR51" s="105">
        <f t="shared" si="1478"/>
        <v>0</v>
      </c>
      <c r="DS51" s="105">
        <f t="shared" si="1478"/>
        <v>0</v>
      </c>
      <c r="DT51" s="105">
        <f t="shared" si="1478"/>
        <v>0</v>
      </c>
      <c r="DU51" s="6">
        <v>0</v>
      </c>
      <c r="DV51" s="6"/>
      <c r="DW51" s="6">
        <f t="shared" si="1479"/>
        <v>0</v>
      </c>
      <c r="DX51" s="6">
        <v>0</v>
      </c>
      <c r="DY51" s="6"/>
      <c r="DZ51" s="6">
        <f t="shared" si="1480"/>
        <v>0</v>
      </c>
      <c r="EA51" s="6">
        <v>0</v>
      </c>
      <c r="EB51" s="6"/>
      <c r="EC51" s="6">
        <f t="shared" si="1481"/>
        <v>0</v>
      </c>
      <c r="ED51" s="6">
        <v>0</v>
      </c>
      <c r="EE51" s="6"/>
      <c r="EF51" s="6">
        <f t="shared" si="1482"/>
        <v>0</v>
      </c>
      <c r="EG51" s="6">
        <v>0</v>
      </c>
      <c r="EH51" s="6"/>
      <c r="EI51" s="6">
        <f t="shared" si="1483"/>
        <v>0</v>
      </c>
      <c r="EJ51" s="6"/>
      <c r="EK51" s="6"/>
      <c r="EL51" s="6">
        <f t="shared" si="1484"/>
        <v>0</v>
      </c>
      <c r="EM51" s="6"/>
      <c r="EN51" s="6"/>
      <c r="EO51" s="6">
        <f t="shared" si="1485"/>
        <v>0</v>
      </c>
      <c r="EP51" s="6">
        <v>0</v>
      </c>
      <c r="EQ51" s="6"/>
      <c r="ER51" s="6">
        <f t="shared" si="1486"/>
        <v>0</v>
      </c>
      <c r="ES51" s="6"/>
      <c r="ET51" s="6"/>
      <c r="EU51" s="6">
        <f t="shared" si="1487"/>
        <v>0</v>
      </c>
      <c r="EV51" s="105">
        <f t="shared" si="1488"/>
        <v>0</v>
      </c>
      <c r="EW51" s="105">
        <f t="shared" si="1489"/>
        <v>0</v>
      </c>
      <c r="EX51" s="105">
        <f t="shared" si="1490"/>
        <v>0</v>
      </c>
      <c r="EY51" s="6"/>
      <c r="EZ51" s="6"/>
      <c r="FA51" s="6">
        <f t="shared" si="1491"/>
        <v>0</v>
      </c>
      <c r="FB51" s="6"/>
      <c r="FC51" s="6"/>
      <c r="FD51" s="6">
        <f t="shared" si="1492"/>
        <v>0</v>
      </c>
      <c r="FE51" s="6"/>
      <c r="FF51" s="6"/>
      <c r="FG51" s="6">
        <f t="shared" si="1493"/>
        <v>0</v>
      </c>
      <c r="FH51" s="6"/>
      <c r="FI51" s="6"/>
      <c r="FJ51" s="6">
        <f t="shared" si="1494"/>
        <v>0</v>
      </c>
      <c r="FK51" s="7"/>
      <c r="FL51" s="6"/>
      <c r="FM51" s="6">
        <f t="shared" si="1495"/>
        <v>0</v>
      </c>
      <c r="FN51" s="7"/>
      <c r="FO51" s="6"/>
      <c r="FP51" s="6">
        <f t="shared" si="1496"/>
        <v>0</v>
      </c>
      <c r="FQ51" s="7"/>
      <c r="FR51" s="6"/>
      <c r="FS51" s="6">
        <f t="shared" si="1497"/>
        <v>0</v>
      </c>
      <c r="FT51" s="7"/>
      <c r="FU51" s="6"/>
      <c r="FV51" s="6">
        <f t="shared" si="1498"/>
        <v>0</v>
      </c>
      <c r="FW51" s="7"/>
      <c r="FX51" s="6"/>
      <c r="FY51" s="6">
        <f t="shared" si="1499"/>
        <v>0</v>
      </c>
      <c r="FZ51" s="7"/>
      <c r="GA51" s="6"/>
      <c r="GB51" s="6">
        <f t="shared" si="1500"/>
        <v>0</v>
      </c>
      <c r="GC51" s="7"/>
      <c r="GD51" s="6"/>
      <c r="GE51" s="6">
        <f t="shared" si="1501"/>
        <v>0</v>
      </c>
      <c r="GF51" s="7"/>
      <c r="GG51" s="6"/>
      <c r="GH51" s="6">
        <f t="shared" si="1502"/>
        <v>0</v>
      </c>
      <c r="GI51" s="7"/>
      <c r="GJ51" s="6"/>
      <c r="GK51" s="6">
        <f t="shared" si="1503"/>
        <v>0</v>
      </c>
      <c r="GL51" s="7">
        <f t="shared" si="1504"/>
        <v>0</v>
      </c>
      <c r="GM51" s="7">
        <f t="shared" si="1505"/>
        <v>0</v>
      </c>
      <c r="GN51" s="7">
        <f t="shared" si="1506"/>
        <v>0</v>
      </c>
      <c r="GO51" s="7">
        <f>SUM(GB51:GN51)</f>
        <v>0</v>
      </c>
      <c r="GP51" s="6"/>
      <c r="GQ51" s="6">
        <f t="shared" si="1507"/>
        <v>0</v>
      </c>
      <c r="GR51" s="7">
        <f>SUM(GE51:GQ51)</f>
        <v>0</v>
      </c>
      <c r="GS51" s="6"/>
      <c r="GT51" s="6">
        <f t="shared" si="1508"/>
        <v>0</v>
      </c>
      <c r="GU51" s="7">
        <f>SUM(GH51:GT51)</f>
        <v>0</v>
      </c>
      <c r="GV51" s="6"/>
      <c r="GW51" s="6">
        <f t="shared" si="1509"/>
        <v>0</v>
      </c>
      <c r="GX51" s="7">
        <f t="shared" si="1510"/>
        <v>0</v>
      </c>
      <c r="GY51" s="7">
        <f t="shared" si="1511"/>
        <v>0</v>
      </c>
      <c r="GZ51" s="7">
        <f t="shared" si="1512"/>
        <v>0</v>
      </c>
      <c r="HA51" s="7">
        <f t="shared" si="1513"/>
        <v>0</v>
      </c>
      <c r="HB51" s="7">
        <f t="shared" si="1514"/>
        <v>0</v>
      </c>
      <c r="HC51" s="595">
        <f t="shared" si="1515"/>
        <v>0</v>
      </c>
    </row>
    <row r="52" spans="1:211" s="12" customFormat="1" x14ac:dyDescent="0.2">
      <c r="A52" s="124" t="s">
        <v>443</v>
      </c>
      <c r="B52" s="5">
        <f>B28+B40</f>
        <v>0</v>
      </c>
      <c r="C52" s="5">
        <f t="shared" ref="C52:D52" si="1516">C28+C40</f>
        <v>0</v>
      </c>
      <c r="D52" s="5">
        <f t="shared" si="1516"/>
        <v>0</v>
      </c>
      <c r="E52" s="5">
        <f>E28+E40</f>
        <v>0</v>
      </c>
      <c r="F52" s="5">
        <f t="shared" ref="F52:FK52" si="1517">F28+F40</f>
        <v>0</v>
      </c>
      <c r="G52" s="5">
        <f t="shared" si="1517"/>
        <v>0</v>
      </c>
      <c r="H52" s="5">
        <f>H28+H40</f>
        <v>0</v>
      </c>
      <c r="I52" s="5">
        <f t="shared" si="1517"/>
        <v>0</v>
      </c>
      <c r="J52" s="5">
        <f t="shared" si="1517"/>
        <v>0</v>
      </c>
      <c r="K52" s="5">
        <f>K28+K40</f>
        <v>0</v>
      </c>
      <c r="L52" s="5">
        <f t="shared" si="1517"/>
        <v>0</v>
      </c>
      <c r="M52" s="5">
        <f t="shared" si="1517"/>
        <v>0</v>
      </c>
      <c r="N52" s="5">
        <f>N28+N40</f>
        <v>0</v>
      </c>
      <c r="O52" s="5">
        <f t="shared" si="1517"/>
        <v>0</v>
      </c>
      <c r="P52" s="5">
        <f t="shared" si="1517"/>
        <v>0</v>
      </c>
      <c r="Q52" s="5">
        <f>Q28+Q40</f>
        <v>0</v>
      </c>
      <c r="R52" s="5">
        <f t="shared" si="1517"/>
        <v>0</v>
      </c>
      <c r="S52" s="5">
        <f t="shared" si="1517"/>
        <v>0</v>
      </c>
      <c r="T52" s="5">
        <f>T28+T40</f>
        <v>0</v>
      </c>
      <c r="U52" s="5">
        <f t="shared" si="1517"/>
        <v>0</v>
      </c>
      <c r="V52" s="5">
        <f t="shared" si="1517"/>
        <v>0</v>
      </c>
      <c r="W52" s="5">
        <f>W28+W40</f>
        <v>0</v>
      </c>
      <c r="X52" s="5">
        <f t="shared" si="1517"/>
        <v>0</v>
      </c>
      <c r="Y52" s="5">
        <f t="shared" si="1517"/>
        <v>0</v>
      </c>
      <c r="Z52" s="5">
        <f t="shared" si="1517"/>
        <v>0</v>
      </c>
      <c r="AA52" s="5">
        <f t="shared" si="1517"/>
        <v>0</v>
      </c>
      <c r="AB52" s="5">
        <f t="shared" si="1517"/>
        <v>0</v>
      </c>
      <c r="AC52" s="5">
        <f t="shared" si="1517"/>
        <v>0</v>
      </c>
      <c r="AD52" s="5">
        <f t="shared" si="1517"/>
        <v>60357</v>
      </c>
      <c r="AE52" s="5">
        <f t="shared" si="1517"/>
        <v>60357</v>
      </c>
      <c r="AF52" s="5">
        <f t="shared" si="1517"/>
        <v>0</v>
      </c>
      <c r="AG52" s="5">
        <f t="shared" si="1517"/>
        <v>0</v>
      </c>
      <c r="AH52" s="5">
        <f t="shared" si="1517"/>
        <v>0</v>
      </c>
      <c r="AI52" s="5">
        <f t="shared" si="1517"/>
        <v>0</v>
      </c>
      <c r="AJ52" s="5">
        <f t="shared" si="1517"/>
        <v>0</v>
      </c>
      <c r="AK52" s="5">
        <f t="shared" si="1517"/>
        <v>0</v>
      </c>
      <c r="AL52" s="5">
        <f t="shared" si="1517"/>
        <v>0</v>
      </c>
      <c r="AM52" s="5">
        <f t="shared" si="1517"/>
        <v>0</v>
      </c>
      <c r="AN52" s="5">
        <f t="shared" si="1517"/>
        <v>0</v>
      </c>
      <c r="AO52" s="5">
        <f t="shared" si="1517"/>
        <v>0</v>
      </c>
      <c r="AP52" s="5">
        <f t="shared" si="1517"/>
        <v>0</v>
      </c>
      <c r="AQ52" s="5">
        <f t="shared" si="1517"/>
        <v>0</v>
      </c>
      <c r="AR52" s="5">
        <f>AR28+AR40</f>
        <v>0</v>
      </c>
      <c r="AS52" s="5">
        <f t="shared" ref="AS52:AT52" si="1518">AS28+AS40</f>
        <v>0</v>
      </c>
      <c r="AT52" s="5">
        <f t="shared" si="1518"/>
        <v>0</v>
      </c>
      <c r="AU52" s="5">
        <f t="shared" si="1517"/>
        <v>0</v>
      </c>
      <c r="AV52" s="5">
        <f t="shared" si="1517"/>
        <v>0</v>
      </c>
      <c r="AW52" s="5">
        <f t="shared" si="1517"/>
        <v>0</v>
      </c>
      <c r="AX52" s="5">
        <f t="shared" si="1517"/>
        <v>0</v>
      </c>
      <c r="AY52" s="5">
        <f t="shared" si="1517"/>
        <v>0</v>
      </c>
      <c r="AZ52" s="5">
        <f t="shared" si="1517"/>
        <v>0</v>
      </c>
      <c r="BA52" s="5">
        <f t="shared" si="1517"/>
        <v>0</v>
      </c>
      <c r="BB52" s="5">
        <f t="shared" si="1517"/>
        <v>0</v>
      </c>
      <c r="BC52" s="5">
        <f t="shared" si="1517"/>
        <v>0</v>
      </c>
      <c r="BD52" s="5">
        <f t="shared" si="1517"/>
        <v>0</v>
      </c>
      <c r="BE52" s="5">
        <f t="shared" si="1517"/>
        <v>0</v>
      </c>
      <c r="BF52" s="5">
        <f t="shared" si="1517"/>
        <v>0</v>
      </c>
      <c r="BG52" s="5">
        <f t="shared" si="1517"/>
        <v>0</v>
      </c>
      <c r="BH52" s="5">
        <f t="shared" si="1517"/>
        <v>0</v>
      </c>
      <c r="BI52" s="5">
        <f t="shared" si="1517"/>
        <v>0</v>
      </c>
      <c r="BJ52" s="5">
        <f t="shared" si="1517"/>
        <v>0</v>
      </c>
      <c r="BK52" s="5">
        <f t="shared" si="1517"/>
        <v>0</v>
      </c>
      <c r="BL52" s="5">
        <f t="shared" si="1517"/>
        <v>0</v>
      </c>
      <c r="BM52" s="5">
        <f t="shared" si="1517"/>
        <v>0</v>
      </c>
      <c r="BN52" s="5">
        <f t="shared" si="1517"/>
        <v>0</v>
      </c>
      <c r="BO52" s="5">
        <f t="shared" si="1517"/>
        <v>0</v>
      </c>
      <c r="BP52" s="5">
        <f t="shared" si="1517"/>
        <v>0</v>
      </c>
      <c r="BQ52" s="5">
        <f t="shared" si="1517"/>
        <v>0</v>
      </c>
      <c r="BR52" s="5">
        <f t="shared" si="1517"/>
        <v>0</v>
      </c>
      <c r="BS52" s="5">
        <f t="shared" si="1517"/>
        <v>0</v>
      </c>
      <c r="BT52" s="5">
        <f t="shared" si="1517"/>
        <v>0</v>
      </c>
      <c r="BU52" s="5">
        <f t="shared" si="1517"/>
        <v>0</v>
      </c>
      <c r="BV52" s="5">
        <f t="shared" si="1517"/>
        <v>0</v>
      </c>
      <c r="BW52" s="5">
        <f t="shared" si="1517"/>
        <v>0</v>
      </c>
      <c r="BX52" s="5">
        <f t="shared" si="1517"/>
        <v>0</v>
      </c>
      <c r="BY52" s="5">
        <f t="shared" si="1517"/>
        <v>0</v>
      </c>
      <c r="BZ52" s="5">
        <f t="shared" si="1517"/>
        <v>0</v>
      </c>
      <c r="CA52" s="5">
        <f t="shared" si="1517"/>
        <v>0</v>
      </c>
      <c r="CB52" s="5">
        <f t="shared" si="1517"/>
        <v>0</v>
      </c>
      <c r="CC52" s="5">
        <f t="shared" si="1517"/>
        <v>0</v>
      </c>
      <c r="CD52" s="5">
        <f t="shared" si="1517"/>
        <v>0</v>
      </c>
      <c r="CE52" s="5">
        <f t="shared" si="1517"/>
        <v>0</v>
      </c>
      <c r="CF52" s="5">
        <f t="shared" si="1517"/>
        <v>0</v>
      </c>
      <c r="CG52" s="5">
        <f t="shared" si="1517"/>
        <v>0</v>
      </c>
      <c r="CH52" s="5">
        <f t="shared" si="1517"/>
        <v>0</v>
      </c>
      <c r="CI52" s="5">
        <f t="shared" si="1517"/>
        <v>0</v>
      </c>
      <c r="CJ52" s="5">
        <f t="shared" si="1517"/>
        <v>0</v>
      </c>
      <c r="CK52" s="5">
        <f t="shared" si="1517"/>
        <v>0</v>
      </c>
      <c r="CL52" s="5">
        <f t="shared" si="1517"/>
        <v>0</v>
      </c>
      <c r="CM52" s="5">
        <f t="shared" si="1517"/>
        <v>0</v>
      </c>
      <c r="CN52" s="5">
        <f t="shared" si="1517"/>
        <v>0</v>
      </c>
      <c r="CO52" s="5">
        <f t="shared" si="1517"/>
        <v>0</v>
      </c>
      <c r="CP52" s="5">
        <f t="shared" si="1517"/>
        <v>0</v>
      </c>
      <c r="CQ52" s="5">
        <f t="shared" si="1517"/>
        <v>0</v>
      </c>
      <c r="CR52" s="5">
        <f t="shared" si="1517"/>
        <v>0</v>
      </c>
      <c r="CS52" s="5">
        <f t="shared" si="1517"/>
        <v>0</v>
      </c>
      <c r="CT52" s="5">
        <f t="shared" si="1517"/>
        <v>0</v>
      </c>
      <c r="CU52" s="5">
        <f t="shared" si="1517"/>
        <v>0</v>
      </c>
      <c r="CV52" s="5">
        <f t="shared" si="1517"/>
        <v>0</v>
      </c>
      <c r="CW52" s="5">
        <f t="shared" si="1517"/>
        <v>0</v>
      </c>
      <c r="CX52" s="5">
        <f t="shared" si="1517"/>
        <v>0</v>
      </c>
      <c r="CY52" s="5">
        <f t="shared" si="1517"/>
        <v>0</v>
      </c>
      <c r="CZ52" s="5">
        <f t="shared" si="1517"/>
        <v>0</v>
      </c>
      <c r="DA52" s="5">
        <f t="shared" si="1517"/>
        <v>0</v>
      </c>
      <c r="DB52" s="5">
        <f t="shared" si="1517"/>
        <v>0</v>
      </c>
      <c r="DC52" s="5">
        <f t="shared" si="1517"/>
        <v>0</v>
      </c>
      <c r="DD52" s="5">
        <f t="shared" si="1517"/>
        <v>0</v>
      </c>
      <c r="DE52" s="5">
        <f t="shared" si="1517"/>
        <v>0</v>
      </c>
      <c r="DF52" s="5">
        <f t="shared" si="1517"/>
        <v>0</v>
      </c>
      <c r="DG52" s="5">
        <f t="shared" si="1517"/>
        <v>0</v>
      </c>
      <c r="DH52" s="5">
        <f t="shared" si="1517"/>
        <v>0</v>
      </c>
      <c r="DI52" s="5">
        <f t="shared" si="1517"/>
        <v>0</v>
      </c>
      <c r="DJ52" s="5">
        <f t="shared" si="1517"/>
        <v>0</v>
      </c>
      <c r="DK52" s="5">
        <f t="shared" si="1517"/>
        <v>0</v>
      </c>
      <c r="DL52" s="5">
        <f t="shared" si="1517"/>
        <v>0</v>
      </c>
      <c r="DM52" s="5">
        <f t="shared" si="1517"/>
        <v>0</v>
      </c>
      <c r="DN52" s="5">
        <f t="shared" si="1517"/>
        <v>0</v>
      </c>
      <c r="DO52" s="5">
        <f t="shared" si="1517"/>
        <v>0</v>
      </c>
      <c r="DP52" s="5">
        <f t="shared" si="1517"/>
        <v>0</v>
      </c>
      <c r="DQ52" s="5">
        <f t="shared" si="1517"/>
        <v>0</v>
      </c>
      <c r="DR52" s="106">
        <f t="shared" si="1517"/>
        <v>0</v>
      </c>
      <c r="DS52" s="106">
        <f t="shared" ref="DS52:DT52" si="1519">DS28+DS40</f>
        <v>60357</v>
      </c>
      <c r="DT52" s="106">
        <f t="shared" si="1519"/>
        <v>60357</v>
      </c>
      <c r="DU52" s="5">
        <f t="shared" ref="DU52:DW52" si="1520">DU28+DU40</f>
        <v>1000</v>
      </c>
      <c r="DV52" s="5">
        <f t="shared" si="1520"/>
        <v>12522</v>
      </c>
      <c r="DW52" s="5">
        <f t="shared" si="1520"/>
        <v>13522</v>
      </c>
      <c r="DX52" s="5">
        <f t="shared" ref="DX52:EU52" si="1521">DX28+DX40</f>
        <v>1300</v>
      </c>
      <c r="DY52" s="5">
        <f t="shared" si="1521"/>
        <v>147</v>
      </c>
      <c r="DZ52" s="5">
        <f t="shared" si="1521"/>
        <v>1447</v>
      </c>
      <c r="EA52" s="5">
        <f t="shared" si="1521"/>
        <v>1600</v>
      </c>
      <c r="EB52" s="5">
        <f t="shared" si="1521"/>
        <v>1274</v>
      </c>
      <c r="EC52" s="5">
        <f t="shared" si="1521"/>
        <v>2874</v>
      </c>
      <c r="ED52" s="5">
        <f t="shared" si="1521"/>
        <v>0</v>
      </c>
      <c r="EE52" s="5">
        <f t="shared" si="1521"/>
        <v>1177</v>
      </c>
      <c r="EF52" s="5">
        <f t="shared" si="1521"/>
        <v>1177</v>
      </c>
      <c r="EG52" s="5">
        <f t="shared" si="1521"/>
        <v>0</v>
      </c>
      <c r="EH52" s="5">
        <f t="shared" si="1521"/>
        <v>1250</v>
      </c>
      <c r="EI52" s="5">
        <f t="shared" si="1521"/>
        <v>1250</v>
      </c>
      <c r="EJ52" s="5">
        <f t="shared" si="1521"/>
        <v>0</v>
      </c>
      <c r="EK52" s="5">
        <f t="shared" si="1521"/>
        <v>0</v>
      </c>
      <c r="EL52" s="5">
        <f t="shared" si="1521"/>
        <v>0</v>
      </c>
      <c r="EM52" s="5">
        <f t="shared" si="1521"/>
        <v>0</v>
      </c>
      <c r="EN52" s="5">
        <f t="shared" si="1521"/>
        <v>0</v>
      </c>
      <c r="EO52" s="5">
        <f t="shared" si="1521"/>
        <v>0</v>
      </c>
      <c r="EP52" s="5">
        <f t="shared" si="1521"/>
        <v>0</v>
      </c>
      <c r="EQ52" s="5">
        <f t="shared" si="1521"/>
        <v>43709</v>
      </c>
      <c r="ER52" s="5">
        <f t="shared" si="1521"/>
        <v>43709</v>
      </c>
      <c r="ES52" s="5">
        <f t="shared" si="1521"/>
        <v>0</v>
      </c>
      <c r="ET52" s="5">
        <f t="shared" si="1521"/>
        <v>0</v>
      </c>
      <c r="EU52" s="5">
        <f t="shared" si="1521"/>
        <v>0</v>
      </c>
      <c r="EV52" s="106">
        <f t="shared" si="1517"/>
        <v>3900</v>
      </c>
      <c r="EW52" s="106">
        <f t="shared" ref="EW52:EX52" si="1522">EW28+EW40</f>
        <v>60079</v>
      </c>
      <c r="EX52" s="106">
        <f t="shared" si="1522"/>
        <v>63979</v>
      </c>
      <c r="EY52" s="5">
        <f t="shared" si="1517"/>
        <v>0</v>
      </c>
      <c r="EZ52" s="5">
        <f t="shared" ref="EZ52:FA52" si="1523">EZ28+EZ40</f>
        <v>0</v>
      </c>
      <c r="FA52" s="5">
        <f t="shared" si="1523"/>
        <v>0</v>
      </c>
      <c r="FB52" s="5">
        <f t="shared" si="1517"/>
        <v>0</v>
      </c>
      <c r="FC52" s="5">
        <f t="shared" ref="FC52:FD52" si="1524">FC28+FC40</f>
        <v>0</v>
      </c>
      <c r="FD52" s="5">
        <f t="shared" si="1524"/>
        <v>0</v>
      </c>
      <c r="FE52" s="5">
        <f t="shared" si="1517"/>
        <v>0</v>
      </c>
      <c r="FF52" s="5">
        <f t="shared" ref="FF52:FG52" si="1525">FF28+FF40</f>
        <v>0</v>
      </c>
      <c r="FG52" s="5">
        <f t="shared" si="1525"/>
        <v>0</v>
      </c>
      <c r="FH52" s="5">
        <f t="shared" si="1517"/>
        <v>0</v>
      </c>
      <c r="FI52" s="5">
        <f t="shared" ref="FI52:FJ52" si="1526">FI28+FI40</f>
        <v>0</v>
      </c>
      <c r="FJ52" s="5">
        <f t="shared" si="1526"/>
        <v>0</v>
      </c>
      <c r="FK52" s="5">
        <f t="shared" si="1517"/>
        <v>0</v>
      </c>
      <c r="FL52" s="5">
        <f t="shared" ref="FL52:FN52" si="1527">FL28+FL40</f>
        <v>0</v>
      </c>
      <c r="FM52" s="5">
        <f t="shared" si="1527"/>
        <v>0</v>
      </c>
      <c r="FN52" s="5">
        <f t="shared" si="1527"/>
        <v>0</v>
      </c>
      <c r="FO52" s="5">
        <f t="shared" ref="FO52:HC52" si="1528">FO28+FO40</f>
        <v>0</v>
      </c>
      <c r="FP52" s="5">
        <f t="shared" si="1528"/>
        <v>0</v>
      </c>
      <c r="FQ52" s="5">
        <f t="shared" si="1528"/>
        <v>0</v>
      </c>
      <c r="FR52" s="5">
        <f t="shared" si="1528"/>
        <v>0</v>
      </c>
      <c r="FS52" s="5">
        <f t="shared" si="1528"/>
        <v>0</v>
      </c>
      <c r="FT52" s="5">
        <f t="shared" si="1528"/>
        <v>0</v>
      </c>
      <c r="FU52" s="5">
        <f t="shared" si="1528"/>
        <v>0</v>
      </c>
      <c r="FV52" s="5">
        <f t="shared" si="1528"/>
        <v>0</v>
      </c>
      <c r="FW52" s="5">
        <f t="shared" si="1528"/>
        <v>0</v>
      </c>
      <c r="FX52" s="5">
        <f t="shared" si="1528"/>
        <v>0</v>
      </c>
      <c r="FY52" s="5">
        <f t="shared" si="1528"/>
        <v>0</v>
      </c>
      <c r="FZ52" s="5">
        <f t="shared" si="1528"/>
        <v>0</v>
      </c>
      <c r="GA52" s="5">
        <f t="shared" si="1528"/>
        <v>0</v>
      </c>
      <c r="GB52" s="5">
        <f t="shared" si="1528"/>
        <v>0</v>
      </c>
      <c r="GC52" s="5">
        <f t="shared" si="1528"/>
        <v>0</v>
      </c>
      <c r="GD52" s="5">
        <f t="shared" si="1528"/>
        <v>0</v>
      </c>
      <c r="GE52" s="5">
        <f t="shared" si="1528"/>
        <v>0</v>
      </c>
      <c r="GF52" s="5">
        <f t="shared" si="1528"/>
        <v>0</v>
      </c>
      <c r="GG52" s="5">
        <f t="shared" si="1528"/>
        <v>0</v>
      </c>
      <c r="GH52" s="5">
        <f t="shared" si="1528"/>
        <v>0</v>
      </c>
      <c r="GI52" s="5">
        <f t="shared" si="1528"/>
        <v>0</v>
      </c>
      <c r="GJ52" s="5">
        <f t="shared" si="1528"/>
        <v>0</v>
      </c>
      <c r="GK52" s="5">
        <f t="shared" si="1528"/>
        <v>0</v>
      </c>
      <c r="GL52" s="5">
        <f t="shared" si="1528"/>
        <v>0</v>
      </c>
      <c r="GM52" s="5">
        <f t="shared" si="1528"/>
        <v>0</v>
      </c>
      <c r="GN52" s="5">
        <f t="shared" si="1528"/>
        <v>0</v>
      </c>
      <c r="GO52" s="5">
        <f t="shared" si="1528"/>
        <v>0</v>
      </c>
      <c r="GP52" s="5">
        <f t="shared" si="1528"/>
        <v>0</v>
      </c>
      <c r="GQ52" s="5">
        <f t="shared" si="1528"/>
        <v>0</v>
      </c>
      <c r="GR52" s="5">
        <f t="shared" si="1528"/>
        <v>0</v>
      </c>
      <c r="GS52" s="5">
        <f t="shared" si="1528"/>
        <v>0</v>
      </c>
      <c r="GT52" s="5">
        <f t="shared" si="1528"/>
        <v>0</v>
      </c>
      <c r="GU52" s="5">
        <f t="shared" si="1528"/>
        <v>0</v>
      </c>
      <c r="GV52" s="5">
        <f t="shared" si="1528"/>
        <v>0</v>
      </c>
      <c r="GW52" s="5">
        <f t="shared" si="1528"/>
        <v>0</v>
      </c>
      <c r="GX52" s="5">
        <f t="shared" si="1528"/>
        <v>0</v>
      </c>
      <c r="GY52" s="5">
        <f t="shared" si="1528"/>
        <v>0</v>
      </c>
      <c r="GZ52" s="5">
        <f t="shared" si="1528"/>
        <v>0</v>
      </c>
      <c r="HA52" s="5">
        <f t="shared" si="1528"/>
        <v>3900</v>
      </c>
      <c r="HB52" s="5">
        <f t="shared" si="1528"/>
        <v>120436</v>
      </c>
      <c r="HC52" s="118">
        <f t="shared" si="1528"/>
        <v>124336</v>
      </c>
    </row>
    <row r="53" spans="1:211" s="12" customFormat="1" x14ac:dyDescent="0.2">
      <c r="A53" s="124" t="s">
        <v>444</v>
      </c>
      <c r="B53" s="5">
        <f>B54+B58</f>
        <v>0</v>
      </c>
      <c r="C53" s="5">
        <f t="shared" ref="C53:D53" si="1529">C54+C58</f>
        <v>0</v>
      </c>
      <c r="D53" s="5">
        <f t="shared" si="1529"/>
        <v>0</v>
      </c>
      <c r="E53" s="5">
        <f>E54+E58</f>
        <v>0</v>
      </c>
      <c r="F53" s="5">
        <f t="shared" ref="F53" si="1530">F54+F58</f>
        <v>0</v>
      </c>
      <c r="G53" s="5">
        <f t="shared" ref="G53" si="1531">G54+G58</f>
        <v>0</v>
      </c>
      <c r="H53" s="5">
        <f>H54+H58</f>
        <v>0</v>
      </c>
      <c r="I53" s="5">
        <f t="shared" ref="I53" si="1532">I54+I58</f>
        <v>0</v>
      </c>
      <c r="J53" s="5">
        <f t="shared" ref="J53" si="1533">J54+J58</f>
        <v>0</v>
      </c>
      <c r="K53" s="5">
        <f>K54+K58</f>
        <v>0</v>
      </c>
      <c r="L53" s="5">
        <f t="shared" ref="L53" si="1534">L54+L58</f>
        <v>0</v>
      </c>
      <c r="M53" s="5">
        <f t="shared" ref="M53" si="1535">M54+M58</f>
        <v>0</v>
      </c>
      <c r="N53" s="5">
        <f>N54+N58</f>
        <v>0</v>
      </c>
      <c r="O53" s="5">
        <f t="shared" ref="O53" si="1536">O54+O58</f>
        <v>0</v>
      </c>
      <c r="P53" s="5">
        <f t="shared" ref="P53" si="1537">P54+P58</f>
        <v>0</v>
      </c>
      <c r="Q53" s="5">
        <f>Q54+Q58</f>
        <v>0</v>
      </c>
      <c r="R53" s="5">
        <f t="shared" ref="R53" si="1538">R54+R58</f>
        <v>0</v>
      </c>
      <c r="S53" s="5">
        <f t="shared" ref="S53" si="1539">S54+S58</f>
        <v>0</v>
      </c>
      <c r="T53" s="5">
        <f>T54+T58</f>
        <v>0</v>
      </c>
      <c r="U53" s="5">
        <f t="shared" ref="U53" si="1540">U54+U58</f>
        <v>0</v>
      </c>
      <c r="V53" s="5">
        <f t="shared" ref="V53" si="1541">V54+V58</f>
        <v>0</v>
      </c>
      <c r="W53" s="5">
        <f>W54+W58</f>
        <v>0</v>
      </c>
      <c r="X53" s="5">
        <f t="shared" ref="X53" si="1542">X54+X58</f>
        <v>0</v>
      </c>
      <c r="Y53" s="5">
        <f t="shared" ref="Y53" si="1543">Y54+Y58</f>
        <v>0</v>
      </c>
      <c r="Z53" s="5">
        <f t="shared" ref="Z53:FM53" si="1544">Z54+Z58</f>
        <v>259538</v>
      </c>
      <c r="AA53" s="5">
        <f t="shared" ref="AA53" si="1545">AA54+AA58</f>
        <v>9798</v>
      </c>
      <c r="AB53" s="5">
        <f t="shared" ref="AB53" si="1546">AB54+AB58</f>
        <v>269336</v>
      </c>
      <c r="AC53" s="5">
        <f t="shared" si="1544"/>
        <v>0</v>
      </c>
      <c r="AD53" s="5">
        <f t="shared" ref="AD53" si="1547">AD54+AD58</f>
        <v>0</v>
      </c>
      <c r="AE53" s="5">
        <f t="shared" ref="AE53" si="1548">AE54+AE58</f>
        <v>0</v>
      </c>
      <c r="AF53" s="5">
        <f t="shared" si="1544"/>
        <v>0</v>
      </c>
      <c r="AG53" s="5">
        <f t="shared" ref="AG53" si="1549">AG54+AG58</f>
        <v>0</v>
      </c>
      <c r="AH53" s="5">
        <f t="shared" ref="AH53" si="1550">AH54+AH58</f>
        <v>0</v>
      </c>
      <c r="AI53" s="5">
        <f t="shared" si="1544"/>
        <v>0</v>
      </c>
      <c r="AJ53" s="5">
        <f t="shared" ref="AJ53" si="1551">AJ54+AJ58</f>
        <v>0</v>
      </c>
      <c r="AK53" s="5">
        <f t="shared" ref="AK53" si="1552">AK54+AK58</f>
        <v>0</v>
      </c>
      <c r="AL53" s="5">
        <f t="shared" si="1544"/>
        <v>0</v>
      </c>
      <c r="AM53" s="5">
        <f t="shared" ref="AM53" si="1553">AM54+AM58</f>
        <v>0</v>
      </c>
      <c r="AN53" s="5">
        <f t="shared" ref="AN53" si="1554">AN54+AN58</f>
        <v>0</v>
      </c>
      <c r="AO53" s="5">
        <f t="shared" si="1544"/>
        <v>0</v>
      </c>
      <c r="AP53" s="5">
        <f t="shared" ref="AP53" si="1555">AP54+AP58</f>
        <v>0</v>
      </c>
      <c r="AQ53" s="5">
        <f t="shared" ref="AQ53" si="1556">AQ54+AQ58</f>
        <v>0</v>
      </c>
      <c r="AR53" s="5">
        <f>AR54+AR58</f>
        <v>0</v>
      </c>
      <c r="AS53" s="5">
        <f t="shared" ref="AS53" si="1557">AS54+AS58</f>
        <v>0</v>
      </c>
      <c r="AT53" s="5">
        <f t="shared" ref="AT53" si="1558">AT54+AT58</f>
        <v>0</v>
      </c>
      <c r="AU53" s="5">
        <f t="shared" si="1544"/>
        <v>0</v>
      </c>
      <c r="AV53" s="5">
        <f t="shared" ref="AV53" si="1559">AV54+AV58</f>
        <v>0</v>
      </c>
      <c r="AW53" s="5">
        <f t="shared" ref="AW53" si="1560">AW54+AW58</f>
        <v>0</v>
      </c>
      <c r="AX53" s="5">
        <f t="shared" si="1544"/>
        <v>0</v>
      </c>
      <c r="AY53" s="5">
        <f t="shared" ref="AY53" si="1561">AY54+AY58</f>
        <v>0</v>
      </c>
      <c r="AZ53" s="5">
        <f t="shared" ref="AZ53" si="1562">AZ54+AZ58</f>
        <v>0</v>
      </c>
      <c r="BA53" s="5">
        <f t="shared" si="1544"/>
        <v>0</v>
      </c>
      <c r="BB53" s="5">
        <f t="shared" ref="BB53" si="1563">BB54+BB58</f>
        <v>0</v>
      </c>
      <c r="BC53" s="5">
        <f t="shared" ref="BC53" si="1564">BC54+BC58</f>
        <v>0</v>
      </c>
      <c r="BD53" s="5">
        <f t="shared" si="1544"/>
        <v>0</v>
      </c>
      <c r="BE53" s="5">
        <f t="shared" ref="BE53" si="1565">BE54+BE58</f>
        <v>0</v>
      </c>
      <c r="BF53" s="5">
        <f t="shared" ref="BF53" si="1566">BF54+BF58</f>
        <v>0</v>
      </c>
      <c r="BG53" s="5">
        <f t="shared" si="1544"/>
        <v>0</v>
      </c>
      <c r="BH53" s="5">
        <f t="shared" ref="BH53" si="1567">BH54+BH58</f>
        <v>0</v>
      </c>
      <c r="BI53" s="5">
        <f t="shared" ref="BI53" si="1568">BI54+BI58</f>
        <v>0</v>
      </c>
      <c r="BJ53" s="5">
        <f t="shared" si="1544"/>
        <v>0</v>
      </c>
      <c r="BK53" s="5">
        <f t="shared" ref="BK53" si="1569">BK54+BK58</f>
        <v>0</v>
      </c>
      <c r="BL53" s="5">
        <f t="shared" ref="BL53" si="1570">BL54+BL58</f>
        <v>0</v>
      </c>
      <c r="BM53" s="5">
        <f t="shared" si="1544"/>
        <v>0</v>
      </c>
      <c r="BN53" s="5">
        <f t="shared" ref="BN53" si="1571">BN54+BN58</f>
        <v>0</v>
      </c>
      <c r="BO53" s="5">
        <f t="shared" ref="BO53" si="1572">BO54+BO58</f>
        <v>0</v>
      </c>
      <c r="BP53" s="5">
        <f t="shared" si="1544"/>
        <v>0</v>
      </c>
      <c r="BQ53" s="5">
        <f t="shared" ref="BQ53" si="1573">BQ54+BQ58</f>
        <v>0</v>
      </c>
      <c r="BR53" s="5">
        <f t="shared" ref="BR53" si="1574">BR54+BR58</f>
        <v>0</v>
      </c>
      <c r="BS53" s="5">
        <f t="shared" si="1544"/>
        <v>0</v>
      </c>
      <c r="BT53" s="5">
        <f t="shared" ref="BT53" si="1575">BT54+BT58</f>
        <v>0</v>
      </c>
      <c r="BU53" s="5">
        <f t="shared" ref="BU53" si="1576">BU54+BU58</f>
        <v>0</v>
      </c>
      <c r="BV53" s="5">
        <f t="shared" si="1544"/>
        <v>0</v>
      </c>
      <c r="BW53" s="5">
        <f t="shared" ref="BW53" si="1577">BW54+BW58</f>
        <v>0</v>
      </c>
      <c r="BX53" s="5">
        <f t="shared" ref="BX53" si="1578">BX54+BX58</f>
        <v>0</v>
      </c>
      <c r="BY53" s="5">
        <f t="shared" si="1544"/>
        <v>0</v>
      </c>
      <c r="BZ53" s="5">
        <f t="shared" ref="BZ53" si="1579">BZ54+BZ58</f>
        <v>0</v>
      </c>
      <c r="CA53" s="5">
        <f t="shared" ref="CA53" si="1580">CA54+CA58</f>
        <v>0</v>
      </c>
      <c r="CB53" s="5">
        <f t="shared" si="1544"/>
        <v>0</v>
      </c>
      <c r="CC53" s="5">
        <f t="shared" ref="CC53" si="1581">CC54+CC58</f>
        <v>0</v>
      </c>
      <c r="CD53" s="5">
        <f t="shared" ref="CD53" si="1582">CD54+CD58</f>
        <v>0</v>
      </c>
      <c r="CE53" s="5">
        <f t="shared" si="1544"/>
        <v>0</v>
      </c>
      <c r="CF53" s="5">
        <f t="shared" ref="CF53" si="1583">CF54+CF58</f>
        <v>0</v>
      </c>
      <c r="CG53" s="5">
        <f t="shared" ref="CG53" si="1584">CG54+CG58</f>
        <v>0</v>
      </c>
      <c r="CH53" s="5">
        <f t="shared" si="1544"/>
        <v>0</v>
      </c>
      <c r="CI53" s="5">
        <f t="shared" ref="CI53" si="1585">CI54+CI58</f>
        <v>0</v>
      </c>
      <c r="CJ53" s="5">
        <f t="shared" ref="CJ53" si="1586">CJ54+CJ58</f>
        <v>0</v>
      </c>
      <c r="CK53" s="5">
        <f t="shared" si="1544"/>
        <v>0</v>
      </c>
      <c r="CL53" s="5">
        <f t="shared" ref="CL53" si="1587">CL54+CL58</f>
        <v>0</v>
      </c>
      <c r="CM53" s="5">
        <f t="shared" ref="CM53" si="1588">CM54+CM58</f>
        <v>0</v>
      </c>
      <c r="CN53" s="5">
        <f t="shared" si="1544"/>
        <v>0</v>
      </c>
      <c r="CO53" s="5">
        <f t="shared" ref="CO53" si="1589">CO54+CO58</f>
        <v>0</v>
      </c>
      <c r="CP53" s="5">
        <f t="shared" ref="CP53" si="1590">CP54+CP58</f>
        <v>0</v>
      </c>
      <c r="CQ53" s="5">
        <f t="shared" si="1544"/>
        <v>0</v>
      </c>
      <c r="CR53" s="5">
        <f t="shared" ref="CR53" si="1591">CR54+CR58</f>
        <v>0</v>
      </c>
      <c r="CS53" s="5">
        <f t="shared" ref="CS53" si="1592">CS54+CS58</f>
        <v>0</v>
      </c>
      <c r="CT53" s="5">
        <f t="shared" si="1544"/>
        <v>0</v>
      </c>
      <c r="CU53" s="5">
        <f t="shared" ref="CU53" si="1593">CU54+CU58</f>
        <v>0</v>
      </c>
      <c r="CV53" s="5">
        <f t="shared" ref="CV53" si="1594">CV54+CV58</f>
        <v>0</v>
      </c>
      <c r="CW53" s="5">
        <f t="shared" si="1544"/>
        <v>0</v>
      </c>
      <c r="CX53" s="5">
        <f t="shared" ref="CX53" si="1595">CX54+CX58</f>
        <v>0</v>
      </c>
      <c r="CY53" s="5">
        <f t="shared" ref="CY53" si="1596">CY54+CY58</f>
        <v>0</v>
      </c>
      <c r="CZ53" s="5">
        <f t="shared" si="1544"/>
        <v>0</v>
      </c>
      <c r="DA53" s="5">
        <f t="shared" ref="DA53" si="1597">DA54+DA58</f>
        <v>0</v>
      </c>
      <c r="DB53" s="5">
        <f t="shared" ref="DB53" si="1598">DB54+DB58</f>
        <v>0</v>
      </c>
      <c r="DC53" s="5">
        <f t="shared" si="1544"/>
        <v>0</v>
      </c>
      <c r="DD53" s="5">
        <f t="shared" ref="DD53" si="1599">DD54+DD58</f>
        <v>0</v>
      </c>
      <c r="DE53" s="5">
        <f t="shared" ref="DE53" si="1600">DE54+DE58</f>
        <v>0</v>
      </c>
      <c r="DF53" s="5">
        <f t="shared" si="1544"/>
        <v>0</v>
      </c>
      <c r="DG53" s="5">
        <f t="shared" ref="DG53" si="1601">DG54+DG58</f>
        <v>0</v>
      </c>
      <c r="DH53" s="5">
        <f t="shared" ref="DH53" si="1602">DH54+DH58</f>
        <v>0</v>
      </c>
      <c r="DI53" s="5">
        <f t="shared" si="1544"/>
        <v>0</v>
      </c>
      <c r="DJ53" s="5">
        <f t="shared" ref="DJ53" si="1603">DJ54+DJ58</f>
        <v>0</v>
      </c>
      <c r="DK53" s="5">
        <f t="shared" ref="DK53" si="1604">DK54+DK58</f>
        <v>0</v>
      </c>
      <c r="DL53" s="5">
        <f t="shared" si="1544"/>
        <v>0</v>
      </c>
      <c r="DM53" s="5">
        <f t="shared" ref="DM53" si="1605">DM54+DM58</f>
        <v>0</v>
      </c>
      <c r="DN53" s="5">
        <f t="shared" ref="DN53" si="1606">DN54+DN58</f>
        <v>0</v>
      </c>
      <c r="DO53" s="5">
        <f t="shared" si="1544"/>
        <v>0</v>
      </c>
      <c r="DP53" s="5">
        <f t="shared" ref="DP53" si="1607">DP54+DP58</f>
        <v>0</v>
      </c>
      <c r="DQ53" s="5">
        <f t="shared" ref="DQ53" si="1608">DQ54+DQ58</f>
        <v>0</v>
      </c>
      <c r="DR53" s="106">
        <f t="shared" si="1544"/>
        <v>259538</v>
      </c>
      <c r="DS53" s="106">
        <f t="shared" ref="DS53:DT53" si="1609">DS54+DS58</f>
        <v>9798</v>
      </c>
      <c r="DT53" s="106">
        <f t="shared" si="1609"/>
        <v>269336</v>
      </c>
      <c r="DU53" s="5">
        <f t="shared" ref="DU53:DW53" si="1610">DU54+DU58</f>
        <v>0</v>
      </c>
      <c r="DV53" s="5">
        <f t="shared" si="1610"/>
        <v>0</v>
      </c>
      <c r="DW53" s="5">
        <f t="shared" si="1610"/>
        <v>0</v>
      </c>
      <c r="DX53" s="5">
        <f t="shared" ref="DX53:EU53" si="1611">DX54+DX58</f>
        <v>0</v>
      </c>
      <c r="DY53" s="5">
        <f t="shared" si="1611"/>
        <v>0</v>
      </c>
      <c r="DZ53" s="5">
        <f t="shared" si="1611"/>
        <v>0</v>
      </c>
      <c r="EA53" s="5">
        <f t="shared" si="1611"/>
        <v>0</v>
      </c>
      <c r="EB53" s="5">
        <f t="shared" si="1611"/>
        <v>0</v>
      </c>
      <c r="EC53" s="5">
        <f t="shared" si="1611"/>
        <v>0</v>
      </c>
      <c r="ED53" s="5">
        <f t="shared" si="1611"/>
        <v>0</v>
      </c>
      <c r="EE53" s="5">
        <f t="shared" si="1611"/>
        <v>0</v>
      </c>
      <c r="EF53" s="5">
        <f t="shared" si="1611"/>
        <v>0</v>
      </c>
      <c r="EG53" s="5">
        <f t="shared" si="1611"/>
        <v>0</v>
      </c>
      <c r="EH53" s="5">
        <f t="shared" si="1611"/>
        <v>0</v>
      </c>
      <c r="EI53" s="5">
        <f t="shared" si="1611"/>
        <v>0</v>
      </c>
      <c r="EJ53" s="5">
        <f t="shared" si="1611"/>
        <v>0</v>
      </c>
      <c r="EK53" s="5">
        <f t="shared" si="1611"/>
        <v>0</v>
      </c>
      <c r="EL53" s="5">
        <f t="shared" si="1611"/>
        <v>0</v>
      </c>
      <c r="EM53" s="5">
        <f t="shared" si="1611"/>
        <v>0</v>
      </c>
      <c r="EN53" s="5">
        <f t="shared" si="1611"/>
        <v>0</v>
      </c>
      <c r="EO53" s="5">
        <f t="shared" si="1611"/>
        <v>0</v>
      </c>
      <c r="EP53" s="5">
        <f t="shared" si="1611"/>
        <v>0</v>
      </c>
      <c r="EQ53" s="5">
        <f t="shared" si="1611"/>
        <v>0</v>
      </c>
      <c r="ER53" s="5">
        <f t="shared" si="1611"/>
        <v>0</v>
      </c>
      <c r="ES53" s="5">
        <f t="shared" si="1611"/>
        <v>0</v>
      </c>
      <c r="ET53" s="5">
        <f t="shared" si="1611"/>
        <v>0</v>
      </c>
      <c r="EU53" s="5">
        <f t="shared" si="1611"/>
        <v>0</v>
      </c>
      <c r="EV53" s="106">
        <f t="shared" si="1544"/>
        <v>0</v>
      </c>
      <c r="EW53" s="106">
        <f t="shared" ref="EW53:EX53" si="1612">EW54+EW58</f>
        <v>0</v>
      </c>
      <c r="EX53" s="106">
        <f t="shared" si="1612"/>
        <v>0</v>
      </c>
      <c r="EY53" s="5">
        <f t="shared" si="1544"/>
        <v>0</v>
      </c>
      <c r="EZ53" s="5">
        <f t="shared" si="1544"/>
        <v>0</v>
      </c>
      <c r="FA53" s="5">
        <f t="shared" si="1544"/>
        <v>0</v>
      </c>
      <c r="FB53" s="5">
        <f t="shared" si="1544"/>
        <v>0</v>
      </c>
      <c r="FC53" s="5">
        <f t="shared" si="1544"/>
        <v>0</v>
      </c>
      <c r="FD53" s="5">
        <f t="shared" si="1544"/>
        <v>0</v>
      </c>
      <c r="FE53" s="5">
        <f t="shared" si="1544"/>
        <v>0</v>
      </c>
      <c r="FF53" s="5">
        <f t="shared" si="1544"/>
        <v>0</v>
      </c>
      <c r="FG53" s="5">
        <f t="shared" si="1544"/>
        <v>0</v>
      </c>
      <c r="FH53" s="5">
        <f t="shared" si="1544"/>
        <v>0</v>
      </c>
      <c r="FI53" s="5">
        <f t="shared" si="1544"/>
        <v>0</v>
      </c>
      <c r="FJ53" s="5">
        <f t="shared" si="1544"/>
        <v>0</v>
      </c>
      <c r="FK53" s="5">
        <f t="shared" si="1544"/>
        <v>0</v>
      </c>
      <c r="FL53" s="5">
        <f t="shared" si="1544"/>
        <v>0</v>
      </c>
      <c r="FM53" s="5">
        <f t="shared" si="1544"/>
        <v>0</v>
      </c>
      <c r="FN53" s="5">
        <f t="shared" ref="FN53" si="1613">FN54+FN58</f>
        <v>0</v>
      </c>
      <c r="FO53" s="5">
        <f t="shared" ref="FO53:HC53" si="1614">FO54+FO58</f>
        <v>0</v>
      </c>
      <c r="FP53" s="5">
        <f t="shared" si="1614"/>
        <v>0</v>
      </c>
      <c r="FQ53" s="5">
        <f t="shared" si="1614"/>
        <v>0</v>
      </c>
      <c r="FR53" s="5">
        <f t="shared" si="1614"/>
        <v>0</v>
      </c>
      <c r="FS53" s="5">
        <f t="shared" si="1614"/>
        <v>0</v>
      </c>
      <c r="FT53" s="5">
        <f t="shared" si="1614"/>
        <v>0</v>
      </c>
      <c r="FU53" s="5">
        <f t="shared" si="1614"/>
        <v>0</v>
      </c>
      <c r="FV53" s="5">
        <f t="shared" si="1614"/>
        <v>0</v>
      </c>
      <c r="FW53" s="5">
        <f t="shared" si="1614"/>
        <v>0</v>
      </c>
      <c r="FX53" s="5">
        <f t="shared" si="1614"/>
        <v>0</v>
      </c>
      <c r="FY53" s="5">
        <f t="shared" si="1614"/>
        <v>0</v>
      </c>
      <c r="FZ53" s="5">
        <f t="shared" si="1614"/>
        <v>0</v>
      </c>
      <c r="GA53" s="5">
        <f t="shared" si="1614"/>
        <v>0</v>
      </c>
      <c r="GB53" s="5">
        <f t="shared" si="1614"/>
        <v>0</v>
      </c>
      <c r="GC53" s="5">
        <f t="shared" si="1614"/>
        <v>0</v>
      </c>
      <c r="GD53" s="5">
        <f t="shared" si="1614"/>
        <v>0</v>
      </c>
      <c r="GE53" s="5">
        <f t="shared" si="1614"/>
        <v>0</v>
      </c>
      <c r="GF53" s="5">
        <f t="shared" si="1614"/>
        <v>0</v>
      </c>
      <c r="GG53" s="5">
        <f t="shared" si="1614"/>
        <v>0</v>
      </c>
      <c r="GH53" s="5">
        <f t="shared" si="1614"/>
        <v>0</v>
      </c>
      <c r="GI53" s="5">
        <f t="shared" si="1614"/>
        <v>0</v>
      </c>
      <c r="GJ53" s="5">
        <f t="shared" si="1614"/>
        <v>0</v>
      </c>
      <c r="GK53" s="5">
        <f t="shared" si="1614"/>
        <v>0</v>
      </c>
      <c r="GL53" s="5">
        <f t="shared" si="1614"/>
        <v>0</v>
      </c>
      <c r="GM53" s="5">
        <f t="shared" si="1614"/>
        <v>0</v>
      </c>
      <c r="GN53" s="5">
        <f t="shared" si="1614"/>
        <v>0</v>
      </c>
      <c r="GO53" s="5">
        <f t="shared" si="1614"/>
        <v>0</v>
      </c>
      <c r="GP53" s="5">
        <f t="shared" si="1614"/>
        <v>0</v>
      </c>
      <c r="GQ53" s="5">
        <f t="shared" si="1614"/>
        <v>0</v>
      </c>
      <c r="GR53" s="5">
        <f t="shared" si="1614"/>
        <v>0</v>
      </c>
      <c r="GS53" s="5">
        <f t="shared" si="1614"/>
        <v>0</v>
      </c>
      <c r="GT53" s="5">
        <f t="shared" si="1614"/>
        <v>0</v>
      </c>
      <c r="GU53" s="5">
        <f t="shared" si="1614"/>
        <v>0</v>
      </c>
      <c r="GV53" s="5">
        <f t="shared" si="1614"/>
        <v>0</v>
      </c>
      <c r="GW53" s="5">
        <f t="shared" si="1614"/>
        <v>0</v>
      </c>
      <c r="GX53" s="5">
        <f t="shared" si="1614"/>
        <v>0</v>
      </c>
      <c r="GY53" s="5">
        <f t="shared" si="1614"/>
        <v>0</v>
      </c>
      <c r="GZ53" s="5">
        <f t="shared" si="1614"/>
        <v>0</v>
      </c>
      <c r="HA53" s="5">
        <f t="shared" si="1614"/>
        <v>259538</v>
      </c>
      <c r="HB53" s="5">
        <f t="shared" si="1614"/>
        <v>9798</v>
      </c>
      <c r="HC53" s="118">
        <f t="shared" si="1614"/>
        <v>269336</v>
      </c>
    </row>
    <row r="54" spans="1:211" s="12" customFormat="1" x14ac:dyDescent="0.2">
      <c r="A54" s="124" t="s">
        <v>445</v>
      </c>
      <c r="B54" s="5">
        <f>B55+B56+B57</f>
        <v>0</v>
      </c>
      <c r="C54" s="5">
        <f t="shared" ref="C54:D54" si="1615">C55+C56+C57</f>
        <v>0</v>
      </c>
      <c r="D54" s="5">
        <f t="shared" si="1615"/>
        <v>0</v>
      </c>
      <c r="E54" s="5">
        <f>E55+E56+E57</f>
        <v>0</v>
      </c>
      <c r="F54" s="5">
        <f t="shared" ref="F54" si="1616">F55+F56+F57</f>
        <v>0</v>
      </c>
      <c r="G54" s="5">
        <f t="shared" ref="G54" si="1617">G55+G56+G57</f>
        <v>0</v>
      </c>
      <c r="H54" s="5">
        <f>H55+H56+H57</f>
        <v>0</v>
      </c>
      <c r="I54" s="5">
        <f t="shared" ref="I54" si="1618">I55+I56+I57</f>
        <v>0</v>
      </c>
      <c r="J54" s="5">
        <f t="shared" ref="J54" si="1619">J55+J56+J57</f>
        <v>0</v>
      </c>
      <c r="K54" s="5">
        <f>K55+K56+K57</f>
        <v>0</v>
      </c>
      <c r="L54" s="5">
        <f t="shared" ref="L54" si="1620">L55+L56+L57</f>
        <v>0</v>
      </c>
      <c r="M54" s="5">
        <f t="shared" ref="M54" si="1621">M55+M56+M57</f>
        <v>0</v>
      </c>
      <c r="N54" s="5">
        <f>N55+N56+N57</f>
        <v>0</v>
      </c>
      <c r="O54" s="5">
        <f t="shared" ref="O54" si="1622">O55+O56+O57</f>
        <v>0</v>
      </c>
      <c r="P54" s="5">
        <f t="shared" ref="P54" si="1623">P55+P56+P57</f>
        <v>0</v>
      </c>
      <c r="Q54" s="5">
        <f>Q55+Q56+Q57</f>
        <v>0</v>
      </c>
      <c r="R54" s="5">
        <f t="shared" ref="R54" si="1624">R55+R56+R57</f>
        <v>0</v>
      </c>
      <c r="S54" s="5">
        <f t="shared" ref="S54" si="1625">S55+S56+S57</f>
        <v>0</v>
      </c>
      <c r="T54" s="5">
        <f>T55+T56+T57</f>
        <v>0</v>
      </c>
      <c r="U54" s="5">
        <f t="shared" ref="U54" si="1626">U55+U56+U57</f>
        <v>0</v>
      </c>
      <c r="V54" s="5">
        <f t="shared" ref="V54" si="1627">V55+V56+V57</f>
        <v>0</v>
      </c>
      <c r="W54" s="5">
        <f>W55+W56+W57</f>
        <v>0</v>
      </c>
      <c r="X54" s="5">
        <f t="shared" ref="X54" si="1628">X55+X56+X57</f>
        <v>0</v>
      </c>
      <c r="Y54" s="5">
        <f t="shared" ref="Y54" si="1629">Y55+Y56+Y57</f>
        <v>0</v>
      </c>
      <c r="Z54" s="5">
        <f t="shared" ref="Z54:FM54" si="1630">Z55+Z56+Z57</f>
        <v>259538</v>
      </c>
      <c r="AA54" s="5">
        <f t="shared" ref="AA54" si="1631">AA55+AA56+AA57</f>
        <v>9798</v>
      </c>
      <c r="AB54" s="5">
        <f t="shared" ref="AB54" si="1632">AB55+AB56+AB57</f>
        <v>269336</v>
      </c>
      <c r="AC54" s="5">
        <f t="shared" si="1630"/>
        <v>0</v>
      </c>
      <c r="AD54" s="5">
        <f t="shared" ref="AD54" si="1633">AD55+AD56+AD57</f>
        <v>0</v>
      </c>
      <c r="AE54" s="5">
        <f t="shared" ref="AE54" si="1634">AE55+AE56+AE57</f>
        <v>0</v>
      </c>
      <c r="AF54" s="5">
        <f t="shared" si="1630"/>
        <v>0</v>
      </c>
      <c r="AG54" s="5">
        <f t="shared" ref="AG54" si="1635">AG55+AG56+AG57</f>
        <v>0</v>
      </c>
      <c r="AH54" s="5">
        <f t="shared" ref="AH54" si="1636">AH55+AH56+AH57</f>
        <v>0</v>
      </c>
      <c r="AI54" s="5">
        <f t="shared" si="1630"/>
        <v>0</v>
      </c>
      <c r="AJ54" s="5">
        <f t="shared" ref="AJ54" si="1637">AJ55+AJ56+AJ57</f>
        <v>0</v>
      </c>
      <c r="AK54" s="5">
        <f t="shared" ref="AK54" si="1638">AK55+AK56+AK57</f>
        <v>0</v>
      </c>
      <c r="AL54" s="5">
        <f t="shared" si="1630"/>
        <v>0</v>
      </c>
      <c r="AM54" s="5">
        <f t="shared" ref="AM54" si="1639">AM55+AM56+AM57</f>
        <v>0</v>
      </c>
      <c r="AN54" s="5">
        <f t="shared" ref="AN54" si="1640">AN55+AN56+AN57</f>
        <v>0</v>
      </c>
      <c r="AO54" s="5">
        <f t="shared" si="1630"/>
        <v>0</v>
      </c>
      <c r="AP54" s="5">
        <f t="shared" ref="AP54" si="1641">AP55+AP56+AP57</f>
        <v>0</v>
      </c>
      <c r="AQ54" s="5">
        <f t="shared" ref="AQ54" si="1642">AQ55+AQ56+AQ57</f>
        <v>0</v>
      </c>
      <c r="AR54" s="5">
        <f>AR55+AR56+AR57</f>
        <v>0</v>
      </c>
      <c r="AS54" s="5">
        <f t="shared" ref="AS54" si="1643">AS55+AS56+AS57</f>
        <v>0</v>
      </c>
      <c r="AT54" s="5">
        <f t="shared" ref="AT54" si="1644">AT55+AT56+AT57</f>
        <v>0</v>
      </c>
      <c r="AU54" s="5">
        <f t="shared" si="1630"/>
        <v>0</v>
      </c>
      <c r="AV54" s="5">
        <f t="shared" ref="AV54" si="1645">AV55+AV56+AV57</f>
        <v>0</v>
      </c>
      <c r="AW54" s="5">
        <f t="shared" ref="AW54" si="1646">AW55+AW56+AW57</f>
        <v>0</v>
      </c>
      <c r="AX54" s="5">
        <f t="shared" si="1630"/>
        <v>0</v>
      </c>
      <c r="AY54" s="5">
        <f t="shared" ref="AY54" si="1647">AY55+AY56+AY57</f>
        <v>0</v>
      </c>
      <c r="AZ54" s="5">
        <f t="shared" ref="AZ54" si="1648">AZ55+AZ56+AZ57</f>
        <v>0</v>
      </c>
      <c r="BA54" s="5">
        <f t="shared" si="1630"/>
        <v>0</v>
      </c>
      <c r="BB54" s="5">
        <f t="shared" ref="BB54" si="1649">BB55+BB56+BB57</f>
        <v>0</v>
      </c>
      <c r="BC54" s="5">
        <f t="shared" ref="BC54" si="1650">BC55+BC56+BC57</f>
        <v>0</v>
      </c>
      <c r="BD54" s="5">
        <f t="shared" si="1630"/>
        <v>0</v>
      </c>
      <c r="BE54" s="5">
        <f t="shared" ref="BE54" si="1651">BE55+BE56+BE57</f>
        <v>0</v>
      </c>
      <c r="BF54" s="5">
        <f t="shared" ref="BF54" si="1652">BF55+BF56+BF57</f>
        <v>0</v>
      </c>
      <c r="BG54" s="5">
        <f t="shared" si="1630"/>
        <v>0</v>
      </c>
      <c r="BH54" s="5">
        <f t="shared" ref="BH54" si="1653">BH55+BH56+BH57</f>
        <v>0</v>
      </c>
      <c r="BI54" s="5">
        <f t="shared" ref="BI54" si="1654">BI55+BI56+BI57</f>
        <v>0</v>
      </c>
      <c r="BJ54" s="5">
        <f t="shared" si="1630"/>
        <v>0</v>
      </c>
      <c r="BK54" s="5">
        <f t="shared" ref="BK54" si="1655">BK55+BK56+BK57</f>
        <v>0</v>
      </c>
      <c r="BL54" s="5">
        <f t="shared" ref="BL54" si="1656">BL55+BL56+BL57</f>
        <v>0</v>
      </c>
      <c r="BM54" s="5">
        <f t="shared" si="1630"/>
        <v>0</v>
      </c>
      <c r="BN54" s="5">
        <f t="shared" ref="BN54" si="1657">BN55+BN56+BN57</f>
        <v>0</v>
      </c>
      <c r="BO54" s="5">
        <f t="shared" ref="BO54" si="1658">BO55+BO56+BO57</f>
        <v>0</v>
      </c>
      <c r="BP54" s="5">
        <f t="shared" si="1630"/>
        <v>0</v>
      </c>
      <c r="BQ54" s="5">
        <f t="shared" ref="BQ54" si="1659">BQ55+BQ56+BQ57</f>
        <v>0</v>
      </c>
      <c r="BR54" s="5">
        <f t="shared" ref="BR54" si="1660">BR55+BR56+BR57</f>
        <v>0</v>
      </c>
      <c r="BS54" s="5">
        <f t="shared" si="1630"/>
        <v>0</v>
      </c>
      <c r="BT54" s="5">
        <f t="shared" ref="BT54" si="1661">BT55+BT56+BT57</f>
        <v>0</v>
      </c>
      <c r="BU54" s="5">
        <f t="shared" ref="BU54" si="1662">BU55+BU56+BU57</f>
        <v>0</v>
      </c>
      <c r="BV54" s="5">
        <f t="shared" si="1630"/>
        <v>0</v>
      </c>
      <c r="BW54" s="5">
        <f t="shared" ref="BW54" si="1663">BW55+BW56+BW57</f>
        <v>0</v>
      </c>
      <c r="BX54" s="5">
        <f t="shared" ref="BX54" si="1664">BX55+BX56+BX57</f>
        <v>0</v>
      </c>
      <c r="BY54" s="5">
        <f t="shared" si="1630"/>
        <v>0</v>
      </c>
      <c r="BZ54" s="5">
        <f t="shared" ref="BZ54" si="1665">BZ55+BZ56+BZ57</f>
        <v>0</v>
      </c>
      <c r="CA54" s="5">
        <f t="shared" ref="CA54" si="1666">CA55+CA56+CA57</f>
        <v>0</v>
      </c>
      <c r="CB54" s="5">
        <f t="shared" si="1630"/>
        <v>0</v>
      </c>
      <c r="CC54" s="5">
        <f t="shared" ref="CC54" si="1667">CC55+CC56+CC57</f>
        <v>0</v>
      </c>
      <c r="CD54" s="5">
        <f t="shared" ref="CD54" si="1668">CD55+CD56+CD57</f>
        <v>0</v>
      </c>
      <c r="CE54" s="5">
        <f t="shared" si="1630"/>
        <v>0</v>
      </c>
      <c r="CF54" s="5">
        <f t="shared" ref="CF54" si="1669">CF55+CF56+CF57</f>
        <v>0</v>
      </c>
      <c r="CG54" s="5">
        <f t="shared" ref="CG54" si="1670">CG55+CG56+CG57</f>
        <v>0</v>
      </c>
      <c r="CH54" s="5">
        <f t="shared" si="1630"/>
        <v>0</v>
      </c>
      <c r="CI54" s="5">
        <f t="shared" ref="CI54" si="1671">CI55+CI56+CI57</f>
        <v>0</v>
      </c>
      <c r="CJ54" s="5">
        <f t="shared" ref="CJ54" si="1672">CJ55+CJ56+CJ57</f>
        <v>0</v>
      </c>
      <c r="CK54" s="5">
        <f t="shared" si="1630"/>
        <v>0</v>
      </c>
      <c r="CL54" s="5">
        <f t="shared" ref="CL54" si="1673">CL55+CL56+CL57</f>
        <v>0</v>
      </c>
      <c r="CM54" s="5">
        <f t="shared" ref="CM54" si="1674">CM55+CM56+CM57</f>
        <v>0</v>
      </c>
      <c r="CN54" s="5">
        <f t="shared" si="1630"/>
        <v>0</v>
      </c>
      <c r="CO54" s="5">
        <f t="shared" ref="CO54" si="1675">CO55+CO56+CO57</f>
        <v>0</v>
      </c>
      <c r="CP54" s="5">
        <f t="shared" ref="CP54" si="1676">CP55+CP56+CP57</f>
        <v>0</v>
      </c>
      <c r="CQ54" s="5">
        <f t="shared" si="1630"/>
        <v>0</v>
      </c>
      <c r="CR54" s="5">
        <f t="shared" ref="CR54" si="1677">CR55+CR56+CR57</f>
        <v>0</v>
      </c>
      <c r="CS54" s="5">
        <f t="shared" ref="CS54" si="1678">CS55+CS56+CS57</f>
        <v>0</v>
      </c>
      <c r="CT54" s="5">
        <f t="shared" si="1630"/>
        <v>0</v>
      </c>
      <c r="CU54" s="5">
        <f t="shared" ref="CU54" si="1679">CU55+CU56+CU57</f>
        <v>0</v>
      </c>
      <c r="CV54" s="5">
        <f t="shared" ref="CV54" si="1680">CV55+CV56+CV57</f>
        <v>0</v>
      </c>
      <c r="CW54" s="5">
        <f t="shared" si="1630"/>
        <v>0</v>
      </c>
      <c r="CX54" s="5">
        <f t="shared" ref="CX54" si="1681">CX55+CX56+CX57</f>
        <v>0</v>
      </c>
      <c r="CY54" s="5">
        <f t="shared" ref="CY54" si="1682">CY55+CY56+CY57</f>
        <v>0</v>
      </c>
      <c r="CZ54" s="5">
        <f t="shared" si="1630"/>
        <v>0</v>
      </c>
      <c r="DA54" s="5">
        <f t="shared" ref="DA54" si="1683">DA55+DA56+DA57</f>
        <v>0</v>
      </c>
      <c r="DB54" s="5">
        <f t="shared" ref="DB54" si="1684">DB55+DB56+DB57</f>
        <v>0</v>
      </c>
      <c r="DC54" s="5">
        <f t="shared" si="1630"/>
        <v>0</v>
      </c>
      <c r="DD54" s="5">
        <f t="shared" ref="DD54" si="1685">DD55+DD56+DD57</f>
        <v>0</v>
      </c>
      <c r="DE54" s="5">
        <f t="shared" ref="DE54" si="1686">DE55+DE56+DE57</f>
        <v>0</v>
      </c>
      <c r="DF54" s="5">
        <f t="shared" si="1630"/>
        <v>0</v>
      </c>
      <c r="DG54" s="5">
        <f t="shared" ref="DG54" si="1687">DG55+DG56+DG57</f>
        <v>0</v>
      </c>
      <c r="DH54" s="5">
        <f t="shared" ref="DH54" si="1688">DH55+DH56+DH57</f>
        <v>0</v>
      </c>
      <c r="DI54" s="5">
        <f t="shared" si="1630"/>
        <v>0</v>
      </c>
      <c r="DJ54" s="5">
        <f t="shared" ref="DJ54" si="1689">DJ55+DJ56+DJ57</f>
        <v>0</v>
      </c>
      <c r="DK54" s="5">
        <f t="shared" ref="DK54" si="1690">DK55+DK56+DK57</f>
        <v>0</v>
      </c>
      <c r="DL54" s="5">
        <f t="shared" si="1630"/>
        <v>0</v>
      </c>
      <c r="DM54" s="5">
        <f t="shared" ref="DM54" si="1691">DM55+DM56+DM57</f>
        <v>0</v>
      </c>
      <c r="DN54" s="5">
        <f t="shared" ref="DN54" si="1692">DN55+DN56+DN57</f>
        <v>0</v>
      </c>
      <c r="DO54" s="5">
        <f t="shared" si="1630"/>
        <v>0</v>
      </c>
      <c r="DP54" s="5">
        <f t="shared" ref="DP54" si="1693">DP55+DP56+DP57</f>
        <v>0</v>
      </c>
      <c r="DQ54" s="5">
        <f t="shared" ref="DQ54" si="1694">DQ55+DQ56+DQ57</f>
        <v>0</v>
      </c>
      <c r="DR54" s="106">
        <f t="shared" si="1630"/>
        <v>259538</v>
      </c>
      <c r="DS54" s="106">
        <f t="shared" ref="DS54:DT54" si="1695">DS55+DS56+DS57</f>
        <v>9798</v>
      </c>
      <c r="DT54" s="106">
        <f t="shared" si="1695"/>
        <v>269336</v>
      </c>
      <c r="DU54" s="5">
        <f t="shared" ref="DU54:DW54" si="1696">DU55+DU56+DU57</f>
        <v>0</v>
      </c>
      <c r="DV54" s="5">
        <f t="shared" si="1696"/>
        <v>0</v>
      </c>
      <c r="DW54" s="5">
        <f t="shared" si="1696"/>
        <v>0</v>
      </c>
      <c r="DX54" s="5">
        <f t="shared" ref="DX54:EU54" si="1697">DX55+DX56+DX57</f>
        <v>0</v>
      </c>
      <c r="DY54" s="5">
        <f t="shared" si="1697"/>
        <v>0</v>
      </c>
      <c r="DZ54" s="5">
        <f t="shared" si="1697"/>
        <v>0</v>
      </c>
      <c r="EA54" s="5">
        <f t="shared" si="1697"/>
        <v>0</v>
      </c>
      <c r="EB54" s="5">
        <f t="shared" si="1697"/>
        <v>0</v>
      </c>
      <c r="EC54" s="5">
        <f t="shared" si="1697"/>
        <v>0</v>
      </c>
      <c r="ED54" s="5">
        <f t="shared" si="1697"/>
        <v>0</v>
      </c>
      <c r="EE54" s="5">
        <f t="shared" si="1697"/>
        <v>0</v>
      </c>
      <c r="EF54" s="5">
        <f t="shared" si="1697"/>
        <v>0</v>
      </c>
      <c r="EG54" s="5">
        <f t="shared" si="1697"/>
        <v>0</v>
      </c>
      <c r="EH54" s="5">
        <f t="shared" si="1697"/>
        <v>0</v>
      </c>
      <c r="EI54" s="5">
        <f t="shared" si="1697"/>
        <v>0</v>
      </c>
      <c r="EJ54" s="5">
        <f t="shared" si="1697"/>
        <v>0</v>
      </c>
      <c r="EK54" s="5">
        <f t="shared" si="1697"/>
        <v>0</v>
      </c>
      <c r="EL54" s="5">
        <f t="shared" si="1697"/>
        <v>0</v>
      </c>
      <c r="EM54" s="5">
        <f t="shared" si="1697"/>
        <v>0</v>
      </c>
      <c r="EN54" s="5">
        <f t="shared" si="1697"/>
        <v>0</v>
      </c>
      <c r="EO54" s="5">
        <f t="shared" si="1697"/>
        <v>0</v>
      </c>
      <c r="EP54" s="5">
        <f t="shared" si="1697"/>
        <v>0</v>
      </c>
      <c r="EQ54" s="5">
        <f t="shared" si="1697"/>
        <v>0</v>
      </c>
      <c r="ER54" s="5">
        <f t="shared" si="1697"/>
        <v>0</v>
      </c>
      <c r="ES54" s="5">
        <f t="shared" si="1697"/>
        <v>0</v>
      </c>
      <c r="ET54" s="5">
        <f t="shared" si="1697"/>
        <v>0</v>
      </c>
      <c r="EU54" s="5">
        <f t="shared" si="1697"/>
        <v>0</v>
      </c>
      <c r="EV54" s="106">
        <f t="shared" si="1630"/>
        <v>0</v>
      </c>
      <c r="EW54" s="106">
        <f t="shared" ref="EW54:EX54" si="1698">EW55+EW56+EW57</f>
        <v>0</v>
      </c>
      <c r="EX54" s="106">
        <f t="shared" si="1698"/>
        <v>0</v>
      </c>
      <c r="EY54" s="5">
        <f t="shared" si="1630"/>
        <v>0</v>
      </c>
      <c r="EZ54" s="5">
        <f t="shared" si="1630"/>
        <v>0</v>
      </c>
      <c r="FA54" s="5">
        <f t="shared" si="1630"/>
        <v>0</v>
      </c>
      <c r="FB54" s="5">
        <f t="shared" si="1630"/>
        <v>0</v>
      </c>
      <c r="FC54" s="5">
        <f t="shared" si="1630"/>
        <v>0</v>
      </c>
      <c r="FD54" s="5">
        <f t="shared" si="1630"/>
        <v>0</v>
      </c>
      <c r="FE54" s="5">
        <f t="shared" si="1630"/>
        <v>0</v>
      </c>
      <c r="FF54" s="5">
        <f t="shared" si="1630"/>
        <v>0</v>
      </c>
      <c r="FG54" s="5">
        <f t="shared" si="1630"/>
        <v>0</v>
      </c>
      <c r="FH54" s="5">
        <f t="shared" si="1630"/>
        <v>0</v>
      </c>
      <c r="FI54" s="5">
        <f t="shared" si="1630"/>
        <v>0</v>
      </c>
      <c r="FJ54" s="5">
        <f t="shared" si="1630"/>
        <v>0</v>
      </c>
      <c r="FK54" s="5">
        <f t="shared" si="1630"/>
        <v>0</v>
      </c>
      <c r="FL54" s="5">
        <f t="shared" si="1630"/>
        <v>0</v>
      </c>
      <c r="FM54" s="5">
        <f t="shared" si="1630"/>
        <v>0</v>
      </c>
      <c r="FN54" s="5">
        <f t="shared" ref="FN54" si="1699">FN55+FN56+FN57</f>
        <v>0</v>
      </c>
      <c r="FO54" s="5">
        <f t="shared" ref="FO54:HC54" si="1700">FO55+FO56+FO57</f>
        <v>0</v>
      </c>
      <c r="FP54" s="5">
        <f t="shared" si="1700"/>
        <v>0</v>
      </c>
      <c r="FQ54" s="5">
        <f t="shared" si="1700"/>
        <v>0</v>
      </c>
      <c r="FR54" s="5">
        <f t="shared" si="1700"/>
        <v>0</v>
      </c>
      <c r="FS54" s="5">
        <f t="shared" si="1700"/>
        <v>0</v>
      </c>
      <c r="FT54" s="5">
        <f t="shared" si="1700"/>
        <v>0</v>
      </c>
      <c r="FU54" s="5">
        <f t="shared" si="1700"/>
        <v>0</v>
      </c>
      <c r="FV54" s="5">
        <f t="shared" si="1700"/>
        <v>0</v>
      </c>
      <c r="FW54" s="5">
        <f t="shared" si="1700"/>
        <v>0</v>
      </c>
      <c r="FX54" s="5">
        <f t="shared" si="1700"/>
        <v>0</v>
      </c>
      <c r="FY54" s="5">
        <f t="shared" si="1700"/>
        <v>0</v>
      </c>
      <c r="FZ54" s="5">
        <f t="shared" si="1700"/>
        <v>0</v>
      </c>
      <c r="GA54" s="5">
        <f t="shared" si="1700"/>
        <v>0</v>
      </c>
      <c r="GB54" s="5">
        <f t="shared" si="1700"/>
        <v>0</v>
      </c>
      <c r="GC54" s="5">
        <f t="shared" si="1700"/>
        <v>0</v>
      </c>
      <c r="GD54" s="5">
        <f t="shared" si="1700"/>
        <v>0</v>
      </c>
      <c r="GE54" s="5">
        <f t="shared" si="1700"/>
        <v>0</v>
      </c>
      <c r="GF54" s="5">
        <f t="shared" si="1700"/>
        <v>0</v>
      </c>
      <c r="GG54" s="5">
        <f t="shared" si="1700"/>
        <v>0</v>
      </c>
      <c r="GH54" s="5">
        <f t="shared" si="1700"/>
        <v>0</v>
      </c>
      <c r="GI54" s="5">
        <f t="shared" si="1700"/>
        <v>0</v>
      </c>
      <c r="GJ54" s="5">
        <f t="shared" si="1700"/>
        <v>0</v>
      </c>
      <c r="GK54" s="5">
        <f t="shared" si="1700"/>
        <v>0</v>
      </c>
      <c r="GL54" s="5">
        <f t="shared" si="1700"/>
        <v>0</v>
      </c>
      <c r="GM54" s="5">
        <f t="shared" si="1700"/>
        <v>0</v>
      </c>
      <c r="GN54" s="5">
        <f t="shared" si="1700"/>
        <v>0</v>
      </c>
      <c r="GO54" s="5">
        <f t="shared" si="1700"/>
        <v>0</v>
      </c>
      <c r="GP54" s="5">
        <f t="shared" si="1700"/>
        <v>0</v>
      </c>
      <c r="GQ54" s="5">
        <f t="shared" si="1700"/>
        <v>0</v>
      </c>
      <c r="GR54" s="5">
        <f t="shared" si="1700"/>
        <v>0</v>
      </c>
      <c r="GS54" s="5">
        <f t="shared" si="1700"/>
        <v>0</v>
      </c>
      <c r="GT54" s="5">
        <f t="shared" si="1700"/>
        <v>0</v>
      </c>
      <c r="GU54" s="5">
        <f t="shared" si="1700"/>
        <v>0</v>
      </c>
      <c r="GV54" s="5">
        <f t="shared" si="1700"/>
        <v>0</v>
      </c>
      <c r="GW54" s="5">
        <f t="shared" si="1700"/>
        <v>0</v>
      </c>
      <c r="GX54" s="5">
        <f t="shared" si="1700"/>
        <v>0</v>
      </c>
      <c r="GY54" s="5">
        <f t="shared" si="1700"/>
        <v>0</v>
      </c>
      <c r="GZ54" s="5">
        <f t="shared" si="1700"/>
        <v>0</v>
      </c>
      <c r="HA54" s="5">
        <f t="shared" si="1700"/>
        <v>259538</v>
      </c>
      <c r="HB54" s="5">
        <f t="shared" si="1700"/>
        <v>9798</v>
      </c>
      <c r="HC54" s="118">
        <f t="shared" si="1700"/>
        <v>269336</v>
      </c>
    </row>
    <row r="55" spans="1:211" s="12" customFormat="1" x14ac:dyDescent="0.2">
      <c r="A55" s="123" t="s">
        <v>446</v>
      </c>
      <c r="B55" s="6">
        <v>0</v>
      </c>
      <c r="C55" s="6"/>
      <c r="D55" s="6">
        <f t="shared" ref="D55:D57" si="1701">B55+C55</f>
        <v>0</v>
      </c>
      <c r="E55" s="6">
        <v>0</v>
      </c>
      <c r="F55" s="6"/>
      <c r="G55" s="6">
        <f t="shared" ref="G55:G57" si="1702">E55+F55</f>
        <v>0</v>
      </c>
      <c r="H55" s="6">
        <v>0</v>
      </c>
      <c r="I55" s="6"/>
      <c r="J55" s="6">
        <f t="shared" ref="J55:J57" si="1703">H55+I55</f>
        <v>0</v>
      </c>
      <c r="K55" s="6">
        <v>0</v>
      </c>
      <c r="L55" s="6"/>
      <c r="M55" s="6">
        <f t="shared" ref="M55:M57" si="1704">K55+L55</f>
        <v>0</v>
      </c>
      <c r="N55" s="6">
        <v>0</v>
      </c>
      <c r="O55" s="6"/>
      <c r="P55" s="6">
        <f t="shared" ref="P55:P57" si="1705">N55+O55</f>
        <v>0</v>
      </c>
      <c r="Q55" s="6">
        <v>0</v>
      </c>
      <c r="R55" s="6"/>
      <c r="S55" s="6">
        <f t="shared" ref="S55:S57" si="1706">Q55+R55</f>
        <v>0</v>
      </c>
      <c r="T55" s="6">
        <v>0</v>
      </c>
      <c r="U55" s="6"/>
      <c r="V55" s="6">
        <f t="shared" ref="V55:V57" si="1707">T55+U55</f>
        <v>0</v>
      </c>
      <c r="W55" s="6">
        <v>0</v>
      </c>
      <c r="X55" s="6"/>
      <c r="Y55" s="6">
        <f t="shared" ref="Y55:Y57" si="1708">W55+X55</f>
        <v>0</v>
      </c>
      <c r="Z55" s="6">
        <v>0</v>
      </c>
      <c r="AA55" s="6"/>
      <c r="AB55" s="6">
        <f t="shared" ref="AB55:AB57" si="1709">Z55+AA55</f>
        <v>0</v>
      </c>
      <c r="AC55" s="6"/>
      <c r="AD55" s="6"/>
      <c r="AE55" s="6">
        <f t="shared" ref="AE55:AE57" si="1710">AC55+AD55</f>
        <v>0</v>
      </c>
      <c r="AF55" s="6"/>
      <c r="AG55" s="6"/>
      <c r="AH55" s="6">
        <f t="shared" ref="AH55:AH57" si="1711">AF55+AG55</f>
        <v>0</v>
      </c>
      <c r="AI55" s="6"/>
      <c r="AJ55" s="6"/>
      <c r="AK55" s="6">
        <f t="shared" ref="AK55:AK57" si="1712">AI55+AJ55</f>
        <v>0</v>
      </c>
      <c r="AL55" s="6"/>
      <c r="AM55" s="6"/>
      <c r="AN55" s="6">
        <f t="shared" ref="AN55:AN57" si="1713">AL55+AM55</f>
        <v>0</v>
      </c>
      <c r="AO55" s="6"/>
      <c r="AP55" s="6"/>
      <c r="AQ55" s="6">
        <f t="shared" ref="AQ55:AQ57" si="1714">AO55+AP55</f>
        <v>0</v>
      </c>
      <c r="AR55" s="6"/>
      <c r="AS55" s="6"/>
      <c r="AT55" s="6">
        <f t="shared" ref="AT55:AT57" si="1715">AR55+AS55</f>
        <v>0</v>
      </c>
      <c r="AU55" s="6"/>
      <c r="AV55" s="6"/>
      <c r="AW55" s="6">
        <f t="shared" ref="AW55:AW57" si="1716">AU55+AV55</f>
        <v>0</v>
      </c>
      <c r="AX55" s="6"/>
      <c r="AY55" s="6"/>
      <c r="AZ55" s="6">
        <f t="shared" ref="AZ55:AZ57" si="1717">AX55+AY55</f>
        <v>0</v>
      </c>
      <c r="BA55" s="6"/>
      <c r="BB55" s="6"/>
      <c r="BC55" s="6">
        <f t="shared" ref="BC55:BC57" si="1718">BA55+BB55</f>
        <v>0</v>
      </c>
      <c r="BD55" s="6"/>
      <c r="BE55" s="6"/>
      <c r="BF55" s="6">
        <f t="shared" ref="BF55:BF57" si="1719">BD55+BE55</f>
        <v>0</v>
      </c>
      <c r="BG55" s="6"/>
      <c r="BH55" s="6"/>
      <c r="BI55" s="6">
        <f t="shared" ref="BI55:BI57" si="1720">BG55+BH55</f>
        <v>0</v>
      </c>
      <c r="BJ55" s="6"/>
      <c r="BK55" s="6"/>
      <c r="BL55" s="6">
        <f t="shared" ref="BL55:BL57" si="1721">BJ55+BK55</f>
        <v>0</v>
      </c>
      <c r="BM55" s="6"/>
      <c r="BN55" s="6"/>
      <c r="BO55" s="6">
        <f t="shared" ref="BO55:BO57" si="1722">BM55+BN55</f>
        <v>0</v>
      </c>
      <c r="BP55" s="6"/>
      <c r="BQ55" s="6"/>
      <c r="BR55" s="6">
        <f t="shared" ref="BR55:BR57" si="1723">BP55+BQ55</f>
        <v>0</v>
      </c>
      <c r="BS55" s="6"/>
      <c r="BT55" s="6"/>
      <c r="BU55" s="6">
        <f t="shared" ref="BU55:BU57" si="1724">BS55+BT55</f>
        <v>0</v>
      </c>
      <c r="BV55" s="6"/>
      <c r="BW55" s="6"/>
      <c r="BX55" s="6">
        <f t="shared" ref="BX55:BX57" si="1725">BV55+BW55</f>
        <v>0</v>
      </c>
      <c r="BY55" s="6"/>
      <c r="BZ55" s="6"/>
      <c r="CA55" s="6">
        <f t="shared" ref="CA55:CA57" si="1726">BY55+BZ55</f>
        <v>0</v>
      </c>
      <c r="CB55" s="6"/>
      <c r="CC55" s="6"/>
      <c r="CD55" s="6">
        <f t="shared" ref="CD55:CD57" si="1727">CB55+CC55</f>
        <v>0</v>
      </c>
      <c r="CE55" s="6"/>
      <c r="CF55" s="6"/>
      <c r="CG55" s="6">
        <f t="shared" ref="CG55:CG57" si="1728">CE55+CF55</f>
        <v>0</v>
      </c>
      <c r="CH55" s="6"/>
      <c r="CI55" s="6"/>
      <c r="CJ55" s="6">
        <f t="shared" ref="CJ55:CJ57" si="1729">CH55+CI55</f>
        <v>0</v>
      </c>
      <c r="CK55" s="6"/>
      <c r="CL55" s="6"/>
      <c r="CM55" s="6">
        <f t="shared" ref="CM55:CM57" si="1730">CK55+CL55</f>
        <v>0</v>
      </c>
      <c r="CN55" s="6"/>
      <c r="CO55" s="6"/>
      <c r="CP55" s="6">
        <f t="shared" ref="CP55:CP57" si="1731">CN55+CO55</f>
        <v>0</v>
      </c>
      <c r="CQ55" s="6"/>
      <c r="CR55" s="6"/>
      <c r="CS55" s="6">
        <f t="shared" ref="CS55:CS57" si="1732">CQ55+CR55</f>
        <v>0</v>
      </c>
      <c r="CT55" s="6"/>
      <c r="CU55" s="6"/>
      <c r="CV55" s="6">
        <f t="shared" ref="CV55:CV57" si="1733">CT55+CU55</f>
        <v>0</v>
      </c>
      <c r="CW55" s="6"/>
      <c r="CX55" s="6"/>
      <c r="CY55" s="6">
        <f t="shared" ref="CY55:CY57" si="1734">CW55+CX55</f>
        <v>0</v>
      </c>
      <c r="CZ55" s="6"/>
      <c r="DA55" s="6"/>
      <c r="DB55" s="6">
        <f t="shared" ref="DB55:DB57" si="1735">CZ55+DA55</f>
        <v>0</v>
      </c>
      <c r="DC55" s="6"/>
      <c r="DD55" s="6"/>
      <c r="DE55" s="6">
        <f t="shared" ref="DE55:DE57" si="1736">DC55+DD55</f>
        <v>0</v>
      </c>
      <c r="DF55" s="6"/>
      <c r="DG55" s="6"/>
      <c r="DH55" s="6">
        <f t="shared" ref="DH55:DH57" si="1737">DF55+DG55</f>
        <v>0</v>
      </c>
      <c r="DI55" s="6"/>
      <c r="DJ55" s="6"/>
      <c r="DK55" s="6">
        <f t="shared" ref="DK55:DK57" si="1738">DI55+DJ55</f>
        <v>0</v>
      </c>
      <c r="DL55" s="6"/>
      <c r="DM55" s="6"/>
      <c r="DN55" s="6">
        <f t="shared" ref="DN55:DN57" si="1739">DL55+DM55</f>
        <v>0</v>
      </c>
      <c r="DO55" s="6"/>
      <c r="DP55" s="6"/>
      <c r="DQ55" s="6">
        <f t="shared" ref="DQ55:DQ57" si="1740">DO55+DP55</f>
        <v>0</v>
      </c>
      <c r="DR55" s="105">
        <f t="shared" ref="DR55:DT57" si="1741">B55+E55+H55+K55+N55+Q55+T55+W55+Z55+AC55+AF55+AI55+AL55+AO55+AR55+AU55+AX55+BA55+BD55+BG55+BJ55+BM55+BP55+BS55+BV55+BY55+CB55+CE55+CH55+CK55+CN55+CQ55+CT55+CW55+CZ55+DC55+DF55+DI55+DL55+DO55</f>
        <v>0</v>
      </c>
      <c r="DS55" s="105">
        <f t="shared" si="1741"/>
        <v>0</v>
      </c>
      <c r="DT55" s="105">
        <f t="shared" si="1741"/>
        <v>0</v>
      </c>
      <c r="DU55" s="6"/>
      <c r="DV55" s="6"/>
      <c r="DW55" s="6">
        <f t="shared" ref="DW55:DW57" si="1742">DU55+DV55</f>
        <v>0</v>
      </c>
      <c r="DX55" s="6"/>
      <c r="DY55" s="6"/>
      <c r="DZ55" s="6">
        <f t="shared" ref="DZ55:DZ57" si="1743">DX55+DY55</f>
        <v>0</v>
      </c>
      <c r="EA55" s="6"/>
      <c r="EB55" s="6"/>
      <c r="EC55" s="6">
        <f t="shared" ref="EC55:EC57" si="1744">EA55+EB55</f>
        <v>0</v>
      </c>
      <c r="ED55" s="6"/>
      <c r="EE55" s="6"/>
      <c r="EF55" s="6">
        <f t="shared" ref="EF55:EF57" si="1745">ED55+EE55</f>
        <v>0</v>
      </c>
      <c r="EG55" s="6"/>
      <c r="EH55" s="6"/>
      <c r="EI55" s="6">
        <f t="shared" ref="EI55:EI57" si="1746">EG55+EH55</f>
        <v>0</v>
      </c>
      <c r="EJ55" s="6"/>
      <c r="EK55" s="6"/>
      <c r="EL55" s="6">
        <f t="shared" ref="EL55:EL57" si="1747">EJ55+EK55</f>
        <v>0</v>
      </c>
      <c r="EM55" s="6"/>
      <c r="EN55" s="6"/>
      <c r="EO55" s="6">
        <f t="shared" ref="EO55:EO57" si="1748">EM55+EN55</f>
        <v>0</v>
      </c>
      <c r="EP55" s="6"/>
      <c r="EQ55" s="6"/>
      <c r="ER55" s="6">
        <f t="shared" ref="ER55:ER57" si="1749">EP55+EQ55</f>
        <v>0</v>
      </c>
      <c r="ES55" s="6"/>
      <c r="ET55" s="6"/>
      <c r="EU55" s="6">
        <f t="shared" ref="EU55:EU57" si="1750">ES55+ET55</f>
        <v>0</v>
      </c>
      <c r="EV55" s="105">
        <f t="shared" ref="EV55:EV57" si="1751">DU55+DX55+EA55+ED55+EG55+EJ55+EM55+EP55+ES55</f>
        <v>0</v>
      </c>
      <c r="EW55" s="105">
        <f t="shared" ref="EW55:EW57" si="1752">DV55+DY55+EB55+EE55+EH55+EK55+EN55+EQ55+ET55</f>
        <v>0</v>
      </c>
      <c r="EX55" s="105">
        <f t="shared" ref="EX55:EX57" si="1753">DW55+DZ55+EC55+EF55+EI55+EL55+EO55+ER55+EU55</f>
        <v>0</v>
      </c>
      <c r="EY55" s="6"/>
      <c r="EZ55" s="6"/>
      <c r="FA55" s="6">
        <f t="shared" ref="FA55:FA57" si="1754">EY55+EZ55</f>
        <v>0</v>
      </c>
      <c r="FB55" s="6"/>
      <c r="FC55" s="6"/>
      <c r="FD55" s="6">
        <f t="shared" ref="FD55:FD57" si="1755">FB55+FC55</f>
        <v>0</v>
      </c>
      <c r="FE55" s="6"/>
      <c r="FF55" s="6"/>
      <c r="FG55" s="6">
        <f t="shared" ref="FG55:FG57" si="1756">FE55+FF55</f>
        <v>0</v>
      </c>
      <c r="FH55" s="6"/>
      <c r="FI55" s="6"/>
      <c r="FJ55" s="6">
        <f t="shared" ref="FJ55:FJ57" si="1757">FH55+FI55</f>
        <v>0</v>
      </c>
      <c r="FK55" s="7"/>
      <c r="FL55" s="6"/>
      <c r="FM55" s="6">
        <f t="shared" ref="FM55:FM57" si="1758">FK55+FL55</f>
        <v>0</v>
      </c>
      <c r="FN55" s="7"/>
      <c r="FO55" s="6"/>
      <c r="FP55" s="6">
        <f t="shared" ref="FP55:FP57" si="1759">FN55+FO55</f>
        <v>0</v>
      </c>
      <c r="FQ55" s="7"/>
      <c r="FR55" s="6"/>
      <c r="FS55" s="6">
        <f t="shared" ref="FS55:FS57" si="1760">FQ55+FR55</f>
        <v>0</v>
      </c>
      <c r="FT55" s="7"/>
      <c r="FU55" s="6"/>
      <c r="FV55" s="6">
        <f t="shared" ref="FV55:FV57" si="1761">FT55+FU55</f>
        <v>0</v>
      </c>
      <c r="FW55" s="7"/>
      <c r="FX55" s="6"/>
      <c r="FY55" s="6">
        <f t="shared" ref="FY55:FY57" si="1762">FW55+FX55</f>
        <v>0</v>
      </c>
      <c r="FZ55" s="7"/>
      <c r="GA55" s="6"/>
      <c r="GB55" s="6">
        <f t="shared" ref="GB55:GB57" si="1763">FZ55+GA55</f>
        <v>0</v>
      </c>
      <c r="GC55" s="7"/>
      <c r="GD55" s="6"/>
      <c r="GE55" s="6">
        <f t="shared" ref="GE55:GE57" si="1764">GC55+GD55</f>
        <v>0</v>
      </c>
      <c r="GF55" s="7"/>
      <c r="GG55" s="6"/>
      <c r="GH55" s="6">
        <f t="shared" ref="GH55:GH57" si="1765">GF55+GG55</f>
        <v>0</v>
      </c>
      <c r="GI55" s="7"/>
      <c r="GJ55" s="6"/>
      <c r="GK55" s="6">
        <f t="shared" ref="GK55:GK57" si="1766">GI55+GJ55</f>
        <v>0</v>
      </c>
      <c r="GL55" s="7">
        <f t="shared" ref="GL55:GL57" si="1767">EY55+FB55+FE55+FH55+FK55+FN55+FQ55+FT55+FW55+FZ55+GC55+GF55+GI55</f>
        <v>0</v>
      </c>
      <c r="GM55" s="7">
        <f t="shared" ref="GM55:GM57" si="1768">EZ55+FC55+FF55+FI55+FL55+FO55+FR55+FU55+FX55+GA55+GD55+GG55+GJ55</f>
        <v>0</v>
      </c>
      <c r="GN55" s="7">
        <f t="shared" ref="GN55:GN57" si="1769">FA55+FD55+FG55+FJ55+FM55+FP55+FS55+FV55+FY55+GB55+GE55+GH55+GK55</f>
        <v>0</v>
      </c>
      <c r="GO55" s="7">
        <f>SUM(GB55:GN55)</f>
        <v>0</v>
      </c>
      <c r="GP55" s="6"/>
      <c r="GQ55" s="6">
        <f t="shared" ref="GQ55:GQ57" si="1770">GO55+GP55</f>
        <v>0</v>
      </c>
      <c r="GR55" s="7">
        <f>SUM(GE55:GQ55)</f>
        <v>0</v>
      </c>
      <c r="GS55" s="6"/>
      <c r="GT55" s="6">
        <f t="shared" ref="GT55:GT57" si="1771">GR55+GS55</f>
        <v>0</v>
      </c>
      <c r="GU55" s="7">
        <f>SUM(GH55:GT55)</f>
        <v>0</v>
      </c>
      <c r="GV55" s="6"/>
      <c r="GW55" s="6">
        <f t="shared" ref="GW55:GW57" si="1772">GU55+GV55</f>
        <v>0</v>
      </c>
      <c r="GX55" s="7">
        <f t="shared" ref="GX55:GX57" si="1773">GL55+GO55+GR55+GU55</f>
        <v>0</v>
      </c>
      <c r="GY55" s="7">
        <f t="shared" ref="GY55:GY57" si="1774">GM55+GP55+GS55+GV55</f>
        <v>0</v>
      </c>
      <c r="GZ55" s="7">
        <f t="shared" ref="GZ55:GZ57" si="1775">GN55+GQ55+GT55+GW55</f>
        <v>0</v>
      </c>
      <c r="HA55" s="7">
        <f t="shared" ref="HA55:HA57" si="1776">GX55+EV55+DR55</f>
        <v>0</v>
      </c>
      <c r="HB55" s="7">
        <f t="shared" ref="HB55:HB57" si="1777">GY55+EW55+DS55</f>
        <v>0</v>
      </c>
      <c r="HC55" s="595">
        <f t="shared" ref="HC55:HC57" si="1778">GZ55+EX55+DT55</f>
        <v>0</v>
      </c>
    </row>
    <row r="56" spans="1:211" s="12" customFormat="1" x14ac:dyDescent="0.2">
      <c r="A56" s="123" t="s">
        <v>447</v>
      </c>
      <c r="B56" s="6"/>
      <c r="C56" s="6"/>
      <c r="D56" s="6">
        <f t="shared" si="1701"/>
        <v>0</v>
      </c>
      <c r="E56" s="6"/>
      <c r="F56" s="6"/>
      <c r="G56" s="6">
        <f t="shared" si="1702"/>
        <v>0</v>
      </c>
      <c r="H56" s="6"/>
      <c r="I56" s="6"/>
      <c r="J56" s="6">
        <f t="shared" si="1703"/>
        <v>0</v>
      </c>
      <c r="K56" s="6"/>
      <c r="L56" s="6"/>
      <c r="M56" s="6">
        <f t="shared" si="1704"/>
        <v>0</v>
      </c>
      <c r="N56" s="6"/>
      <c r="O56" s="6"/>
      <c r="P56" s="6">
        <f t="shared" si="1705"/>
        <v>0</v>
      </c>
      <c r="Q56" s="6"/>
      <c r="R56" s="6"/>
      <c r="S56" s="6">
        <f t="shared" si="1706"/>
        <v>0</v>
      </c>
      <c r="T56" s="6"/>
      <c r="U56" s="6"/>
      <c r="V56" s="6">
        <f t="shared" si="1707"/>
        <v>0</v>
      </c>
      <c r="W56" s="6"/>
      <c r="X56" s="6"/>
      <c r="Y56" s="6">
        <f t="shared" si="1708"/>
        <v>0</v>
      </c>
      <c r="Z56" s="6"/>
      <c r="AA56" s="6"/>
      <c r="AB56" s="6">
        <f t="shared" si="1709"/>
        <v>0</v>
      </c>
      <c r="AC56" s="6"/>
      <c r="AD56" s="6"/>
      <c r="AE56" s="6">
        <f t="shared" si="1710"/>
        <v>0</v>
      </c>
      <c r="AF56" s="6"/>
      <c r="AG56" s="6"/>
      <c r="AH56" s="6">
        <f t="shared" si="1711"/>
        <v>0</v>
      </c>
      <c r="AI56" s="6"/>
      <c r="AJ56" s="6"/>
      <c r="AK56" s="6">
        <f t="shared" si="1712"/>
        <v>0</v>
      </c>
      <c r="AL56" s="6"/>
      <c r="AM56" s="6"/>
      <c r="AN56" s="6">
        <f t="shared" si="1713"/>
        <v>0</v>
      </c>
      <c r="AO56" s="6"/>
      <c r="AP56" s="6"/>
      <c r="AQ56" s="6">
        <f t="shared" si="1714"/>
        <v>0</v>
      </c>
      <c r="AR56" s="6"/>
      <c r="AS56" s="6"/>
      <c r="AT56" s="6">
        <f t="shared" si="1715"/>
        <v>0</v>
      </c>
      <c r="AU56" s="6"/>
      <c r="AV56" s="6"/>
      <c r="AW56" s="6">
        <f t="shared" si="1716"/>
        <v>0</v>
      </c>
      <c r="AX56" s="6"/>
      <c r="AY56" s="6"/>
      <c r="AZ56" s="6">
        <f t="shared" si="1717"/>
        <v>0</v>
      </c>
      <c r="BA56" s="6"/>
      <c r="BB56" s="6"/>
      <c r="BC56" s="6">
        <f t="shared" si="1718"/>
        <v>0</v>
      </c>
      <c r="BD56" s="6"/>
      <c r="BE56" s="6"/>
      <c r="BF56" s="6">
        <f t="shared" si="1719"/>
        <v>0</v>
      </c>
      <c r="BG56" s="6"/>
      <c r="BH56" s="6"/>
      <c r="BI56" s="6">
        <f t="shared" si="1720"/>
        <v>0</v>
      </c>
      <c r="BJ56" s="6"/>
      <c r="BK56" s="6"/>
      <c r="BL56" s="6">
        <f t="shared" si="1721"/>
        <v>0</v>
      </c>
      <c r="BM56" s="6"/>
      <c r="BN56" s="6"/>
      <c r="BO56" s="6">
        <f t="shared" si="1722"/>
        <v>0</v>
      </c>
      <c r="BP56" s="6"/>
      <c r="BQ56" s="6"/>
      <c r="BR56" s="6">
        <f t="shared" si="1723"/>
        <v>0</v>
      </c>
      <c r="BS56" s="6"/>
      <c r="BT56" s="6"/>
      <c r="BU56" s="6">
        <f t="shared" si="1724"/>
        <v>0</v>
      </c>
      <c r="BV56" s="6"/>
      <c r="BW56" s="6"/>
      <c r="BX56" s="6">
        <f t="shared" si="1725"/>
        <v>0</v>
      </c>
      <c r="BY56" s="6"/>
      <c r="BZ56" s="6"/>
      <c r="CA56" s="6">
        <f t="shared" si="1726"/>
        <v>0</v>
      </c>
      <c r="CB56" s="6"/>
      <c r="CC56" s="6"/>
      <c r="CD56" s="6">
        <f t="shared" si="1727"/>
        <v>0</v>
      </c>
      <c r="CE56" s="6"/>
      <c r="CF56" s="6"/>
      <c r="CG56" s="6">
        <f t="shared" si="1728"/>
        <v>0</v>
      </c>
      <c r="CH56" s="6"/>
      <c r="CI56" s="6"/>
      <c r="CJ56" s="6">
        <f t="shared" si="1729"/>
        <v>0</v>
      </c>
      <c r="CK56" s="6"/>
      <c r="CL56" s="6"/>
      <c r="CM56" s="6">
        <f t="shared" si="1730"/>
        <v>0</v>
      </c>
      <c r="CN56" s="6"/>
      <c r="CO56" s="6"/>
      <c r="CP56" s="6">
        <f t="shared" si="1731"/>
        <v>0</v>
      </c>
      <c r="CQ56" s="6"/>
      <c r="CR56" s="6"/>
      <c r="CS56" s="6">
        <f t="shared" si="1732"/>
        <v>0</v>
      </c>
      <c r="CT56" s="6"/>
      <c r="CU56" s="6"/>
      <c r="CV56" s="6">
        <f t="shared" si="1733"/>
        <v>0</v>
      </c>
      <c r="CW56" s="6"/>
      <c r="CX56" s="6"/>
      <c r="CY56" s="6">
        <f t="shared" si="1734"/>
        <v>0</v>
      </c>
      <c r="CZ56" s="6"/>
      <c r="DA56" s="6"/>
      <c r="DB56" s="6">
        <f t="shared" si="1735"/>
        <v>0</v>
      </c>
      <c r="DC56" s="6"/>
      <c r="DD56" s="6"/>
      <c r="DE56" s="6">
        <f t="shared" si="1736"/>
        <v>0</v>
      </c>
      <c r="DF56" s="6"/>
      <c r="DG56" s="6"/>
      <c r="DH56" s="6">
        <f t="shared" si="1737"/>
        <v>0</v>
      </c>
      <c r="DI56" s="6"/>
      <c r="DJ56" s="6"/>
      <c r="DK56" s="6">
        <f t="shared" si="1738"/>
        <v>0</v>
      </c>
      <c r="DL56" s="6"/>
      <c r="DM56" s="6"/>
      <c r="DN56" s="6">
        <f t="shared" si="1739"/>
        <v>0</v>
      </c>
      <c r="DO56" s="6"/>
      <c r="DP56" s="6"/>
      <c r="DQ56" s="6">
        <f t="shared" si="1740"/>
        <v>0</v>
      </c>
      <c r="DR56" s="105">
        <f t="shared" si="1741"/>
        <v>0</v>
      </c>
      <c r="DS56" s="105">
        <f t="shared" si="1741"/>
        <v>0</v>
      </c>
      <c r="DT56" s="105">
        <f t="shared" si="1741"/>
        <v>0</v>
      </c>
      <c r="DU56" s="6"/>
      <c r="DV56" s="6"/>
      <c r="DW56" s="6">
        <f t="shared" si="1742"/>
        <v>0</v>
      </c>
      <c r="DX56" s="6"/>
      <c r="DY56" s="6"/>
      <c r="DZ56" s="6">
        <f t="shared" si="1743"/>
        <v>0</v>
      </c>
      <c r="EA56" s="6"/>
      <c r="EB56" s="6"/>
      <c r="EC56" s="6">
        <f t="shared" si="1744"/>
        <v>0</v>
      </c>
      <c r="ED56" s="6"/>
      <c r="EE56" s="6"/>
      <c r="EF56" s="6">
        <f t="shared" si="1745"/>
        <v>0</v>
      </c>
      <c r="EG56" s="6"/>
      <c r="EH56" s="6"/>
      <c r="EI56" s="6">
        <f t="shared" si="1746"/>
        <v>0</v>
      </c>
      <c r="EJ56" s="6"/>
      <c r="EK56" s="6"/>
      <c r="EL56" s="6">
        <f t="shared" si="1747"/>
        <v>0</v>
      </c>
      <c r="EM56" s="6"/>
      <c r="EN56" s="6"/>
      <c r="EO56" s="6">
        <f t="shared" si="1748"/>
        <v>0</v>
      </c>
      <c r="EP56" s="6"/>
      <c r="EQ56" s="6"/>
      <c r="ER56" s="6">
        <f t="shared" si="1749"/>
        <v>0</v>
      </c>
      <c r="ES56" s="6"/>
      <c r="ET56" s="6"/>
      <c r="EU56" s="6">
        <f t="shared" si="1750"/>
        <v>0</v>
      </c>
      <c r="EV56" s="105">
        <f t="shared" si="1751"/>
        <v>0</v>
      </c>
      <c r="EW56" s="105">
        <f t="shared" si="1752"/>
        <v>0</v>
      </c>
      <c r="EX56" s="105">
        <f t="shared" si="1753"/>
        <v>0</v>
      </c>
      <c r="EY56" s="6"/>
      <c r="EZ56" s="6"/>
      <c r="FA56" s="6">
        <f t="shared" si="1754"/>
        <v>0</v>
      </c>
      <c r="FB56" s="6"/>
      <c r="FC56" s="6"/>
      <c r="FD56" s="6">
        <f t="shared" si="1755"/>
        <v>0</v>
      </c>
      <c r="FE56" s="6"/>
      <c r="FF56" s="6"/>
      <c r="FG56" s="6">
        <f t="shared" si="1756"/>
        <v>0</v>
      </c>
      <c r="FH56" s="6"/>
      <c r="FI56" s="6"/>
      <c r="FJ56" s="6">
        <f t="shared" si="1757"/>
        <v>0</v>
      </c>
      <c r="FK56" s="7"/>
      <c r="FL56" s="6"/>
      <c r="FM56" s="6">
        <f t="shared" si="1758"/>
        <v>0</v>
      </c>
      <c r="FN56" s="7"/>
      <c r="FO56" s="6"/>
      <c r="FP56" s="6">
        <f t="shared" si="1759"/>
        <v>0</v>
      </c>
      <c r="FQ56" s="7"/>
      <c r="FR56" s="6"/>
      <c r="FS56" s="6">
        <f t="shared" si="1760"/>
        <v>0</v>
      </c>
      <c r="FT56" s="7"/>
      <c r="FU56" s="6"/>
      <c r="FV56" s="6">
        <f t="shared" si="1761"/>
        <v>0</v>
      </c>
      <c r="FW56" s="7"/>
      <c r="FX56" s="6"/>
      <c r="FY56" s="6">
        <f t="shared" si="1762"/>
        <v>0</v>
      </c>
      <c r="FZ56" s="7"/>
      <c r="GA56" s="6"/>
      <c r="GB56" s="6">
        <f t="shared" si="1763"/>
        <v>0</v>
      </c>
      <c r="GC56" s="7"/>
      <c r="GD56" s="6"/>
      <c r="GE56" s="6">
        <f t="shared" si="1764"/>
        <v>0</v>
      </c>
      <c r="GF56" s="7"/>
      <c r="GG56" s="6"/>
      <c r="GH56" s="6">
        <f t="shared" si="1765"/>
        <v>0</v>
      </c>
      <c r="GI56" s="7"/>
      <c r="GJ56" s="6"/>
      <c r="GK56" s="6">
        <f t="shared" si="1766"/>
        <v>0</v>
      </c>
      <c r="GL56" s="7">
        <f t="shared" si="1767"/>
        <v>0</v>
      </c>
      <c r="GM56" s="7">
        <f t="shared" si="1768"/>
        <v>0</v>
      </c>
      <c r="GN56" s="7">
        <f t="shared" si="1769"/>
        <v>0</v>
      </c>
      <c r="GO56" s="7">
        <f>SUM(GB56:GN56)</f>
        <v>0</v>
      </c>
      <c r="GP56" s="6"/>
      <c r="GQ56" s="6">
        <f t="shared" si="1770"/>
        <v>0</v>
      </c>
      <c r="GR56" s="7">
        <f>SUM(GE56:GQ56)</f>
        <v>0</v>
      </c>
      <c r="GS56" s="6"/>
      <c r="GT56" s="6">
        <f t="shared" si="1771"/>
        <v>0</v>
      </c>
      <c r="GU56" s="7">
        <f>SUM(GH56:GT56)</f>
        <v>0</v>
      </c>
      <c r="GV56" s="6"/>
      <c r="GW56" s="6">
        <f t="shared" si="1772"/>
        <v>0</v>
      </c>
      <c r="GX56" s="7">
        <f t="shared" si="1773"/>
        <v>0</v>
      </c>
      <c r="GY56" s="7">
        <f t="shared" si="1774"/>
        <v>0</v>
      </c>
      <c r="GZ56" s="7">
        <f t="shared" si="1775"/>
        <v>0</v>
      </c>
      <c r="HA56" s="7">
        <f t="shared" si="1776"/>
        <v>0</v>
      </c>
      <c r="HB56" s="7">
        <f t="shared" si="1777"/>
        <v>0</v>
      </c>
      <c r="HC56" s="595">
        <f t="shared" si="1778"/>
        <v>0</v>
      </c>
    </row>
    <row r="57" spans="1:211" x14ac:dyDescent="0.2">
      <c r="A57" s="125" t="s">
        <v>448</v>
      </c>
      <c r="B57" s="6">
        <v>0</v>
      </c>
      <c r="C57" s="6"/>
      <c r="D57" s="6">
        <f t="shared" si="1701"/>
        <v>0</v>
      </c>
      <c r="E57" s="6">
        <v>0</v>
      </c>
      <c r="F57" s="6"/>
      <c r="G57" s="6">
        <f t="shared" si="1702"/>
        <v>0</v>
      </c>
      <c r="H57" s="6">
        <v>0</v>
      </c>
      <c r="I57" s="6"/>
      <c r="J57" s="6">
        <f t="shared" si="1703"/>
        <v>0</v>
      </c>
      <c r="K57" s="6">
        <v>0</v>
      </c>
      <c r="L57" s="6"/>
      <c r="M57" s="6">
        <f t="shared" si="1704"/>
        <v>0</v>
      </c>
      <c r="N57" s="6">
        <v>0</v>
      </c>
      <c r="O57" s="6"/>
      <c r="P57" s="6">
        <f t="shared" si="1705"/>
        <v>0</v>
      </c>
      <c r="Q57" s="6">
        <v>0</v>
      </c>
      <c r="R57" s="6"/>
      <c r="S57" s="6">
        <f t="shared" si="1706"/>
        <v>0</v>
      </c>
      <c r="T57" s="6">
        <v>0</v>
      </c>
      <c r="U57" s="6"/>
      <c r="V57" s="6">
        <f t="shared" si="1707"/>
        <v>0</v>
      </c>
      <c r="W57" s="6">
        <v>0</v>
      </c>
      <c r="X57" s="6"/>
      <c r="Y57" s="6">
        <f t="shared" si="1708"/>
        <v>0</v>
      </c>
      <c r="Z57" s="6">
        <f>EV63</f>
        <v>259538</v>
      </c>
      <c r="AA57" s="6">
        <f>EW63</f>
        <v>9798</v>
      </c>
      <c r="AB57" s="6">
        <f t="shared" si="1709"/>
        <v>269336</v>
      </c>
      <c r="AC57" s="6"/>
      <c r="AD57" s="6"/>
      <c r="AE57" s="6">
        <f t="shared" si="1710"/>
        <v>0</v>
      </c>
      <c r="AF57" s="6"/>
      <c r="AG57" s="6"/>
      <c r="AH57" s="6">
        <f t="shared" si="1711"/>
        <v>0</v>
      </c>
      <c r="AI57" s="6"/>
      <c r="AJ57" s="6"/>
      <c r="AK57" s="6">
        <f t="shared" si="1712"/>
        <v>0</v>
      </c>
      <c r="AL57" s="6"/>
      <c r="AM57" s="6"/>
      <c r="AN57" s="6">
        <f t="shared" si="1713"/>
        <v>0</v>
      </c>
      <c r="AO57" s="6"/>
      <c r="AP57" s="6"/>
      <c r="AQ57" s="6">
        <f t="shared" si="1714"/>
        <v>0</v>
      </c>
      <c r="AR57" s="6"/>
      <c r="AS57" s="6"/>
      <c r="AT57" s="6">
        <f t="shared" si="1715"/>
        <v>0</v>
      </c>
      <c r="AU57" s="6"/>
      <c r="AV57" s="6"/>
      <c r="AW57" s="6">
        <f t="shared" si="1716"/>
        <v>0</v>
      </c>
      <c r="AX57" s="6"/>
      <c r="AY57" s="6"/>
      <c r="AZ57" s="6">
        <f t="shared" si="1717"/>
        <v>0</v>
      </c>
      <c r="BA57" s="6"/>
      <c r="BB57" s="6"/>
      <c r="BC57" s="6">
        <f t="shared" si="1718"/>
        <v>0</v>
      </c>
      <c r="BD57" s="6"/>
      <c r="BE57" s="6"/>
      <c r="BF57" s="6">
        <f t="shared" si="1719"/>
        <v>0</v>
      </c>
      <c r="BG57" s="6"/>
      <c r="BH57" s="6"/>
      <c r="BI57" s="6">
        <f t="shared" si="1720"/>
        <v>0</v>
      </c>
      <c r="BJ57" s="6"/>
      <c r="BK57" s="6"/>
      <c r="BL57" s="6">
        <f t="shared" si="1721"/>
        <v>0</v>
      </c>
      <c r="BM57" s="6"/>
      <c r="BN57" s="6"/>
      <c r="BO57" s="6">
        <f t="shared" si="1722"/>
        <v>0</v>
      </c>
      <c r="BP57" s="6"/>
      <c r="BQ57" s="6"/>
      <c r="BR57" s="6">
        <f t="shared" si="1723"/>
        <v>0</v>
      </c>
      <c r="BS57" s="6"/>
      <c r="BT57" s="6"/>
      <c r="BU57" s="6">
        <f t="shared" si="1724"/>
        <v>0</v>
      </c>
      <c r="BV57" s="6"/>
      <c r="BW57" s="6"/>
      <c r="BX57" s="6">
        <f t="shared" si="1725"/>
        <v>0</v>
      </c>
      <c r="BY57" s="6"/>
      <c r="BZ57" s="6"/>
      <c r="CA57" s="6">
        <f t="shared" si="1726"/>
        <v>0</v>
      </c>
      <c r="CB57" s="6"/>
      <c r="CC57" s="6"/>
      <c r="CD57" s="6">
        <f t="shared" si="1727"/>
        <v>0</v>
      </c>
      <c r="CE57" s="6"/>
      <c r="CF57" s="6"/>
      <c r="CG57" s="6">
        <f t="shared" si="1728"/>
        <v>0</v>
      </c>
      <c r="CH57" s="6"/>
      <c r="CI57" s="6"/>
      <c r="CJ57" s="6">
        <f t="shared" si="1729"/>
        <v>0</v>
      </c>
      <c r="CK57" s="6"/>
      <c r="CL57" s="6"/>
      <c r="CM57" s="6">
        <f t="shared" si="1730"/>
        <v>0</v>
      </c>
      <c r="CN57" s="6"/>
      <c r="CO57" s="6"/>
      <c r="CP57" s="6">
        <f t="shared" si="1731"/>
        <v>0</v>
      </c>
      <c r="CQ57" s="6"/>
      <c r="CR57" s="6"/>
      <c r="CS57" s="6">
        <f t="shared" si="1732"/>
        <v>0</v>
      </c>
      <c r="CT57" s="6"/>
      <c r="CU57" s="6"/>
      <c r="CV57" s="6">
        <f t="shared" si="1733"/>
        <v>0</v>
      </c>
      <c r="CW57" s="6"/>
      <c r="CX57" s="6"/>
      <c r="CY57" s="6">
        <f t="shared" si="1734"/>
        <v>0</v>
      </c>
      <c r="CZ57" s="6"/>
      <c r="DA57" s="6"/>
      <c r="DB57" s="6">
        <f t="shared" si="1735"/>
        <v>0</v>
      </c>
      <c r="DC57" s="6"/>
      <c r="DD57" s="6"/>
      <c r="DE57" s="6">
        <f t="shared" si="1736"/>
        <v>0</v>
      </c>
      <c r="DF57" s="6"/>
      <c r="DG57" s="6"/>
      <c r="DH57" s="6">
        <f t="shared" si="1737"/>
        <v>0</v>
      </c>
      <c r="DI57" s="6"/>
      <c r="DJ57" s="6"/>
      <c r="DK57" s="6">
        <f t="shared" si="1738"/>
        <v>0</v>
      </c>
      <c r="DL57" s="6"/>
      <c r="DM57" s="6"/>
      <c r="DN57" s="6">
        <f t="shared" si="1739"/>
        <v>0</v>
      </c>
      <c r="DO57" s="6"/>
      <c r="DP57" s="6"/>
      <c r="DQ57" s="6">
        <f t="shared" si="1740"/>
        <v>0</v>
      </c>
      <c r="DR57" s="105">
        <f t="shared" si="1741"/>
        <v>259538</v>
      </c>
      <c r="DS57" s="105">
        <f t="shared" si="1741"/>
        <v>9798</v>
      </c>
      <c r="DT57" s="105">
        <f t="shared" si="1741"/>
        <v>269336</v>
      </c>
      <c r="DU57" s="6">
        <v>0</v>
      </c>
      <c r="DV57" s="6"/>
      <c r="DW57" s="6">
        <f t="shared" si="1742"/>
        <v>0</v>
      </c>
      <c r="DX57" s="6">
        <v>0</v>
      </c>
      <c r="DY57" s="6"/>
      <c r="DZ57" s="6">
        <f t="shared" si="1743"/>
        <v>0</v>
      </c>
      <c r="EA57" s="6">
        <v>0</v>
      </c>
      <c r="EB57" s="6"/>
      <c r="EC57" s="6">
        <f t="shared" si="1744"/>
        <v>0</v>
      </c>
      <c r="ED57" s="6">
        <v>0</v>
      </c>
      <c r="EE57" s="6"/>
      <c r="EF57" s="6">
        <f t="shared" si="1745"/>
        <v>0</v>
      </c>
      <c r="EG57" s="6">
        <v>0</v>
      </c>
      <c r="EH57" s="6"/>
      <c r="EI57" s="6">
        <f t="shared" si="1746"/>
        <v>0</v>
      </c>
      <c r="EJ57" s="6"/>
      <c r="EK57" s="6"/>
      <c r="EL57" s="6">
        <f t="shared" si="1747"/>
        <v>0</v>
      </c>
      <c r="EM57" s="6"/>
      <c r="EN57" s="6"/>
      <c r="EO57" s="6">
        <f t="shared" si="1748"/>
        <v>0</v>
      </c>
      <c r="EP57" s="6">
        <v>0</v>
      </c>
      <c r="EQ57" s="6"/>
      <c r="ER57" s="6">
        <f t="shared" si="1749"/>
        <v>0</v>
      </c>
      <c r="ES57" s="6"/>
      <c r="ET57" s="6"/>
      <c r="EU57" s="6">
        <f t="shared" si="1750"/>
        <v>0</v>
      </c>
      <c r="EV57" s="105">
        <f t="shared" si="1751"/>
        <v>0</v>
      </c>
      <c r="EW57" s="105">
        <f t="shared" si="1752"/>
        <v>0</v>
      </c>
      <c r="EX57" s="105">
        <f t="shared" si="1753"/>
        <v>0</v>
      </c>
      <c r="EY57" s="6"/>
      <c r="EZ57" s="6"/>
      <c r="FA57" s="6">
        <f t="shared" si="1754"/>
        <v>0</v>
      </c>
      <c r="FB57" s="6"/>
      <c r="FC57" s="6"/>
      <c r="FD57" s="6">
        <f t="shared" si="1755"/>
        <v>0</v>
      </c>
      <c r="FE57" s="6"/>
      <c r="FF57" s="6"/>
      <c r="FG57" s="6">
        <f t="shared" si="1756"/>
        <v>0</v>
      </c>
      <c r="FH57" s="6"/>
      <c r="FI57" s="6"/>
      <c r="FJ57" s="6">
        <f t="shared" si="1757"/>
        <v>0</v>
      </c>
      <c r="FK57" s="7"/>
      <c r="FL57" s="6"/>
      <c r="FM57" s="6">
        <f t="shared" si="1758"/>
        <v>0</v>
      </c>
      <c r="FN57" s="7"/>
      <c r="FO57" s="6"/>
      <c r="FP57" s="6">
        <f t="shared" si="1759"/>
        <v>0</v>
      </c>
      <c r="FQ57" s="7"/>
      <c r="FR57" s="6"/>
      <c r="FS57" s="6">
        <f t="shared" si="1760"/>
        <v>0</v>
      </c>
      <c r="FT57" s="7"/>
      <c r="FU57" s="6"/>
      <c r="FV57" s="6">
        <f t="shared" si="1761"/>
        <v>0</v>
      </c>
      <c r="FW57" s="7"/>
      <c r="FX57" s="6"/>
      <c r="FY57" s="6">
        <f t="shared" si="1762"/>
        <v>0</v>
      </c>
      <c r="FZ57" s="7"/>
      <c r="GA57" s="6"/>
      <c r="GB57" s="6">
        <f t="shared" si="1763"/>
        <v>0</v>
      </c>
      <c r="GC57" s="7"/>
      <c r="GD57" s="6"/>
      <c r="GE57" s="6">
        <f t="shared" si="1764"/>
        <v>0</v>
      </c>
      <c r="GF57" s="7"/>
      <c r="GG57" s="6"/>
      <c r="GH57" s="6">
        <f t="shared" si="1765"/>
        <v>0</v>
      </c>
      <c r="GI57" s="7"/>
      <c r="GJ57" s="6"/>
      <c r="GK57" s="6">
        <f t="shared" si="1766"/>
        <v>0</v>
      </c>
      <c r="GL57" s="7">
        <f t="shared" si="1767"/>
        <v>0</v>
      </c>
      <c r="GM57" s="7">
        <f t="shared" si="1768"/>
        <v>0</v>
      </c>
      <c r="GN57" s="7">
        <f t="shared" si="1769"/>
        <v>0</v>
      </c>
      <c r="GO57" s="7">
        <f>SUM(GB57:GN57)</f>
        <v>0</v>
      </c>
      <c r="GP57" s="6"/>
      <c r="GQ57" s="6">
        <f t="shared" si="1770"/>
        <v>0</v>
      </c>
      <c r="GR57" s="7">
        <f>SUM(GE57:GQ57)</f>
        <v>0</v>
      </c>
      <c r="GS57" s="6"/>
      <c r="GT57" s="6">
        <f t="shared" si="1771"/>
        <v>0</v>
      </c>
      <c r="GU57" s="7">
        <f>SUM(GH57:GT57)</f>
        <v>0</v>
      </c>
      <c r="GV57" s="6"/>
      <c r="GW57" s="6">
        <f t="shared" si="1772"/>
        <v>0</v>
      </c>
      <c r="GX57" s="7">
        <f t="shared" si="1773"/>
        <v>0</v>
      </c>
      <c r="GY57" s="7">
        <f t="shared" si="1774"/>
        <v>0</v>
      </c>
      <c r="GZ57" s="7">
        <f t="shared" si="1775"/>
        <v>0</v>
      </c>
      <c r="HA57" s="7">
        <f t="shared" si="1776"/>
        <v>259538</v>
      </c>
      <c r="HB57" s="7">
        <f t="shared" si="1777"/>
        <v>9798</v>
      </c>
      <c r="HC57" s="595">
        <f t="shared" si="1778"/>
        <v>269336</v>
      </c>
    </row>
    <row r="58" spans="1:211" s="12" customFormat="1" x14ac:dyDescent="0.2">
      <c r="A58" s="124" t="s">
        <v>449</v>
      </c>
      <c r="B58" s="5">
        <f>B59+B60</f>
        <v>0</v>
      </c>
      <c r="C58" s="5">
        <f t="shared" ref="C58:D58" si="1779">C59+C60</f>
        <v>0</v>
      </c>
      <c r="D58" s="5">
        <f t="shared" si="1779"/>
        <v>0</v>
      </c>
      <c r="E58" s="5">
        <f>E59+E60</f>
        <v>0</v>
      </c>
      <c r="F58" s="5">
        <f t="shared" ref="F58" si="1780">F59+F60</f>
        <v>0</v>
      </c>
      <c r="G58" s="5">
        <f t="shared" ref="G58" si="1781">G59+G60</f>
        <v>0</v>
      </c>
      <c r="H58" s="5">
        <f>H59+H60</f>
        <v>0</v>
      </c>
      <c r="I58" s="5">
        <f t="shared" ref="I58" si="1782">I59+I60</f>
        <v>0</v>
      </c>
      <c r="J58" s="5">
        <f t="shared" ref="J58" si="1783">J59+J60</f>
        <v>0</v>
      </c>
      <c r="K58" s="5">
        <f>K59+K60</f>
        <v>0</v>
      </c>
      <c r="L58" s="5">
        <f t="shared" ref="L58" si="1784">L59+L60</f>
        <v>0</v>
      </c>
      <c r="M58" s="5">
        <f t="shared" ref="M58" si="1785">M59+M60</f>
        <v>0</v>
      </c>
      <c r="N58" s="5">
        <f>N59+N60</f>
        <v>0</v>
      </c>
      <c r="O58" s="5">
        <f t="shared" ref="O58" si="1786">O59+O60</f>
        <v>0</v>
      </c>
      <c r="P58" s="5">
        <f t="shared" ref="P58" si="1787">P59+P60</f>
        <v>0</v>
      </c>
      <c r="Q58" s="5">
        <f>Q59+Q60</f>
        <v>0</v>
      </c>
      <c r="R58" s="5">
        <f t="shared" ref="R58" si="1788">R59+R60</f>
        <v>0</v>
      </c>
      <c r="S58" s="5">
        <f t="shared" ref="S58" si="1789">S59+S60</f>
        <v>0</v>
      </c>
      <c r="T58" s="5">
        <f>T59+T60</f>
        <v>0</v>
      </c>
      <c r="U58" s="5">
        <f t="shared" ref="U58" si="1790">U59+U60</f>
        <v>0</v>
      </c>
      <c r="V58" s="5">
        <f t="shared" ref="V58" si="1791">V59+V60</f>
        <v>0</v>
      </c>
      <c r="W58" s="5">
        <f>W59+W60</f>
        <v>0</v>
      </c>
      <c r="X58" s="5">
        <f t="shared" ref="X58" si="1792">X59+X60</f>
        <v>0</v>
      </c>
      <c r="Y58" s="5">
        <f t="shared" ref="Y58" si="1793">Y59+Y60</f>
        <v>0</v>
      </c>
      <c r="Z58" s="5">
        <f t="shared" ref="Z58:FM58" si="1794">Z59+Z60</f>
        <v>0</v>
      </c>
      <c r="AA58" s="5">
        <f t="shared" ref="AA58" si="1795">AA59+AA60</f>
        <v>0</v>
      </c>
      <c r="AB58" s="5">
        <f t="shared" ref="AB58" si="1796">AB59+AB60</f>
        <v>0</v>
      </c>
      <c r="AC58" s="5">
        <f t="shared" si="1794"/>
        <v>0</v>
      </c>
      <c r="AD58" s="5">
        <f t="shared" ref="AD58" si="1797">AD59+AD60</f>
        <v>0</v>
      </c>
      <c r="AE58" s="5">
        <f t="shared" ref="AE58" si="1798">AE59+AE60</f>
        <v>0</v>
      </c>
      <c r="AF58" s="5">
        <f t="shared" si="1794"/>
        <v>0</v>
      </c>
      <c r="AG58" s="5">
        <f t="shared" ref="AG58" si="1799">AG59+AG60</f>
        <v>0</v>
      </c>
      <c r="AH58" s="5">
        <f t="shared" ref="AH58" si="1800">AH59+AH60</f>
        <v>0</v>
      </c>
      <c r="AI58" s="5">
        <f t="shared" si="1794"/>
        <v>0</v>
      </c>
      <c r="AJ58" s="5">
        <f t="shared" ref="AJ58" si="1801">AJ59+AJ60</f>
        <v>0</v>
      </c>
      <c r="AK58" s="5">
        <f t="shared" ref="AK58" si="1802">AK59+AK60</f>
        <v>0</v>
      </c>
      <c r="AL58" s="5">
        <f t="shared" si="1794"/>
        <v>0</v>
      </c>
      <c r="AM58" s="5">
        <f t="shared" ref="AM58" si="1803">AM59+AM60</f>
        <v>0</v>
      </c>
      <c r="AN58" s="5">
        <f t="shared" ref="AN58" si="1804">AN59+AN60</f>
        <v>0</v>
      </c>
      <c r="AO58" s="5">
        <f t="shared" si="1794"/>
        <v>0</v>
      </c>
      <c r="AP58" s="5">
        <f t="shared" ref="AP58" si="1805">AP59+AP60</f>
        <v>0</v>
      </c>
      <c r="AQ58" s="5">
        <f t="shared" ref="AQ58" si="1806">AQ59+AQ60</f>
        <v>0</v>
      </c>
      <c r="AR58" s="5">
        <f>AR59+AR60</f>
        <v>0</v>
      </c>
      <c r="AS58" s="5">
        <f t="shared" ref="AS58" si="1807">AS59+AS60</f>
        <v>0</v>
      </c>
      <c r="AT58" s="5">
        <f t="shared" ref="AT58" si="1808">AT59+AT60</f>
        <v>0</v>
      </c>
      <c r="AU58" s="5">
        <f t="shared" si="1794"/>
        <v>0</v>
      </c>
      <c r="AV58" s="5">
        <f t="shared" ref="AV58" si="1809">AV59+AV60</f>
        <v>0</v>
      </c>
      <c r="AW58" s="5">
        <f t="shared" ref="AW58" si="1810">AW59+AW60</f>
        <v>0</v>
      </c>
      <c r="AX58" s="5">
        <f t="shared" si="1794"/>
        <v>0</v>
      </c>
      <c r="AY58" s="5">
        <f t="shared" ref="AY58" si="1811">AY59+AY60</f>
        <v>0</v>
      </c>
      <c r="AZ58" s="5">
        <f t="shared" ref="AZ58" si="1812">AZ59+AZ60</f>
        <v>0</v>
      </c>
      <c r="BA58" s="5">
        <f t="shared" si="1794"/>
        <v>0</v>
      </c>
      <c r="BB58" s="5">
        <f t="shared" ref="BB58" si="1813">BB59+BB60</f>
        <v>0</v>
      </c>
      <c r="BC58" s="5">
        <f t="shared" ref="BC58" si="1814">BC59+BC60</f>
        <v>0</v>
      </c>
      <c r="BD58" s="5">
        <f t="shared" si="1794"/>
        <v>0</v>
      </c>
      <c r="BE58" s="5">
        <f t="shared" ref="BE58" si="1815">BE59+BE60</f>
        <v>0</v>
      </c>
      <c r="BF58" s="5">
        <f t="shared" ref="BF58" si="1816">BF59+BF60</f>
        <v>0</v>
      </c>
      <c r="BG58" s="5">
        <f t="shared" si="1794"/>
        <v>0</v>
      </c>
      <c r="BH58" s="5">
        <f t="shared" ref="BH58" si="1817">BH59+BH60</f>
        <v>0</v>
      </c>
      <c r="BI58" s="5">
        <f t="shared" ref="BI58" si="1818">BI59+BI60</f>
        <v>0</v>
      </c>
      <c r="BJ58" s="5">
        <f t="shared" si="1794"/>
        <v>0</v>
      </c>
      <c r="BK58" s="5">
        <f t="shared" ref="BK58" si="1819">BK59+BK60</f>
        <v>0</v>
      </c>
      <c r="BL58" s="5">
        <f t="shared" ref="BL58" si="1820">BL59+BL60</f>
        <v>0</v>
      </c>
      <c r="BM58" s="5">
        <f t="shared" si="1794"/>
        <v>0</v>
      </c>
      <c r="BN58" s="5">
        <f t="shared" ref="BN58" si="1821">BN59+BN60</f>
        <v>0</v>
      </c>
      <c r="BO58" s="5">
        <f t="shared" ref="BO58" si="1822">BO59+BO60</f>
        <v>0</v>
      </c>
      <c r="BP58" s="5">
        <f t="shared" si="1794"/>
        <v>0</v>
      </c>
      <c r="BQ58" s="5">
        <f t="shared" ref="BQ58" si="1823">BQ59+BQ60</f>
        <v>0</v>
      </c>
      <c r="BR58" s="5">
        <f t="shared" ref="BR58" si="1824">BR59+BR60</f>
        <v>0</v>
      </c>
      <c r="BS58" s="5">
        <f t="shared" si="1794"/>
        <v>0</v>
      </c>
      <c r="BT58" s="5">
        <f t="shared" ref="BT58" si="1825">BT59+BT60</f>
        <v>0</v>
      </c>
      <c r="BU58" s="5">
        <f t="shared" ref="BU58" si="1826">BU59+BU60</f>
        <v>0</v>
      </c>
      <c r="BV58" s="5">
        <f t="shared" si="1794"/>
        <v>0</v>
      </c>
      <c r="BW58" s="5">
        <f t="shared" ref="BW58" si="1827">BW59+BW60</f>
        <v>0</v>
      </c>
      <c r="BX58" s="5">
        <f t="shared" ref="BX58" si="1828">BX59+BX60</f>
        <v>0</v>
      </c>
      <c r="BY58" s="5">
        <f t="shared" si="1794"/>
        <v>0</v>
      </c>
      <c r="BZ58" s="5">
        <f t="shared" ref="BZ58" si="1829">BZ59+BZ60</f>
        <v>0</v>
      </c>
      <c r="CA58" s="5">
        <f t="shared" ref="CA58" si="1830">CA59+CA60</f>
        <v>0</v>
      </c>
      <c r="CB58" s="5">
        <f t="shared" si="1794"/>
        <v>0</v>
      </c>
      <c r="CC58" s="5">
        <f t="shared" ref="CC58" si="1831">CC59+CC60</f>
        <v>0</v>
      </c>
      <c r="CD58" s="5">
        <f t="shared" ref="CD58" si="1832">CD59+CD60</f>
        <v>0</v>
      </c>
      <c r="CE58" s="5">
        <f t="shared" si="1794"/>
        <v>0</v>
      </c>
      <c r="CF58" s="5">
        <f t="shared" ref="CF58" si="1833">CF59+CF60</f>
        <v>0</v>
      </c>
      <c r="CG58" s="5">
        <f t="shared" ref="CG58" si="1834">CG59+CG60</f>
        <v>0</v>
      </c>
      <c r="CH58" s="5">
        <f t="shared" si="1794"/>
        <v>0</v>
      </c>
      <c r="CI58" s="5">
        <f t="shared" ref="CI58" si="1835">CI59+CI60</f>
        <v>0</v>
      </c>
      <c r="CJ58" s="5">
        <f t="shared" ref="CJ58" si="1836">CJ59+CJ60</f>
        <v>0</v>
      </c>
      <c r="CK58" s="5">
        <f t="shared" si="1794"/>
        <v>0</v>
      </c>
      <c r="CL58" s="5">
        <f t="shared" ref="CL58" si="1837">CL59+CL60</f>
        <v>0</v>
      </c>
      <c r="CM58" s="5">
        <f t="shared" ref="CM58" si="1838">CM59+CM60</f>
        <v>0</v>
      </c>
      <c r="CN58" s="5">
        <f t="shared" si="1794"/>
        <v>0</v>
      </c>
      <c r="CO58" s="5">
        <f t="shared" ref="CO58" si="1839">CO59+CO60</f>
        <v>0</v>
      </c>
      <c r="CP58" s="5">
        <f t="shared" ref="CP58" si="1840">CP59+CP60</f>
        <v>0</v>
      </c>
      <c r="CQ58" s="5">
        <f t="shared" si="1794"/>
        <v>0</v>
      </c>
      <c r="CR58" s="5">
        <f t="shared" ref="CR58" si="1841">CR59+CR60</f>
        <v>0</v>
      </c>
      <c r="CS58" s="5">
        <f t="shared" ref="CS58" si="1842">CS59+CS60</f>
        <v>0</v>
      </c>
      <c r="CT58" s="5">
        <f t="shared" si="1794"/>
        <v>0</v>
      </c>
      <c r="CU58" s="5">
        <f t="shared" ref="CU58" si="1843">CU59+CU60</f>
        <v>0</v>
      </c>
      <c r="CV58" s="5">
        <f t="shared" ref="CV58" si="1844">CV59+CV60</f>
        <v>0</v>
      </c>
      <c r="CW58" s="5">
        <f t="shared" si="1794"/>
        <v>0</v>
      </c>
      <c r="CX58" s="5">
        <f t="shared" ref="CX58" si="1845">CX59+CX60</f>
        <v>0</v>
      </c>
      <c r="CY58" s="5">
        <f t="shared" ref="CY58" si="1846">CY59+CY60</f>
        <v>0</v>
      </c>
      <c r="CZ58" s="5">
        <f t="shared" si="1794"/>
        <v>0</v>
      </c>
      <c r="DA58" s="5">
        <f t="shared" ref="DA58" si="1847">DA59+DA60</f>
        <v>0</v>
      </c>
      <c r="DB58" s="5">
        <f t="shared" ref="DB58" si="1848">DB59+DB60</f>
        <v>0</v>
      </c>
      <c r="DC58" s="5">
        <f t="shared" si="1794"/>
        <v>0</v>
      </c>
      <c r="DD58" s="5">
        <f t="shared" ref="DD58" si="1849">DD59+DD60</f>
        <v>0</v>
      </c>
      <c r="DE58" s="5">
        <f t="shared" ref="DE58" si="1850">DE59+DE60</f>
        <v>0</v>
      </c>
      <c r="DF58" s="5">
        <f t="shared" si="1794"/>
        <v>0</v>
      </c>
      <c r="DG58" s="5">
        <f t="shared" ref="DG58" si="1851">DG59+DG60</f>
        <v>0</v>
      </c>
      <c r="DH58" s="5">
        <f t="shared" ref="DH58" si="1852">DH59+DH60</f>
        <v>0</v>
      </c>
      <c r="DI58" s="5">
        <f t="shared" si="1794"/>
        <v>0</v>
      </c>
      <c r="DJ58" s="5">
        <f t="shared" ref="DJ58" si="1853">DJ59+DJ60</f>
        <v>0</v>
      </c>
      <c r="DK58" s="5">
        <f t="shared" ref="DK58" si="1854">DK59+DK60</f>
        <v>0</v>
      </c>
      <c r="DL58" s="5">
        <f t="shared" si="1794"/>
        <v>0</v>
      </c>
      <c r="DM58" s="5">
        <f t="shared" ref="DM58" si="1855">DM59+DM60</f>
        <v>0</v>
      </c>
      <c r="DN58" s="5">
        <f t="shared" ref="DN58" si="1856">DN59+DN60</f>
        <v>0</v>
      </c>
      <c r="DO58" s="5">
        <f t="shared" si="1794"/>
        <v>0</v>
      </c>
      <c r="DP58" s="5">
        <f t="shared" ref="DP58" si="1857">DP59+DP60</f>
        <v>0</v>
      </c>
      <c r="DQ58" s="5">
        <f t="shared" ref="DQ58" si="1858">DQ59+DQ60</f>
        <v>0</v>
      </c>
      <c r="DR58" s="106">
        <f t="shared" si="1794"/>
        <v>0</v>
      </c>
      <c r="DS58" s="106">
        <f t="shared" si="1794"/>
        <v>0</v>
      </c>
      <c r="DT58" s="106">
        <f t="shared" si="1794"/>
        <v>0</v>
      </c>
      <c r="DU58" s="5">
        <f t="shared" ref="DU58:EU58" si="1859">DU59+DU60</f>
        <v>0</v>
      </c>
      <c r="DV58" s="5">
        <f t="shared" si="1859"/>
        <v>0</v>
      </c>
      <c r="DW58" s="5">
        <f t="shared" si="1859"/>
        <v>0</v>
      </c>
      <c r="DX58" s="5">
        <f t="shared" si="1859"/>
        <v>0</v>
      </c>
      <c r="DY58" s="5">
        <f t="shared" si="1859"/>
        <v>0</v>
      </c>
      <c r="DZ58" s="5">
        <f t="shared" si="1859"/>
        <v>0</v>
      </c>
      <c r="EA58" s="5">
        <f t="shared" si="1859"/>
        <v>0</v>
      </c>
      <c r="EB58" s="5">
        <f t="shared" si="1859"/>
        <v>0</v>
      </c>
      <c r="EC58" s="5">
        <f t="shared" si="1859"/>
        <v>0</v>
      </c>
      <c r="ED58" s="5">
        <f t="shared" si="1859"/>
        <v>0</v>
      </c>
      <c r="EE58" s="5">
        <f t="shared" si="1859"/>
        <v>0</v>
      </c>
      <c r="EF58" s="5">
        <f t="shared" si="1859"/>
        <v>0</v>
      </c>
      <c r="EG58" s="5">
        <f t="shared" si="1859"/>
        <v>0</v>
      </c>
      <c r="EH58" s="5">
        <f t="shared" si="1859"/>
        <v>0</v>
      </c>
      <c r="EI58" s="5">
        <f t="shared" si="1859"/>
        <v>0</v>
      </c>
      <c r="EJ58" s="5">
        <f t="shared" si="1859"/>
        <v>0</v>
      </c>
      <c r="EK58" s="5">
        <f t="shared" si="1859"/>
        <v>0</v>
      </c>
      <c r="EL58" s="5">
        <f t="shared" si="1859"/>
        <v>0</v>
      </c>
      <c r="EM58" s="5">
        <f t="shared" si="1859"/>
        <v>0</v>
      </c>
      <c r="EN58" s="5">
        <f t="shared" si="1859"/>
        <v>0</v>
      </c>
      <c r="EO58" s="5">
        <f t="shared" si="1859"/>
        <v>0</v>
      </c>
      <c r="EP58" s="5">
        <f t="shared" si="1859"/>
        <v>0</v>
      </c>
      <c r="EQ58" s="5">
        <f t="shared" si="1859"/>
        <v>0</v>
      </c>
      <c r="ER58" s="5">
        <f t="shared" si="1859"/>
        <v>0</v>
      </c>
      <c r="ES58" s="5">
        <f t="shared" si="1859"/>
        <v>0</v>
      </c>
      <c r="ET58" s="5">
        <f t="shared" si="1859"/>
        <v>0</v>
      </c>
      <c r="EU58" s="5">
        <f t="shared" si="1859"/>
        <v>0</v>
      </c>
      <c r="EV58" s="106">
        <f t="shared" si="1794"/>
        <v>0</v>
      </c>
      <c r="EW58" s="106">
        <f t="shared" si="1794"/>
        <v>0</v>
      </c>
      <c r="EX58" s="106">
        <f t="shared" si="1794"/>
        <v>0</v>
      </c>
      <c r="EY58" s="5">
        <f t="shared" si="1794"/>
        <v>0</v>
      </c>
      <c r="EZ58" s="5">
        <f t="shared" si="1794"/>
        <v>0</v>
      </c>
      <c r="FA58" s="5">
        <f t="shared" si="1794"/>
        <v>0</v>
      </c>
      <c r="FB58" s="5">
        <f t="shared" si="1794"/>
        <v>0</v>
      </c>
      <c r="FC58" s="5">
        <f t="shared" si="1794"/>
        <v>0</v>
      </c>
      <c r="FD58" s="5">
        <f t="shared" si="1794"/>
        <v>0</v>
      </c>
      <c r="FE58" s="5">
        <f t="shared" si="1794"/>
        <v>0</v>
      </c>
      <c r="FF58" s="5">
        <f t="shared" si="1794"/>
        <v>0</v>
      </c>
      <c r="FG58" s="5">
        <f t="shared" si="1794"/>
        <v>0</v>
      </c>
      <c r="FH58" s="5">
        <f t="shared" si="1794"/>
        <v>0</v>
      </c>
      <c r="FI58" s="5">
        <f t="shared" si="1794"/>
        <v>0</v>
      </c>
      <c r="FJ58" s="5">
        <f t="shared" si="1794"/>
        <v>0</v>
      </c>
      <c r="FK58" s="5">
        <f t="shared" si="1794"/>
        <v>0</v>
      </c>
      <c r="FL58" s="5">
        <f t="shared" si="1794"/>
        <v>0</v>
      </c>
      <c r="FM58" s="5">
        <f t="shared" si="1794"/>
        <v>0</v>
      </c>
      <c r="FN58" s="5">
        <f t="shared" ref="FN58" si="1860">FN59+FN60</f>
        <v>0</v>
      </c>
      <c r="FO58" s="5">
        <f t="shared" ref="FO58:HC58" si="1861">FO59+FO60</f>
        <v>0</v>
      </c>
      <c r="FP58" s="5">
        <f t="shared" si="1861"/>
        <v>0</v>
      </c>
      <c r="FQ58" s="5">
        <f t="shared" si="1861"/>
        <v>0</v>
      </c>
      <c r="FR58" s="5">
        <f t="shared" si="1861"/>
        <v>0</v>
      </c>
      <c r="FS58" s="5">
        <f t="shared" si="1861"/>
        <v>0</v>
      </c>
      <c r="FT58" s="5">
        <f t="shared" si="1861"/>
        <v>0</v>
      </c>
      <c r="FU58" s="5">
        <f t="shared" si="1861"/>
        <v>0</v>
      </c>
      <c r="FV58" s="5">
        <f t="shared" si="1861"/>
        <v>0</v>
      </c>
      <c r="FW58" s="5">
        <f t="shared" si="1861"/>
        <v>0</v>
      </c>
      <c r="FX58" s="5">
        <f t="shared" si="1861"/>
        <v>0</v>
      </c>
      <c r="FY58" s="5">
        <f t="shared" si="1861"/>
        <v>0</v>
      </c>
      <c r="FZ58" s="5">
        <f t="shared" si="1861"/>
        <v>0</v>
      </c>
      <c r="GA58" s="5">
        <f t="shared" si="1861"/>
        <v>0</v>
      </c>
      <c r="GB58" s="5">
        <f t="shared" si="1861"/>
        <v>0</v>
      </c>
      <c r="GC58" s="5">
        <f t="shared" si="1861"/>
        <v>0</v>
      </c>
      <c r="GD58" s="5">
        <f t="shared" si="1861"/>
        <v>0</v>
      </c>
      <c r="GE58" s="5">
        <f t="shared" si="1861"/>
        <v>0</v>
      </c>
      <c r="GF58" s="5">
        <f t="shared" si="1861"/>
        <v>0</v>
      </c>
      <c r="GG58" s="5">
        <f t="shared" si="1861"/>
        <v>0</v>
      </c>
      <c r="GH58" s="5">
        <f t="shared" si="1861"/>
        <v>0</v>
      </c>
      <c r="GI58" s="5">
        <f t="shared" si="1861"/>
        <v>0</v>
      </c>
      <c r="GJ58" s="5">
        <f t="shared" si="1861"/>
        <v>0</v>
      </c>
      <c r="GK58" s="5">
        <f t="shared" si="1861"/>
        <v>0</v>
      </c>
      <c r="GL58" s="5">
        <f t="shared" si="1861"/>
        <v>0</v>
      </c>
      <c r="GM58" s="5">
        <f t="shared" si="1861"/>
        <v>0</v>
      </c>
      <c r="GN58" s="5">
        <f t="shared" si="1861"/>
        <v>0</v>
      </c>
      <c r="GO58" s="5">
        <f t="shared" si="1861"/>
        <v>0</v>
      </c>
      <c r="GP58" s="5">
        <f t="shared" si="1861"/>
        <v>0</v>
      </c>
      <c r="GQ58" s="5">
        <f t="shared" si="1861"/>
        <v>0</v>
      </c>
      <c r="GR58" s="5">
        <f t="shared" si="1861"/>
        <v>0</v>
      </c>
      <c r="GS58" s="5">
        <f t="shared" si="1861"/>
        <v>0</v>
      </c>
      <c r="GT58" s="5">
        <f t="shared" si="1861"/>
        <v>0</v>
      </c>
      <c r="GU58" s="5">
        <f t="shared" si="1861"/>
        <v>0</v>
      </c>
      <c r="GV58" s="5">
        <f t="shared" si="1861"/>
        <v>0</v>
      </c>
      <c r="GW58" s="5">
        <f t="shared" si="1861"/>
        <v>0</v>
      </c>
      <c r="GX58" s="5">
        <f t="shared" si="1861"/>
        <v>0</v>
      </c>
      <c r="GY58" s="5">
        <f t="shared" si="1861"/>
        <v>0</v>
      </c>
      <c r="GZ58" s="5">
        <f t="shared" si="1861"/>
        <v>0</v>
      </c>
      <c r="HA58" s="5">
        <f t="shared" si="1861"/>
        <v>0</v>
      </c>
      <c r="HB58" s="5">
        <f t="shared" si="1861"/>
        <v>0</v>
      </c>
      <c r="HC58" s="118">
        <f t="shared" si="1861"/>
        <v>0</v>
      </c>
    </row>
    <row r="59" spans="1:211" x14ac:dyDescent="0.2">
      <c r="A59" s="125" t="s">
        <v>450</v>
      </c>
      <c r="B59" s="6">
        <v>0</v>
      </c>
      <c r="C59" s="6"/>
      <c r="D59" s="6">
        <f t="shared" ref="D59:D60" si="1862">B59+C59</f>
        <v>0</v>
      </c>
      <c r="E59" s="6">
        <v>0</v>
      </c>
      <c r="F59" s="6"/>
      <c r="G59" s="6">
        <f t="shared" ref="G59:G60" si="1863">E59+F59</f>
        <v>0</v>
      </c>
      <c r="H59" s="6">
        <v>0</v>
      </c>
      <c r="I59" s="6"/>
      <c r="J59" s="6">
        <f t="shared" ref="J59:J60" si="1864">H59+I59</f>
        <v>0</v>
      </c>
      <c r="K59" s="6">
        <v>0</v>
      </c>
      <c r="L59" s="6"/>
      <c r="M59" s="6">
        <f t="shared" ref="M59:M60" si="1865">K59+L59</f>
        <v>0</v>
      </c>
      <c r="N59" s="6">
        <v>0</v>
      </c>
      <c r="O59" s="6"/>
      <c r="P59" s="6">
        <f t="shared" ref="P59:P60" si="1866">N59+O59</f>
        <v>0</v>
      </c>
      <c r="Q59" s="6">
        <v>0</v>
      </c>
      <c r="R59" s="6"/>
      <c r="S59" s="6">
        <f t="shared" ref="S59:S60" si="1867">Q59+R59</f>
        <v>0</v>
      </c>
      <c r="T59" s="6">
        <v>0</v>
      </c>
      <c r="U59" s="6"/>
      <c r="V59" s="6">
        <f t="shared" ref="V59:V60" si="1868">T59+U59</f>
        <v>0</v>
      </c>
      <c r="W59" s="6">
        <v>0</v>
      </c>
      <c r="X59" s="6"/>
      <c r="Y59" s="6">
        <f t="shared" ref="Y59:Y60" si="1869">W59+X59</f>
        <v>0</v>
      </c>
      <c r="Z59" s="6">
        <v>0</v>
      </c>
      <c r="AA59" s="6"/>
      <c r="AB59" s="6">
        <f t="shared" ref="AB59:AB60" si="1870">Z59+AA59</f>
        <v>0</v>
      </c>
      <c r="AC59" s="6"/>
      <c r="AD59" s="6"/>
      <c r="AE59" s="6">
        <f t="shared" ref="AE59:AE60" si="1871">AC59+AD59</f>
        <v>0</v>
      </c>
      <c r="AF59" s="6"/>
      <c r="AG59" s="6"/>
      <c r="AH59" s="6">
        <f t="shared" ref="AH59:AH60" si="1872">AF59+AG59</f>
        <v>0</v>
      </c>
      <c r="AI59" s="6"/>
      <c r="AJ59" s="6"/>
      <c r="AK59" s="6">
        <f t="shared" ref="AK59:AK60" si="1873">AI59+AJ59</f>
        <v>0</v>
      </c>
      <c r="AL59" s="6"/>
      <c r="AM59" s="6"/>
      <c r="AN59" s="6">
        <f t="shared" ref="AN59:AN60" si="1874">AL59+AM59</f>
        <v>0</v>
      </c>
      <c r="AO59" s="6"/>
      <c r="AP59" s="6"/>
      <c r="AQ59" s="6">
        <f t="shared" ref="AQ59:AQ60" si="1875">AO59+AP59</f>
        <v>0</v>
      </c>
      <c r="AR59" s="6"/>
      <c r="AS59" s="6"/>
      <c r="AT59" s="6">
        <f t="shared" ref="AT59:AT60" si="1876">AR59+AS59</f>
        <v>0</v>
      </c>
      <c r="AU59" s="6"/>
      <c r="AV59" s="6"/>
      <c r="AW59" s="6">
        <f t="shared" ref="AW59:AW60" si="1877">AU59+AV59</f>
        <v>0</v>
      </c>
      <c r="AX59" s="6"/>
      <c r="AY59" s="6"/>
      <c r="AZ59" s="6">
        <f t="shared" ref="AZ59:AZ60" si="1878">AX59+AY59</f>
        <v>0</v>
      </c>
      <c r="BA59" s="6"/>
      <c r="BB59" s="6"/>
      <c r="BC59" s="6">
        <f t="shared" ref="BC59:BC60" si="1879">BA59+BB59</f>
        <v>0</v>
      </c>
      <c r="BD59" s="6"/>
      <c r="BE59" s="6"/>
      <c r="BF59" s="6">
        <f t="shared" ref="BF59:BF60" si="1880">BD59+BE59</f>
        <v>0</v>
      </c>
      <c r="BG59" s="6"/>
      <c r="BH59" s="6"/>
      <c r="BI59" s="6">
        <f t="shared" ref="BI59:BI60" si="1881">BG59+BH59</f>
        <v>0</v>
      </c>
      <c r="BJ59" s="6"/>
      <c r="BK59" s="6"/>
      <c r="BL59" s="6">
        <f t="shared" ref="BL59:BL60" si="1882">BJ59+BK59</f>
        <v>0</v>
      </c>
      <c r="BM59" s="6"/>
      <c r="BN59" s="6"/>
      <c r="BO59" s="6">
        <f t="shared" ref="BO59:BO60" si="1883">BM59+BN59</f>
        <v>0</v>
      </c>
      <c r="BP59" s="6"/>
      <c r="BQ59" s="6"/>
      <c r="BR59" s="6">
        <f t="shared" ref="BR59:BR60" si="1884">BP59+BQ59</f>
        <v>0</v>
      </c>
      <c r="BS59" s="6"/>
      <c r="BT59" s="6"/>
      <c r="BU59" s="6">
        <f t="shared" ref="BU59:BU60" si="1885">BS59+BT59</f>
        <v>0</v>
      </c>
      <c r="BV59" s="6"/>
      <c r="BW59" s="6"/>
      <c r="BX59" s="6">
        <f t="shared" ref="BX59:BX60" si="1886">BV59+BW59</f>
        <v>0</v>
      </c>
      <c r="BY59" s="6"/>
      <c r="BZ59" s="6"/>
      <c r="CA59" s="6">
        <f t="shared" ref="CA59:CA60" si="1887">BY59+BZ59</f>
        <v>0</v>
      </c>
      <c r="CB59" s="6"/>
      <c r="CC59" s="6"/>
      <c r="CD59" s="6">
        <f t="shared" ref="CD59:CD60" si="1888">CB59+CC59</f>
        <v>0</v>
      </c>
      <c r="CE59" s="6"/>
      <c r="CF59" s="6"/>
      <c r="CG59" s="6">
        <f t="shared" ref="CG59:CG60" si="1889">CE59+CF59</f>
        <v>0</v>
      </c>
      <c r="CH59" s="6"/>
      <c r="CI59" s="6"/>
      <c r="CJ59" s="6">
        <f t="shared" ref="CJ59:CJ60" si="1890">CH59+CI59</f>
        <v>0</v>
      </c>
      <c r="CK59" s="6"/>
      <c r="CL59" s="6"/>
      <c r="CM59" s="6">
        <f t="shared" ref="CM59:CM60" si="1891">CK59+CL59</f>
        <v>0</v>
      </c>
      <c r="CN59" s="6"/>
      <c r="CO59" s="6"/>
      <c r="CP59" s="6">
        <f t="shared" ref="CP59:CP60" si="1892">CN59+CO59</f>
        <v>0</v>
      </c>
      <c r="CQ59" s="6"/>
      <c r="CR59" s="6"/>
      <c r="CS59" s="6">
        <f t="shared" ref="CS59:CS60" si="1893">CQ59+CR59</f>
        <v>0</v>
      </c>
      <c r="CT59" s="6"/>
      <c r="CU59" s="6"/>
      <c r="CV59" s="6">
        <f t="shared" ref="CV59:CV60" si="1894">CT59+CU59</f>
        <v>0</v>
      </c>
      <c r="CW59" s="6"/>
      <c r="CX59" s="6"/>
      <c r="CY59" s="6">
        <f t="shared" ref="CY59:CY60" si="1895">CW59+CX59</f>
        <v>0</v>
      </c>
      <c r="CZ59" s="6"/>
      <c r="DA59" s="6"/>
      <c r="DB59" s="6">
        <f t="shared" ref="DB59:DB60" si="1896">CZ59+DA59</f>
        <v>0</v>
      </c>
      <c r="DC59" s="6"/>
      <c r="DD59" s="6"/>
      <c r="DE59" s="6">
        <f t="shared" ref="DE59:DE60" si="1897">DC59+DD59</f>
        <v>0</v>
      </c>
      <c r="DF59" s="6"/>
      <c r="DG59" s="6"/>
      <c r="DH59" s="6">
        <f t="shared" ref="DH59:DH60" si="1898">DF59+DG59</f>
        <v>0</v>
      </c>
      <c r="DI59" s="6"/>
      <c r="DJ59" s="6"/>
      <c r="DK59" s="6">
        <f t="shared" ref="DK59:DK60" si="1899">DI59+DJ59</f>
        <v>0</v>
      </c>
      <c r="DL59" s="6"/>
      <c r="DM59" s="6"/>
      <c r="DN59" s="6">
        <f t="shared" ref="DN59:DN60" si="1900">DL59+DM59</f>
        <v>0</v>
      </c>
      <c r="DO59" s="6"/>
      <c r="DP59" s="6"/>
      <c r="DQ59" s="6">
        <f t="shared" ref="DQ59:DQ60" si="1901">DO59+DP59</f>
        <v>0</v>
      </c>
      <c r="DR59" s="105">
        <f t="shared" ref="DR59:DT60" si="1902">B59+E59+H59+K59+N59+Q59+T59+W59+Z59+AC59+AF59+AI59+AL59+AO59+AR59+AU59+AX59+BA59+BD59+BG59+BJ59+BM59+BP59+BS59+BV59+BY59+CB59+CE59+CH59+CK59+CN59+CQ59+CT59+CW59+CZ59+DC59+DF59+DI59+DL59+DO59</f>
        <v>0</v>
      </c>
      <c r="DS59" s="105">
        <f t="shared" si="1902"/>
        <v>0</v>
      </c>
      <c r="DT59" s="105">
        <f t="shared" si="1902"/>
        <v>0</v>
      </c>
      <c r="DU59" s="6">
        <v>0</v>
      </c>
      <c r="DV59" s="6"/>
      <c r="DW59" s="6">
        <f t="shared" ref="DW59:DW60" si="1903">DU59+DV59</f>
        <v>0</v>
      </c>
      <c r="DX59" s="6">
        <v>0</v>
      </c>
      <c r="DY59" s="6"/>
      <c r="DZ59" s="6">
        <f t="shared" ref="DZ59:DZ60" si="1904">DX59+DY59</f>
        <v>0</v>
      </c>
      <c r="EA59" s="6">
        <v>0</v>
      </c>
      <c r="EB59" s="6"/>
      <c r="EC59" s="6">
        <f t="shared" ref="EC59:EC60" si="1905">EA59+EB59</f>
        <v>0</v>
      </c>
      <c r="ED59" s="6">
        <v>0</v>
      </c>
      <c r="EE59" s="6"/>
      <c r="EF59" s="6">
        <f t="shared" ref="EF59:EF60" si="1906">ED59+EE59</f>
        <v>0</v>
      </c>
      <c r="EG59" s="6">
        <v>0</v>
      </c>
      <c r="EH59" s="6"/>
      <c r="EI59" s="6">
        <f t="shared" ref="EI59:EI60" si="1907">EG59+EH59</f>
        <v>0</v>
      </c>
      <c r="EJ59" s="6"/>
      <c r="EK59" s="6"/>
      <c r="EL59" s="6">
        <f t="shared" ref="EL59:EL60" si="1908">EJ59+EK59</f>
        <v>0</v>
      </c>
      <c r="EM59" s="6"/>
      <c r="EN59" s="6"/>
      <c r="EO59" s="6">
        <f t="shared" ref="EO59:EO60" si="1909">EM59+EN59</f>
        <v>0</v>
      </c>
      <c r="EP59" s="6">
        <v>0</v>
      </c>
      <c r="EQ59" s="6"/>
      <c r="ER59" s="6">
        <f t="shared" ref="ER59:ER60" si="1910">EP59+EQ59</f>
        <v>0</v>
      </c>
      <c r="ES59" s="6"/>
      <c r="ET59" s="6"/>
      <c r="EU59" s="6">
        <f t="shared" ref="EU59:EU60" si="1911">ES59+ET59</f>
        <v>0</v>
      </c>
      <c r="EV59" s="105">
        <f t="shared" ref="EV59:EV60" si="1912">DU59+DX59+EA59+ED59+EG59+EJ59+EM59+EP59+ES59</f>
        <v>0</v>
      </c>
      <c r="EW59" s="105">
        <f t="shared" ref="EW59:EW60" si="1913">DV59+DY59+EB59+EE59+EH59+EK59+EN59+EQ59+ET59</f>
        <v>0</v>
      </c>
      <c r="EX59" s="105">
        <f t="shared" ref="EX59:EX60" si="1914">DW59+DZ59+EC59+EF59+EI59+EL59+EO59+ER59+EU59</f>
        <v>0</v>
      </c>
      <c r="EY59" s="6"/>
      <c r="EZ59" s="6"/>
      <c r="FA59" s="6">
        <f t="shared" ref="FA59:FA60" si="1915">EY59+EZ59</f>
        <v>0</v>
      </c>
      <c r="FB59" s="6"/>
      <c r="FC59" s="6"/>
      <c r="FD59" s="6">
        <f t="shared" ref="FD59:FD60" si="1916">FB59+FC59</f>
        <v>0</v>
      </c>
      <c r="FE59" s="6"/>
      <c r="FF59" s="6"/>
      <c r="FG59" s="6">
        <f t="shared" ref="FG59:FG60" si="1917">FE59+FF59</f>
        <v>0</v>
      </c>
      <c r="FH59" s="6"/>
      <c r="FI59" s="6"/>
      <c r="FJ59" s="6">
        <f t="shared" ref="FJ59:FJ60" si="1918">FH59+FI59</f>
        <v>0</v>
      </c>
      <c r="FK59" s="7"/>
      <c r="FL59" s="6"/>
      <c r="FM59" s="6">
        <f t="shared" ref="FM59:FM60" si="1919">FK59+FL59</f>
        <v>0</v>
      </c>
      <c r="FN59" s="7"/>
      <c r="FO59" s="6"/>
      <c r="FP59" s="6">
        <f t="shared" ref="FP59:FP60" si="1920">FN59+FO59</f>
        <v>0</v>
      </c>
      <c r="FQ59" s="7"/>
      <c r="FR59" s="6"/>
      <c r="FS59" s="6">
        <f t="shared" ref="FS59:FS60" si="1921">FQ59+FR59</f>
        <v>0</v>
      </c>
      <c r="FT59" s="7"/>
      <c r="FU59" s="6"/>
      <c r="FV59" s="6">
        <f t="shared" ref="FV59:FV60" si="1922">FT59+FU59</f>
        <v>0</v>
      </c>
      <c r="FW59" s="7"/>
      <c r="FX59" s="6"/>
      <c r="FY59" s="6">
        <f t="shared" ref="FY59:FY60" si="1923">FW59+FX59</f>
        <v>0</v>
      </c>
      <c r="FZ59" s="7"/>
      <c r="GA59" s="6"/>
      <c r="GB59" s="6">
        <f t="shared" ref="GB59:GB60" si="1924">FZ59+GA59</f>
        <v>0</v>
      </c>
      <c r="GC59" s="7"/>
      <c r="GD59" s="6"/>
      <c r="GE59" s="6">
        <f t="shared" ref="GE59:GE60" si="1925">GC59+GD59</f>
        <v>0</v>
      </c>
      <c r="GF59" s="7"/>
      <c r="GG59" s="6"/>
      <c r="GH59" s="6">
        <f t="shared" ref="GH59:GH60" si="1926">GF59+GG59</f>
        <v>0</v>
      </c>
      <c r="GI59" s="7"/>
      <c r="GJ59" s="6"/>
      <c r="GK59" s="6">
        <f t="shared" ref="GK59:GK60" si="1927">GI59+GJ59</f>
        <v>0</v>
      </c>
      <c r="GL59" s="7">
        <f t="shared" ref="GL59:GL60" si="1928">EY59+FB59+FE59+FH59+FK59+FN59+FQ59+FT59+FW59+FZ59+GC59+GF59+GI59</f>
        <v>0</v>
      </c>
      <c r="GM59" s="7">
        <f t="shared" ref="GM59:GM60" si="1929">EZ59+FC59+FF59+FI59+FL59+FO59+FR59+FU59+FX59+GA59+GD59+GG59+GJ59</f>
        <v>0</v>
      </c>
      <c r="GN59" s="7">
        <f t="shared" ref="GN59:GN60" si="1930">FA59+FD59+FG59+FJ59+FM59+FP59+FS59+FV59+FY59+GB59+GE59+GH59+GK59</f>
        <v>0</v>
      </c>
      <c r="GO59" s="7">
        <f>SUM(GB59:GN59)</f>
        <v>0</v>
      </c>
      <c r="GP59" s="6"/>
      <c r="GQ59" s="6">
        <f t="shared" ref="GQ59:GQ60" si="1931">GO59+GP59</f>
        <v>0</v>
      </c>
      <c r="GR59" s="7">
        <f>SUM(GE59:GQ59)</f>
        <v>0</v>
      </c>
      <c r="GS59" s="6"/>
      <c r="GT59" s="6">
        <f t="shared" ref="GT59:GT60" si="1932">GR59+GS59</f>
        <v>0</v>
      </c>
      <c r="GU59" s="7">
        <f>SUM(GH59:GT59)</f>
        <v>0</v>
      </c>
      <c r="GV59" s="6"/>
      <c r="GW59" s="6">
        <f t="shared" ref="GW59:GW60" si="1933">GU59+GV59</f>
        <v>0</v>
      </c>
      <c r="GX59" s="7">
        <f t="shared" ref="GX59:GX60" si="1934">GL59+GO59+GR59+GU59</f>
        <v>0</v>
      </c>
      <c r="GY59" s="7">
        <f t="shared" ref="GY59:GY60" si="1935">GM59+GP59+GS59+GV59</f>
        <v>0</v>
      </c>
      <c r="GZ59" s="7">
        <f t="shared" ref="GZ59:GZ60" si="1936">GN59+GQ59+GT59+GW59</f>
        <v>0</v>
      </c>
      <c r="HA59" s="7">
        <f t="shared" ref="HA59:HA60" si="1937">GX59+EV59+DR59</f>
        <v>0</v>
      </c>
      <c r="HB59" s="7">
        <f t="shared" ref="HB59:HB60" si="1938">GY59+EW59+DS59</f>
        <v>0</v>
      </c>
      <c r="HC59" s="595">
        <f t="shared" ref="HC59:HC60" si="1939">GZ59+EX59+DT59</f>
        <v>0</v>
      </c>
    </row>
    <row r="60" spans="1:211" x14ac:dyDescent="0.2">
      <c r="A60" s="123" t="s">
        <v>451</v>
      </c>
      <c r="B60" s="6">
        <v>0</v>
      </c>
      <c r="C60" s="6"/>
      <c r="D60" s="6">
        <f t="shared" si="1862"/>
        <v>0</v>
      </c>
      <c r="E60" s="6">
        <v>0</v>
      </c>
      <c r="F60" s="6"/>
      <c r="G60" s="6">
        <f t="shared" si="1863"/>
        <v>0</v>
      </c>
      <c r="H60" s="6">
        <v>0</v>
      </c>
      <c r="I60" s="6"/>
      <c r="J60" s="6">
        <f t="shared" si="1864"/>
        <v>0</v>
      </c>
      <c r="K60" s="6">
        <v>0</v>
      </c>
      <c r="L60" s="6"/>
      <c r="M60" s="6">
        <f t="shared" si="1865"/>
        <v>0</v>
      </c>
      <c r="N60" s="6">
        <v>0</v>
      </c>
      <c r="O60" s="6"/>
      <c r="P60" s="6">
        <f t="shared" si="1866"/>
        <v>0</v>
      </c>
      <c r="Q60" s="6">
        <v>0</v>
      </c>
      <c r="R60" s="6"/>
      <c r="S60" s="6">
        <f t="shared" si="1867"/>
        <v>0</v>
      </c>
      <c r="T60" s="6">
        <v>0</v>
      </c>
      <c r="U60" s="6"/>
      <c r="V60" s="6">
        <f t="shared" si="1868"/>
        <v>0</v>
      </c>
      <c r="W60" s="6">
        <v>0</v>
      </c>
      <c r="X60" s="6"/>
      <c r="Y60" s="6">
        <f t="shared" si="1869"/>
        <v>0</v>
      </c>
      <c r="Z60" s="6">
        <v>0</v>
      </c>
      <c r="AA60" s="6"/>
      <c r="AB60" s="6">
        <f t="shared" si="1870"/>
        <v>0</v>
      </c>
      <c r="AC60" s="6"/>
      <c r="AD60" s="6"/>
      <c r="AE60" s="6">
        <f t="shared" si="1871"/>
        <v>0</v>
      </c>
      <c r="AF60" s="6"/>
      <c r="AG60" s="6"/>
      <c r="AH60" s="6">
        <f t="shared" si="1872"/>
        <v>0</v>
      </c>
      <c r="AI60" s="6"/>
      <c r="AJ60" s="6"/>
      <c r="AK60" s="6">
        <f t="shared" si="1873"/>
        <v>0</v>
      </c>
      <c r="AL60" s="6"/>
      <c r="AM60" s="6"/>
      <c r="AN60" s="6">
        <f t="shared" si="1874"/>
        <v>0</v>
      </c>
      <c r="AO60" s="6"/>
      <c r="AP60" s="6"/>
      <c r="AQ60" s="6">
        <f t="shared" si="1875"/>
        <v>0</v>
      </c>
      <c r="AR60" s="6"/>
      <c r="AS60" s="6"/>
      <c r="AT60" s="6">
        <f t="shared" si="1876"/>
        <v>0</v>
      </c>
      <c r="AU60" s="6"/>
      <c r="AV60" s="6"/>
      <c r="AW60" s="6">
        <f t="shared" si="1877"/>
        <v>0</v>
      </c>
      <c r="AX60" s="6"/>
      <c r="AY60" s="6"/>
      <c r="AZ60" s="6">
        <f t="shared" si="1878"/>
        <v>0</v>
      </c>
      <c r="BA60" s="6"/>
      <c r="BB60" s="6"/>
      <c r="BC60" s="6">
        <f t="shared" si="1879"/>
        <v>0</v>
      </c>
      <c r="BD60" s="6"/>
      <c r="BE60" s="6"/>
      <c r="BF60" s="6">
        <f t="shared" si="1880"/>
        <v>0</v>
      </c>
      <c r="BG60" s="6"/>
      <c r="BH60" s="6"/>
      <c r="BI60" s="6">
        <f t="shared" si="1881"/>
        <v>0</v>
      </c>
      <c r="BJ60" s="6"/>
      <c r="BK60" s="6"/>
      <c r="BL60" s="6">
        <f t="shared" si="1882"/>
        <v>0</v>
      </c>
      <c r="BM60" s="6"/>
      <c r="BN60" s="6"/>
      <c r="BO60" s="6">
        <f t="shared" si="1883"/>
        <v>0</v>
      </c>
      <c r="BP60" s="6"/>
      <c r="BQ60" s="6"/>
      <c r="BR60" s="6">
        <f t="shared" si="1884"/>
        <v>0</v>
      </c>
      <c r="BS60" s="6"/>
      <c r="BT60" s="6"/>
      <c r="BU60" s="6">
        <f t="shared" si="1885"/>
        <v>0</v>
      </c>
      <c r="BV60" s="6"/>
      <c r="BW60" s="6"/>
      <c r="BX60" s="6">
        <f t="shared" si="1886"/>
        <v>0</v>
      </c>
      <c r="BY60" s="6"/>
      <c r="BZ60" s="6"/>
      <c r="CA60" s="6">
        <f t="shared" si="1887"/>
        <v>0</v>
      </c>
      <c r="CB60" s="6"/>
      <c r="CC60" s="6"/>
      <c r="CD60" s="6">
        <f t="shared" si="1888"/>
        <v>0</v>
      </c>
      <c r="CE60" s="6"/>
      <c r="CF60" s="6"/>
      <c r="CG60" s="6">
        <f t="shared" si="1889"/>
        <v>0</v>
      </c>
      <c r="CH60" s="6"/>
      <c r="CI60" s="6"/>
      <c r="CJ60" s="6">
        <f t="shared" si="1890"/>
        <v>0</v>
      </c>
      <c r="CK60" s="6"/>
      <c r="CL60" s="6"/>
      <c r="CM60" s="6">
        <f t="shared" si="1891"/>
        <v>0</v>
      </c>
      <c r="CN60" s="6"/>
      <c r="CO60" s="6"/>
      <c r="CP60" s="6">
        <f t="shared" si="1892"/>
        <v>0</v>
      </c>
      <c r="CQ60" s="6"/>
      <c r="CR60" s="6"/>
      <c r="CS60" s="6">
        <f t="shared" si="1893"/>
        <v>0</v>
      </c>
      <c r="CT60" s="6"/>
      <c r="CU60" s="6"/>
      <c r="CV60" s="6">
        <f t="shared" si="1894"/>
        <v>0</v>
      </c>
      <c r="CW60" s="6"/>
      <c r="CX60" s="6"/>
      <c r="CY60" s="6">
        <f t="shared" si="1895"/>
        <v>0</v>
      </c>
      <c r="CZ60" s="6"/>
      <c r="DA60" s="6"/>
      <c r="DB60" s="6">
        <f t="shared" si="1896"/>
        <v>0</v>
      </c>
      <c r="DC60" s="6"/>
      <c r="DD60" s="6"/>
      <c r="DE60" s="6">
        <f t="shared" si="1897"/>
        <v>0</v>
      </c>
      <c r="DF60" s="6"/>
      <c r="DG60" s="6"/>
      <c r="DH60" s="6">
        <f t="shared" si="1898"/>
        <v>0</v>
      </c>
      <c r="DI60" s="6"/>
      <c r="DJ60" s="6"/>
      <c r="DK60" s="6">
        <f t="shared" si="1899"/>
        <v>0</v>
      </c>
      <c r="DL60" s="6"/>
      <c r="DM60" s="6"/>
      <c r="DN60" s="6">
        <f t="shared" si="1900"/>
        <v>0</v>
      </c>
      <c r="DO60" s="6"/>
      <c r="DP60" s="6"/>
      <c r="DQ60" s="6">
        <f t="shared" si="1901"/>
        <v>0</v>
      </c>
      <c r="DR60" s="105">
        <f t="shared" si="1902"/>
        <v>0</v>
      </c>
      <c r="DS60" s="105">
        <f t="shared" si="1902"/>
        <v>0</v>
      </c>
      <c r="DT60" s="105">
        <f t="shared" si="1902"/>
        <v>0</v>
      </c>
      <c r="DU60" s="6">
        <v>0</v>
      </c>
      <c r="DV60" s="6"/>
      <c r="DW60" s="6">
        <f t="shared" si="1903"/>
        <v>0</v>
      </c>
      <c r="DX60" s="6">
        <v>0</v>
      </c>
      <c r="DY60" s="6"/>
      <c r="DZ60" s="6">
        <f t="shared" si="1904"/>
        <v>0</v>
      </c>
      <c r="EA60" s="6">
        <v>0</v>
      </c>
      <c r="EB60" s="6"/>
      <c r="EC60" s="6">
        <f t="shared" si="1905"/>
        <v>0</v>
      </c>
      <c r="ED60" s="6">
        <v>0</v>
      </c>
      <c r="EE60" s="6"/>
      <c r="EF60" s="6">
        <f t="shared" si="1906"/>
        <v>0</v>
      </c>
      <c r="EG60" s="6">
        <v>0</v>
      </c>
      <c r="EH60" s="6"/>
      <c r="EI60" s="6">
        <f t="shared" si="1907"/>
        <v>0</v>
      </c>
      <c r="EJ60" s="6"/>
      <c r="EK60" s="6"/>
      <c r="EL60" s="6">
        <f t="shared" si="1908"/>
        <v>0</v>
      </c>
      <c r="EM60" s="6"/>
      <c r="EN60" s="6"/>
      <c r="EO60" s="6">
        <f t="shared" si="1909"/>
        <v>0</v>
      </c>
      <c r="EP60" s="6">
        <v>0</v>
      </c>
      <c r="EQ60" s="6"/>
      <c r="ER60" s="6">
        <f t="shared" si="1910"/>
        <v>0</v>
      </c>
      <c r="ES60" s="6"/>
      <c r="ET60" s="6"/>
      <c r="EU60" s="6">
        <f t="shared" si="1911"/>
        <v>0</v>
      </c>
      <c r="EV60" s="105">
        <f t="shared" si="1912"/>
        <v>0</v>
      </c>
      <c r="EW60" s="105">
        <f t="shared" si="1913"/>
        <v>0</v>
      </c>
      <c r="EX60" s="105">
        <f t="shared" si="1914"/>
        <v>0</v>
      </c>
      <c r="EY60" s="6"/>
      <c r="EZ60" s="6"/>
      <c r="FA60" s="6">
        <f t="shared" si="1915"/>
        <v>0</v>
      </c>
      <c r="FB60" s="6"/>
      <c r="FC60" s="6"/>
      <c r="FD60" s="6">
        <f t="shared" si="1916"/>
        <v>0</v>
      </c>
      <c r="FE60" s="6"/>
      <c r="FF60" s="6"/>
      <c r="FG60" s="6">
        <f t="shared" si="1917"/>
        <v>0</v>
      </c>
      <c r="FH60" s="6"/>
      <c r="FI60" s="6"/>
      <c r="FJ60" s="6">
        <f t="shared" si="1918"/>
        <v>0</v>
      </c>
      <c r="FK60" s="7"/>
      <c r="FL60" s="6"/>
      <c r="FM60" s="6">
        <f t="shared" si="1919"/>
        <v>0</v>
      </c>
      <c r="FN60" s="7"/>
      <c r="FO60" s="6"/>
      <c r="FP60" s="6">
        <f t="shared" si="1920"/>
        <v>0</v>
      </c>
      <c r="FQ60" s="7"/>
      <c r="FR60" s="6"/>
      <c r="FS60" s="6">
        <f t="shared" si="1921"/>
        <v>0</v>
      </c>
      <c r="FT60" s="7"/>
      <c r="FU60" s="6"/>
      <c r="FV60" s="6">
        <f t="shared" si="1922"/>
        <v>0</v>
      </c>
      <c r="FW60" s="7"/>
      <c r="FX60" s="6"/>
      <c r="FY60" s="6">
        <f t="shared" si="1923"/>
        <v>0</v>
      </c>
      <c r="FZ60" s="7"/>
      <c r="GA60" s="6"/>
      <c r="GB60" s="6">
        <f t="shared" si="1924"/>
        <v>0</v>
      </c>
      <c r="GC60" s="7"/>
      <c r="GD60" s="6"/>
      <c r="GE60" s="6">
        <f t="shared" si="1925"/>
        <v>0</v>
      </c>
      <c r="GF60" s="7"/>
      <c r="GG60" s="6"/>
      <c r="GH60" s="6">
        <f t="shared" si="1926"/>
        <v>0</v>
      </c>
      <c r="GI60" s="7"/>
      <c r="GJ60" s="6"/>
      <c r="GK60" s="6">
        <f t="shared" si="1927"/>
        <v>0</v>
      </c>
      <c r="GL60" s="7">
        <f t="shared" si="1928"/>
        <v>0</v>
      </c>
      <c r="GM60" s="7">
        <f t="shared" si="1929"/>
        <v>0</v>
      </c>
      <c r="GN60" s="7">
        <f t="shared" si="1930"/>
        <v>0</v>
      </c>
      <c r="GO60" s="7">
        <f>SUM(GB60:GN60)</f>
        <v>0</v>
      </c>
      <c r="GP60" s="6"/>
      <c r="GQ60" s="6">
        <f t="shared" si="1931"/>
        <v>0</v>
      </c>
      <c r="GR60" s="7">
        <f>SUM(GE60:GQ60)</f>
        <v>0</v>
      </c>
      <c r="GS60" s="6"/>
      <c r="GT60" s="6">
        <f t="shared" si="1932"/>
        <v>0</v>
      </c>
      <c r="GU60" s="7">
        <f>SUM(GH60:GT60)</f>
        <v>0</v>
      </c>
      <c r="GV60" s="6"/>
      <c r="GW60" s="6">
        <f t="shared" si="1933"/>
        <v>0</v>
      </c>
      <c r="GX60" s="7">
        <f t="shared" si="1934"/>
        <v>0</v>
      </c>
      <c r="GY60" s="7">
        <f t="shared" si="1935"/>
        <v>0</v>
      </c>
      <c r="GZ60" s="7">
        <f t="shared" si="1936"/>
        <v>0</v>
      </c>
      <c r="HA60" s="7">
        <f t="shared" si="1937"/>
        <v>0</v>
      </c>
      <c r="HB60" s="7">
        <f t="shared" si="1938"/>
        <v>0</v>
      </c>
      <c r="HC60" s="595">
        <f t="shared" si="1939"/>
        <v>0</v>
      </c>
    </row>
    <row r="61" spans="1:211" s="12" customFormat="1" x14ac:dyDescent="0.2">
      <c r="A61" s="124" t="s">
        <v>452</v>
      </c>
      <c r="B61" s="5">
        <f>B62+B67</f>
        <v>0</v>
      </c>
      <c r="C61" s="5">
        <f t="shared" ref="C61:D61" si="1940">C62+C67</f>
        <v>0</v>
      </c>
      <c r="D61" s="5">
        <f t="shared" si="1940"/>
        <v>0</v>
      </c>
      <c r="E61" s="5">
        <f>E62+E67</f>
        <v>0</v>
      </c>
      <c r="F61" s="5">
        <f t="shared" ref="F61" si="1941">F62+F67</f>
        <v>0</v>
      </c>
      <c r="G61" s="5">
        <f t="shared" ref="G61" si="1942">G62+G67</f>
        <v>0</v>
      </c>
      <c r="H61" s="5">
        <f>H62+H67</f>
        <v>0</v>
      </c>
      <c r="I61" s="5">
        <f t="shared" ref="I61" si="1943">I62+I67</f>
        <v>0</v>
      </c>
      <c r="J61" s="5">
        <f t="shared" ref="J61" si="1944">J62+J67</f>
        <v>0</v>
      </c>
      <c r="K61" s="5">
        <f>K62+K67</f>
        <v>0</v>
      </c>
      <c r="L61" s="5">
        <f t="shared" ref="L61" si="1945">L62+L67</f>
        <v>0</v>
      </c>
      <c r="M61" s="5">
        <f t="shared" ref="M61" si="1946">M62+M67</f>
        <v>0</v>
      </c>
      <c r="N61" s="5">
        <f>N62+N67</f>
        <v>0</v>
      </c>
      <c r="O61" s="5">
        <f t="shared" ref="O61" si="1947">O62+O67</f>
        <v>0</v>
      </c>
      <c r="P61" s="5">
        <f t="shared" ref="P61" si="1948">P62+P67</f>
        <v>0</v>
      </c>
      <c r="Q61" s="5">
        <f>Q62+Q67</f>
        <v>0</v>
      </c>
      <c r="R61" s="5">
        <f t="shared" ref="R61" si="1949">R62+R67</f>
        <v>0</v>
      </c>
      <c r="S61" s="5">
        <f t="shared" ref="S61" si="1950">S62+S67</f>
        <v>0</v>
      </c>
      <c r="T61" s="5">
        <f>T62+T67</f>
        <v>0</v>
      </c>
      <c r="U61" s="5">
        <f t="shared" ref="U61" si="1951">U62+U67</f>
        <v>0</v>
      </c>
      <c r="V61" s="5">
        <f t="shared" ref="V61" si="1952">V62+V67</f>
        <v>0</v>
      </c>
      <c r="W61" s="5">
        <f>W62+W67</f>
        <v>0</v>
      </c>
      <c r="X61" s="5">
        <f t="shared" ref="X61" si="1953">X62+X67</f>
        <v>0</v>
      </c>
      <c r="Y61" s="5">
        <f t="shared" ref="Y61" si="1954">Y62+Y67</f>
        <v>0</v>
      </c>
      <c r="Z61" s="5">
        <f t="shared" ref="Z61:FM61" si="1955">Z62+Z67</f>
        <v>0</v>
      </c>
      <c r="AA61" s="5">
        <f t="shared" ref="AA61" si="1956">AA62+AA67</f>
        <v>0</v>
      </c>
      <c r="AB61" s="5">
        <f t="shared" ref="AB61" si="1957">AB62+AB67</f>
        <v>0</v>
      </c>
      <c r="AC61" s="5">
        <f t="shared" si="1955"/>
        <v>0</v>
      </c>
      <c r="AD61" s="5">
        <f t="shared" ref="AD61" si="1958">AD62+AD67</f>
        <v>170142</v>
      </c>
      <c r="AE61" s="5">
        <f t="shared" ref="AE61" si="1959">AE62+AE67</f>
        <v>170142</v>
      </c>
      <c r="AF61" s="5">
        <f t="shared" si="1955"/>
        <v>0</v>
      </c>
      <c r="AG61" s="5">
        <f t="shared" ref="AG61" si="1960">AG62+AG67</f>
        <v>0</v>
      </c>
      <c r="AH61" s="5">
        <f t="shared" ref="AH61" si="1961">AH62+AH67</f>
        <v>0</v>
      </c>
      <c r="AI61" s="5">
        <f t="shared" si="1955"/>
        <v>0</v>
      </c>
      <c r="AJ61" s="5">
        <f t="shared" ref="AJ61" si="1962">AJ62+AJ67</f>
        <v>0</v>
      </c>
      <c r="AK61" s="5">
        <f t="shared" ref="AK61" si="1963">AK62+AK67</f>
        <v>0</v>
      </c>
      <c r="AL61" s="5">
        <f t="shared" si="1955"/>
        <v>0</v>
      </c>
      <c r="AM61" s="5">
        <f t="shared" ref="AM61" si="1964">AM62+AM67</f>
        <v>0</v>
      </c>
      <c r="AN61" s="5">
        <f t="shared" ref="AN61" si="1965">AN62+AN67</f>
        <v>0</v>
      </c>
      <c r="AO61" s="5">
        <f t="shared" si="1955"/>
        <v>0</v>
      </c>
      <c r="AP61" s="5">
        <f t="shared" ref="AP61" si="1966">AP62+AP67</f>
        <v>0</v>
      </c>
      <c r="AQ61" s="5">
        <f t="shared" ref="AQ61" si="1967">AQ62+AQ67</f>
        <v>0</v>
      </c>
      <c r="AR61" s="5">
        <f>AR62+AR67</f>
        <v>0</v>
      </c>
      <c r="AS61" s="5">
        <f t="shared" ref="AS61" si="1968">AS62+AS67</f>
        <v>0</v>
      </c>
      <c r="AT61" s="5">
        <f t="shared" ref="AT61" si="1969">AT62+AT67</f>
        <v>0</v>
      </c>
      <c r="AU61" s="5">
        <f t="shared" si="1955"/>
        <v>0</v>
      </c>
      <c r="AV61" s="5">
        <f t="shared" ref="AV61" si="1970">AV62+AV67</f>
        <v>0</v>
      </c>
      <c r="AW61" s="5">
        <f t="shared" ref="AW61" si="1971">AW62+AW67</f>
        <v>0</v>
      </c>
      <c r="AX61" s="5">
        <f t="shared" si="1955"/>
        <v>0</v>
      </c>
      <c r="AY61" s="5">
        <f t="shared" ref="AY61" si="1972">AY62+AY67</f>
        <v>0</v>
      </c>
      <c r="AZ61" s="5">
        <f t="shared" ref="AZ61" si="1973">AZ62+AZ67</f>
        <v>0</v>
      </c>
      <c r="BA61" s="5">
        <f t="shared" si="1955"/>
        <v>0</v>
      </c>
      <c r="BB61" s="5">
        <f t="shared" ref="BB61" si="1974">BB62+BB67</f>
        <v>0</v>
      </c>
      <c r="BC61" s="5">
        <f t="shared" ref="BC61" si="1975">BC62+BC67</f>
        <v>0</v>
      </c>
      <c r="BD61" s="5">
        <f t="shared" si="1955"/>
        <v>0</v>
      </c>
      <c r="BE61" s="5">
        <f t="shared" ref="BE61" si="1976">BE62+BE67</f>
        <v>0</v>
      </c>
      <c r="BF61" s="5">
        <f t="shared" ref="BF61" si="1977">BF62+BF67</f>
        <v>0</v>
      </c>
      <c r="BG61" s="5">
        <f t="shared" si="1955"/>
        <v>0</v>
      </c>
      <c r="BH61" s="5">
        <f t="shared" ref="BH61" si="1978">BH62+BH67</f>
        <v>0</v>
      </c>
      <c r="BI61" s="5">
        <f t="shared" ref="BI61" si="1979">BI62+BI67</f>
        <v>0</v>
      </c>
      <c r="BJ61" s="5">
        <f t="shared" si="1955"/>
        <v>0</v>
      </c>
      <c r="BK61" s="5">
        <f t="shared" ref="BK61" si="1980">BK62+BK67</f>
        <v>0</v>
      </c>
      <c r="BL61" s="5">
        <f t="shared" ref="BL61" si="1981">BL62+BL67</f>
        <v>0</v>
      </c>
      <c r="BM61" s="5">
        <f t="shared" si="1955"/>
        <v>0</v>
      </c>
      <c r="BN61" s="5">
        <f t="shared" ref="BN61" si="1982">BN62+BN67</f>
        <v>0</v>
      </c>
      <c r="BO61" s="5">
        <f t="shared" ref="BO61" si="1983">BO62+BO67</f>
        <v>0</v>
      </c>
      <c r="BP61" s="5">
        <f t="shared" si="1955"/>
        <v>0</v>
      </c>
      <c r="BQ61" s="5">
        <f t="shared" ref="BQ61" si="1984">BQ62+BQ67</f>
        <v>0</v>
      </c>
      <c r="BR61" s="5">
        <f t="shared" ref="BR61" si="1985">BR62+BR67</f>
        <v>0</v>
      </c>
      <c r="BS61" s="5">
        <f t="shared" si="1955"/>
        <v>0</v>
      </c>
      <c r="BT61" s="5">
        <f t="shared" ref="BT61" si="1986">BT62+BT67</f>
        <v>0</v>
      </c>
      <c r="BU61" s="5">
        <f t="shared" ref="BU61" si="1987">BU62+BU67</f>
        <v>0</v>
      </c>
      <c r="BV61" s="5">
        <f t="shared" si="1955"/>
        <v>0</v>
      </c>
      <c r="BW61" s="5">
        <f t="shared" ref="BW61" si="1988">BW62+BW67</f>
        <v>0</v>
      </c>
      <c r="BX61" s="5">
        <f t="shared" ref="BX61" si="1989">BX62+BX67</f>
        <v>0</v>
      </c>
      <c r="BY61" s="5">
        <f t="shared" si="1955"/>
        <v>0</v>
      </c>
      <c r="BZ61" s="5">
        <f t="shared" ref="BZ61" si="1990">BZ62+BZ67</f>
        <v>0</v>
      </c>
      <c r="CA61" s="5">
        <f t="shared" ref="CA61" si="1991">CA62+CA67</f>
        <v>0</v>
      </c>
      <c r="CB61" s="5">
        <f t="shared" si="1955"/>
        <v>0</v>
      </c>
      <c r="CC61" s="5">
        <f t="shared" ref="CC61" si="1992">CC62+CC67</f>
        <v>0</v>
      </c>
      <c r="CD61" s="5">
        <f t="shared" ref="CD61" si="1993">CD62+CD67</f>
        <v>0</v>
      </c>
      <c r="CE61" s="5">
        <f t="shared" si="1955"/>
        <v>0</v>
      </c>
      <c r="CF61" s="5">
        <f t="shared" ref="CF61" si="1994">CF62+CF67</f>
        <v>0</v>
      </c>
      <c r="CG61" s="5">
        <f t="shared" ref="CG61" si="1995">CG62+CG67</f>
        <v>0</v>
      </c>
      <c r="CH61" s="5">
        <f t="shared" si="1955"/>
        <v>0</v>
      </c>
      <c r="CI61" s="5">
        <f t="shared" ref="CI61" si="1996">CI62+CI67</f>
        <v>0</v>
      </c>
      <c r="CJ61" s="5">
        <f t="shared" ref="CJ61" si="1997">CJ62+CJ67</f>
        <v>0</v>
      </c>
      <c r="CK61" s="5">
        <f t="shared" si="1955"/>
        <v>0</v>
      </c>
      <c r="CL61" s="5">
        <f t="shared" ref="CL61" si="1998">CL62+CL67</f>
        <v>0</v>
      </c>
      <c r="CM61" s="5">
        <f t="shared" ref="CM61" si="1999">CM62+CM67</f>
        <v>0</v>
      </c>
      <c r="CN61" s="5">
        <f t="shared" si="1955"/>
        <v>0</v>
      </c>
      <c r="CO61" s="5">
        <f t="shared" ref="CO61" si="2000">CO62+CO67</f>
        <v>0</v>
      </c>
      <c r="CP61" s="5">
        <f t="shared" ref="CP61" si="2001">CP62+CP67</f>
        <v>0</v>
      </c>
      <c r="CQ61" s="5">
        <f t="shared" si="1955"/>
        <v>0</v>
      </c>
      <c r="CR61" s="5">
        <f t="shared" ref="CR61" si="2002">CR62+CR67</f>
        <v>0</v>
      </c>
      <c r="CS61" s="5">
        <f t="shared" ref="CS61" si="2003">CS62+CS67</f>
        <v>0</v>
      </c>
      <c r="CT61" s="5">
        <f t="shared" si="1955"/>
        <v>0</v>
      </c>
      <c r="CU61" s="5">
        <f t="shared" ref="CU61" si="2004">CU62+CU67</f>
        <v>0</v>
      </c>
      <c r="CV61" s="5">
        <f t="shared" ref="CV61" si="2005">CV62+CV67</f>
        <v>0</v>
      </c>
      <c r="CW61" s="5">
        <f t="shared" si="1955"/>
        <v>0</v>
      </c>
      <c r="CX61" s="5">
        <f t="shared" ref="CX61" si="2006">CX62+CX67</f>
        <v>0</v>
      </c>
      <c r="CY61" s="5">
        <f t="shared" ref="CY61" si="2007">CY62+CY67</f>
        <v>0</v>
      </c>
      <c r="CZ61" s="5">
        <f t="shared" si="1955"/>
        <v>0</v>
      </c>
      <c r="DA61" s="5">
        <f t="shared" ref="DA61" si="2008">DA62+DA67</f>
        <v>0</v>
      </c>
      <c r="DB61" s="5">
        <f t="shared" ref="DB61" si="2009">DB62+DB67</f>
        <v>0</v>
      </c>
      <c r="DC61" s="5">
        <f t="shared" si="1955"/>
        <v>0</v>
      </c>
      <c r="DD61" s="5">
        <f t="shared" ref="DD61" si="2010">DD62+DD67</f>
        <v>0</v>
      </c>
      <c r="DE61" s="5">
        <f t="shared" ref="DE61" si="2011">DE62+DE67</f>
        <v>0</v>
      </c>
      <c r="DF61" s="5">
        <f t="shared" si="1955"/>
        <v>0</v>
      </c>
      <c r="DG61" s="5">
        <f t="shared" ref="DG61" si="2012">DG62+DG67</f>
        <v>0</v>
      </c>
      <c r="DH61" s="5">
        <f t="shared" ref="DH61" si="2013">DH62+DH67</f>
        <v>0</v>
      </c>
      <c r="DI61" s="5">
        <f t="shared" si="1955"/>
        <v>0</v>
      </c>
      <c r="DJ61" s="5">
        <f t="shared" ref="DJ61" si="2014">DJ62+DJ67</f>
        <v>0</v>
      </c>
      <c r="DK61" s="5">
        <f t="shared" ref="DK61" si="2015">DK62+DK67</f>
        <v>0</v>
      </c>
      <c r="DL61" s="5">
        <f t="shared" si="1955"/>
        <v>0</v>
      </c>
      <c r="DM61" s="5">
        <f t="shared" ref="DM61" si="2016">DM62+DM67</f>
        <v>0</v>
      </c>
      <c r="DN61" s="5">
        <f t="shared" ref="DN61" si="2017">DN62+DN67</f>
        <v>0</v>
      </c>
      <c r="DO61" s="5">
        <f t="shared" si="1955"/>
        <v>0</v>
      </c>
      <c r="DP61" s="5">
        <f t="shared" ref="DP61" si="2018">DP62+DP67</f>
        <v>0</v>
      </c>
      <c r="DQ61" s="5">
        <f t="shared" ref="DQ61" si="2019">DQ62+DQ67</f>
        <v>0</v>
      </c>
      <c r="DR61" s="106">
        <f t="shared" si="1955"/>
        <v>0</v>
      </c>
      <c r="DS61" s="106">
        <f t="shared" ref="DS61:DT61" si="2020">DS62+DS67</f>
        <v>170142</v>
      </c>
      <c r="DT61" s="106">
        <f t="shared" si="2020"/>
        <v>170142</v>
      </c>
      <c r="DU61" s="5">
        <f t="shared" ref="DU61:DW61" si="2021">DU62+DU67</f>
        <v>13114</v>
      </c>
      <c r="DV61" s="5">
        <f t="shared" si="2021"/>
        <v>27</v>
      </c>
      <c r="DW61" s="5">
        <f t="shared" si="2021"/>
        <v>13141</v>
      </c>
      <c r="DX61" s="5">
        <f t="shared" ref="DX61:EU61" si="2022">DX62+DX67</f>
        <v>4516</v>
      </c>
      <c r="DY61" s="5">
        <f t="shared" si="2022"/>
        <v>1425</v>
      </c>
      <c r="DZ61" s="5">
        <f t="shared" si="2022"/>
        <v>5941</v>
      </c>
      <c r="EA61" s="5">
        <f t="shared" si="2022"/>
        <v>3632</v>
      </c>
      <c r="EB61" s="5">
        <f t="shared" si="2022"/>
        <v>0</v>
      </c>
      <c r="EC61" s="5">
        <f t="shared" si="2022"/>
        <v>3632</v>
      </c>
      <c r="ED61" s="5">
        <f t="shared" si="2022"/>
        <v>1500</v>
      </c>
      <c r="EE61" s="5">
        <f t="shared" si="2022"/>
        <v>0</v>
      </c>
      <c r="EF61" s="5">
        <f t="shared" si="2022"/>
        <v>1500</v>
      </c>
      <c r="EG61" s="5">
        <f t="shared" si="2022"/>
        <v>1100</v>
      </c>
      <c r="EH61" s="5">
        <f t="shared" si="2022"/>
        <v>-853</v>
      </c>
      <c r="EI61" s="5">
        <f t="shared" si="2022"/>
        <v>247</v>
      </c>
      <c r="EJ61" s="5">
        <f t="shared" si="2022"/>
        <v>0</v>
      </c>
      <c r="EK61" s="5">
        <f t="shared" si="2022"/>
        <v>0</v>
      </c>
      <c r="EL61" s="5">
        <f t="shared" si="2022"/>
        <v>0</v>
      </c>
      <c r="EM61" s="5">
        <f t="shared" si="2022"/>
        <v>0</v>
      </c>
      <c r="EN61" s="5">
        <f t="shared" si="2022"/>
        <v>0</v>
      </c>
      <c r="EO61" s="5">
        <f t="shared" si="2022"/>
        <v>0</v>
      </c>
      <c r="EP61" s="5">
        <f t="shared" si="2022"/>
        <v>235676</v>
      </c>
      <c r="EQ61" s="5">
        <f t="shared" si="2022"/>
        <v>9798</v>
      </c>
      <c r="ER61" s="5">
        <f t="shared" si="2022"/>
        <v>245474</v>
      </c>
      <c r="ES61" s="5">
        <f t="shared" si="2022"/>
        <v>0</v>
      </c>
      <c r="ET61" s="5">
        <f t="shared" si="2022"/>
        <v>0</v>
      </c>
      <c r="EU61" s="5">
        <f t="shared" si="2022"/>
        <v>0</v>
      </c>
      <c r="EV61" s="106">
        <f t="shared" si="1955"/>
        <v>259538</v>
      </c>
      <c r="EW61" s="106">
        <f t="shared" ref="EW61:EX61" si="2023">EW62+EW67</f>
        <v>10397</v>
      </c>
      <c r="EX61" s="106">
        <f t="shared" si="2023"/>
        <v>269935</v>
      </c>
      <c r="EY61" s="5">
        <f t="shared" si="1955"/>
        <v>0</v>
      </c>
      <c r="EZ61" s="5">
        <f t="shared" si="1955"/>
        <v>0</v>
      </c>
      <c r="FA61" s="5">
        <f t="shared" si="1955"/>
        <v>0</v>
      </c>
      <c r="FB61" s="5">
        <f t="shared" si="1955"/>
        <v>0</v>
      </c>
      <c r="FC61" s="5">
        <f t="shared" si="1955"/>
        <v>0</v>
      </c>
      <c r="FD61" s="5">
        <f t="shared" si="1955"/>
        <v>0</v>
      </c>
      <c r="FE61" s="5">
        <f t="shared" si="1955"/>
        <v>0</v>
      </c>
      <c r="FF61" s="5">
        <f t="shared" si="1955"/>
        <v>0</v>
      </c>
      <c r="FG61" s="5">
        <f t="shared" si="1955"/>
        <v>0</v>
      </c>
      <c r="FH61" s="5">
        <f t="shared" si="1955"/>
        <v>0</v>
      </c>
      <c r="FI61" s="5">
        <f t="shared" si="1955"/>
        <v>0</v>
      </c>
      <c r="FJ61" s="5">
        <f t="shared" si="1955"/>
        <v>0</v>
      </c>
      <c r="FK61" s="5">
        <f t="shared" si="1955"/>
        <v>0</v>
      </c>
      <c r="FL61" s="5">
        <f t="shared" si="1955"/>
        <v>0</v>
      </c>
      <c r="FM61" s="5">
        <f t="shared" si="1955"/>
        <v>0</v>
      </c>
      <c r="FN61" s="5">
        <f t="shared" ref="FN61" si="2024">FN62+FN67</f>
        <v>0</v>
      </c>
      <c r="FO61" s="5">
        <f t="shared" ref="FO61:HC61" si="2025">FO62+FO67</f>
        <v>0</v>
      </c>
      <c r="FP61" s="5">
        <f t="shared" si="2025"/>
        <v>0</v>
      </c>
      <c r="FQ61" s="5">
        <f t="shared" si="2025"/>
        <v>0</v>
      </c>
      <c r="FR61" s="5">
        <f t="shared" si="2025"/>
        <v>0</v>
      </c>
      <c r="FS61" s="5">
        <f t="shared" si="2025"/>
        <v>0</v>
      </c>
      <c r="FT61" s="5">
        <f t="shared" si="2025"/>
        <v>0</v>
      </c>
      <c r="FU61" s="5">
        <f t="shared" si="2025"/>
        <v>0</v>
      </c>
      <c r="FV61" s="5">
        <f t="shared" si="2025"/>
        <v>0</v>
      </c>
      <c r="FW61" s="5">
        <f t="shared" si="2025"/>
        <v>0</v>
      </c>
      <c r="FX61" s="5">
        <f t="shared" si="2025"/>
        <v>0</v>
      </c>
      <c r="FY61" s="5">
        <f t="shared" si="2025"/>
        <v>0</v>
      </c>
      <c r="FZ61" s="5">
        <f t="shared" si="2025"/>
        <v>0</v>
      </c>
      <c r="GA61" s="5">
        <f t="shared" si="2025"/>
        <v>0</v>
      </c>
      <c r="GB61" s="5">
        <f t="shared" si="2025"/>
        <v>0</v>
      </c>
      <c r="GC61" s="5">
        <f t="shared" si="2025"/>
        <v>0</v>
      </c>
      <c r="GD61" s="5">
        <f t="shared" si="2025"/>
        <v>0</v>
      </c>
      <c r="GE61" s="5">
        <f t="shared" si="2025"/>
        <v>0</v>
      </c>
      <c r="GF61" s="5">
        <f t="shared" si="2025"/>
        <v>0</v>
      </c>
      <c r="GG61" s="5">
        <f t="shared" si="2025"/>
        <v>0</v>
      </c>
      <c r="GH61" s="5">
        <f t="shared" si="2025"/>
        <v>0</v>
      </c>
      <c r="GI61" s="5">
        <f t="shared" si="2025"/>
        <v>0</v>
      </c>
      <c r="GJ61" s="5">
        <f t="shared" si="2025"/>
        <v>0</v>
      </c>
      <c r="GK61" s="5">
        <f t="shared" si="2025"/>
        <v>0</v>
      </c>
      <c r="GL61" s="5">
        <f t="shared" si="2025"/>
        <v>0</v>
      </c>
      <c r="GM61" s="5">
        <f t="shared" si="2025"/>
        <v>0</v>
      </c>
      <c r="GN61" s="5">
        <f t="shared" si="2025"/>
        <v>0</v>
      </c>
      <c r="GO61" s="5">
        <f t="shared" si="2025"/>
        <v>0</v>
      </c>
      <c r="GP61" s="5">
        <f t="shared" si="2025"/>
        <v>0</v>
      </c>
      <c r="GQ61" s="5">
        <f t="shared" si="2025"/>
        <v>0</v>
      </c>
      <c r="GR61" s="5">
        <f t="shared" si="2025"/>
        <v>0</v>
      </c>
      <c r="GS61" s="5">
        <f t="shared" si="2025"/>
        <v>0</v>
      </c>
      <c r="GT61" s="5">
        <f t="shared" si="2025"/>
        <v>0</v>
      </c>
      <c r="GU61" s="5">
        <f t="shared" si="2025"/>
        <v>0</v>
      </c>
      <c r="GV61" s="5">
        <f t="shared" si="2025"/>
        <v>0</v>
      </c>
      <c r="GW61" s="5">
        <f t="shared" si="2025"/>
        <v>0</v>
      </c>
      <c r="GX61" s="5">
        <f t="shared" si="2025"/>
        <v>0</v>
      </c>
      <c r="GY61" s="5">
        <f t="shared" si="2025"/>
        <v>0</v>
      </c>
      <c r="GZ61" s="5">
        <f t="shared" si="2025"/>
        <v>0</v>
      </c>
      <c r="HA61" s="5">
        <f t="shared" si="2025"/>
        <v>259538</v>
      </c>
      <c r="HB61" s="5">
        <f t="shared" si="2025"/>
        <v>180539</v>
      </c>
      <c r="HC61" s="118">
        <f t="shared" si="2025"/>
        <v>440077</v>
      </c>
    </row>
    <row r="62" spans="1:211" s="12" customFormat="1" x14ac:dyDescent="0.2">
      <c r="A62" s="124" t="s">
        <v>453</v>
      </c>
      <c r="B62" s="5">
        <f>B63+B64+B65+B66</f>
        <v>0</v>
      </c>
      <c r="C62" s="5">
        <f t="shared" ref="C62:D62" si="2026">C63+C64+C65+C66</f>
        <v>0</v>
      </c>
      <c r="D62" s="5">
        <f t="shared" si="2026"/>
        <v>0</v>
      </c>
      <c r="E62" s="5">
        <f>E63+E64+E65+E66</f>
        <v>0</v>
      </c>
      <c r="F62" s="5">
        <f t="shared" ref="F62" si="2027">F63+F64+F65+F66</f>
        <v>0</v>
      </c>
      <c r="G62" s="5">
        <f t="shared" ref="G62" si="2028">G63+G64+G65+G66</f>
        <v>0</v>
      </c>
      <c r="H62" s="5">
        <f>H63+H64+H65+H66</f>
        <v>0</v>
      </c>
      <c r="I62" s="5">
        <f t="shared" ref="I62" si="2029">I63+I64+I65+I66</f>
        <v>0</v>
      </c>
      <c r="J62" s="5">
        <f t="shared" ref="J62" si="2030">J63+J64+J65+J66</f>
        <v>0</v>
      </c>
      <c r="K62" s="5">
        <f>K63+K64+K65+K66</f>
        <v>0</v>
      </c>
      <c r="L62" s="5">
        <f t="shared" ref="L62" si="2031">L63+L64+L65+L66</f>
        <v>0</v>
      </c>
      <c r="M62" s="5">
        <f t="shared" ref="M62" si="2032">M63+M64+M65+M66</f>
        <v>0</v>
      </c>
      <c r="N62" s="5">
        <f>N63+N64+N65+N66</f>
        <v>0</v>
      </c>
      <c r="O62" s="5">
        <f t="shared" ref="O62" si="2033">O63+O64+O65+O66</f>
        <v>0</v>
      </c>
      <c r="P62" s="5">
        <f t="shared" ref="P62" si="2034">P63+P64+P65+P66</f>
        <v>0</v>
      </c>
      <c r="Q62" s="5">
        <f>Q63+Q64+Q65+Q66</f>
        <v>0</v>
      </c>
      <c r="R62" s="5">
        <f t="shared" ref="R62" si="2035">R63+R64+R65+R66</f>
        <v>0</v>
      </c>
      <c r="S62" s="5">
        <f t="shared" ref="S62" si="2036">S63+S64+S65+S66</f>
        <v>0</v>
      </c>
      <c r="T62" s="5">
        <f>T63+T64+T65+T66</f>
        <v>0</v>
      </c>
      <c r="U62" s="5">
        <f t="shared" ref="U62" si="2037">U63+U64+U65+U66</f>
        <v>0</v>
      </c>
      <c r="V62" s="5">
        <f t="shared" ref="V62" si="2038">V63+V64+V65+V66</f>
        <v>0</v>
      </c>
      <c r="W62" s="5">
        <f>W63+W64+W65+W66</f>
        <v>0</v>
      </c>
      <c r="X62" s="5">
        <f t="shared" ref="X62" si="2039">X63+X64+X65+X66</f>
        <v>0</v>
      </c>
      <c r="Y62" s="5">
        <f t="shared" ref="Y62" si="2040">Y63+Y64+Y65+Y66</f>
        <v>0</v>
      </c>
      <c r="Z62" s="5">
        <f t="shared" ref="Z62:FM62" si="2041">Z63+Z64+Z65+Z66</f>
        <v>0</v>
      </c>
      <c r="AA62" s="5">
        <f t="shared" ref="AA62" si="2042">AA63+AA64+AA65+AA66</f>
        <v>0</v>
      </c>
      <c r="AB62" s="5">
        <f t="shared" ref="AB62" si="2043">AB63+AB64+AB65+AB66</f>
        <v>0</v>
      </c>
      <c r="AC62" s="5">
        <f t="shared" si="2041"/>
        <v>0</v>
      </c>
      <c r="AD62" s="5">
        <f t="shared" ref="AD62" si="2044">AD63+AD64+AD65+AD66</f>
        <v>170142</v>
      </c>
      <c r="AE62" s="5">
        <f t="shared" ref="AE62" si="2045">AE63+AE64+AE65+AE66</f>
        <v>170142</v>
      </c>
      <c r="AF62" s="5">
        <f t="shared" si="2041"/>
        <v>0</v>
      </c>
      <c r="AG62" s="5">
        <f t="shared" ref="AG62" si="2046">AG63+AG64+AG65+AG66</f>
        <v>0</v>
      </c>
      <c r="AH62" s="5">
        <f t="shared" ref="AH62" si="2047">AH63+AH64+AH65+AH66</f>
        <v>0</v>
      </c>
      <c r="AI62" s="5">
        <f t="shared" si="2041"/>
        <v>0</v>
      </c>
      <c r="AJ62" s="5">
        <f t="shared" ref="AJ62" si="2048">AJ63+AJ64+AJ65+AJ66</f>
        <v>0</v>
      </c>
      <c r="AK62" s="5">
        <f t="shared" ref="AK62" si="2049">AK63+AK64+AK65+AK66</f>
        <v>0</v>
      </c>
      <c r="AL62" s="5">
        <f t="shared" si="2041"/>
        <v>0</v>
      </c>
      <c r="AM62" s="5">
        <f t="shared" ref="AM62" si="2050">AM63+AM64+AM65+AM66</f>
        <v>0</v>
      </c>
      <c r="AN62" s="5">
        <f t="shared" ref="AN62" si="2051">AN63+AN64+AN65+AN66</f>
        <v>0</v>
      </c>
      <c r="AO62" s="5">
        <f t="shared" si="2041"/>
        <v>0</v>
      </c>
      <c r="AP62" s="5">
        <f t="shared" ref="AP62" si="2052">AP63+AP64+AP65+AP66</f>
        <v>0</v>
      </c>
      <c r="AQ62" s="5">
        <f t="shared" ref="AQ62" si="2053">AQ63+AQ64+AQ65+AQ66</f>
        <v>0</v>
      </c>
      <c r="AR62" s="5">
        <f>AR63+AR64+AR65+AR66</f>
        <v>0</v>
      </c>
      <c r="AS62" s="5">
        <f t="shared" ref="AS62" si="2054">AS63+AS64+AS65+AS66</f>
        <v>0</v>
      </c>
      <c r="AT62" s="5">
        <f t="shared" ref="AT62" si="2055">AT63+AT64+AT65+AT66</f>
        <v>0</v>
      </c>
      <c r="AU62" s="5">
        <f t="shared" si="2041"/>
        <v>0</v>
      </c>
      <c r="AV62" s="5">
        <f t="shared" ref="AV62" si="2056">AV63+AV64+AV65+AV66</f>
        <v>0</v>
      </c>
      <c r="AW62" s="5">
        <f t="shared" ref="AW62" si="2057">AW63+AW64+AW65+AW66</f>
        <v>0</v>
      </c>
      <c r="AX62" s="5">
        <f t="shared" si="2041"/>
        <v>0</v>
      </c>
      <c r="AY62" s="5">
        <f t="shared" ref="AY62" si="2058">AY63+AY64+AY65+AY66</f>
        <v>0</v>
      </c>
      <c r="AZ62" s="5">
        <f t="shared" ref="AZ62" si="2059">AZ63+AZ64+AZ65+AZ66</f>
        <v>0</v>
      </c>
      <c r="BA62" s="5">
        <f t="shared" si="2041"/>
        <v>0</v>
      </c>
      <c r="BB62" s="5">
        <f t="shared" ref="BB62" si="2060">BB63+BB64+BB65+BB66</f>
        <v>0</v>
      </c>
      <c r="BC62" s="5">
        <f t="shared" ref="BC62" si="2061">BC63+BC64+BC65+BC66</f>
        <v>0</v>
      </c>
      <c r="BD62" s="5">
        <f t="shared" si="2041"/>
        <v>0</v>
      </c>
      <c r="BE62" s="5">
        <f t="shared" ref="BE62" si="2062">BE63+BE64+BE65+BE66</f>
        <v>0</v>
      </c>
      <c r="BF62" s="5">
        <f t="shared" ref="BF62" si="2063">BF63+BF64+BF65+BF66</f>
        <v>0</v>
      </c>
      <c r="BG62" s="5">
        <f t="shared" si="2041"/>
        <v>0</v>
      </c>
      <c r="BH62" s="5">
        <f t="shared" ref="BH62" si="2064">BH63+BH64+BH65+BH66</f>
        <v>0</v>
      </c>
      <c r="BI62" s="5">
        <f t="shared" ref="BI62" si="2065">BI63+BI64+BI65+BI66</f>
        <v>0</v>
      </c>
      <c r="BJ62" s="5">
        <f t="shared" si="2041"/>
        <v>0</v>
      </c>
      <c r="BK62" s="5">
        <f t="shared" ref="BK62" si="2066">BK63+BK64+BK65+BK66</f>
        <v>0</v>
      </c>
      <c r="BL62" s="5">
        <f t="shared" ref="BL62" si="2067">BL63+BL64+BL65+BL66</f>
        <v>0</v>
      </c>
      <c r="BM62" s="5">
        <f t="shared" si="2041"/>
        <v>0</v>
      </c>
      <c r="BN62" s="5">
        <f t="shared" ref="BN62" si="2068">BN63+BN64+BN65+BN66</f>
        <v>0</v>
      </c>
      <c r="BO62" s="5">
        <f t="shared" ref="BO62" si="2069">BO63+BO64+BO65+BO66</f>
        <v>0</v>
      </c>
      <c r="BP62" s="5">
        <f t="shared" si="2041"/>
        <v>0</v>
      </c>
      <c r="BQ62" s="5">
        <f t="shared" ref="BQ62" si="2070">BQ63+BQ64+BQ65+BQ66</f>
        <v>0</v>
      </c>
      <c r="BR62" s="5">
        <f t="shared" ref="BR62" si="2071">BR63+BR64+BR65+BR66</f>
        <v>0</v>
      </c>
      <c r="BS62" s="5">
        <f t="shared" si="2041"/>
        <v>0</v>
      </c>
      <c r="BT62" s="5">
        <f t="shared" ref="BT62" si="2072">BT63+BT64+BT65+BT66</f>
        <v>0</v>
      </c>
      <c r="BU62" s="5">
        <f t="shared" ref="BU62" si="2073">BU63+BU64+BU65+BU66</f>
        <v>0</v>
      </c>
      <c r="BV62" s="5">
        <f t="shared" si="2041"/>
        <v>0</v>
      </c>
      <c r="BW62" s="5">
        <f t="shared" ref="BW62" si="2074">BW63+BW64+BW65+BW66</f>
        <v>0</v>
      </c>
      <c r="BX62" s="5">
        <f t="shared" ref="BX62" si="2075">BX63+BX64+BX65+BX66</f>
        <v>0</v>
      </c>
      <c r="BY62" s="5">
        <f t="shared" si="2041"/>
        <v>0</v>
      </c>
      <c r="BZ62" s="5">
        <f t="shared" ref="BZ62" si="2076">BZ63+BZ64+BZ65+BZ66</f>
        <v>0</v>
      </c>
      <c r="CA62" s="5">
        <f t="shared" ref="CA62" si="2077">CA63+CA64+CA65+CA66</f>
        <v>0</v>
      </c>
      <c r="CB62" s="5">
        <f t="shared" si="2041"/>
        <v>0</v>
      </c>
      <c r="CC62" s="5">
        <f t="shared" ref="CC62" si="2078">CC63+CC64+CC65+CC66</f>
        <v>0</v>
      </c>
      <c r="CD62" s="5">
        <f t="shared" ref="CD62" si="2079">CD63+CD64+CD65+CD66</f>
        <v>0</v>
      </c>
      <c r="CE62" s="5">
        <f t="shared" si="2041"/>
        <v>0</v>
      </c>
      <c r="CF62" s="5">
        <f t="shared" ref="CF62" si="2080">CF63+CF64+CF65+CF66</f>
        <v>0</v>
      </c>
      <c r="CG62" s="5">
        <f t="shared" ref="CG62" si="2081">CG63+CG64+CG65+CG66</f>
        <v>0</v>
      </c>
      <c r="CH62" s="5">
        <f t="shared" si="2041"/>
        <v>0</v>
      </c>
      <c r="CI62" s="5">
        <f t="shared" ref="CI62" si="2082">CI63+CI64+CI65+CI66</f>
        <v>0</v>
      </c>
      <c r="CJ62" s="5">
        <f t="shared" ref="CJ62" si="2083">CJ63+CJ64+CJ65+CJ66</f>
        <v>0</v>
      </c>
      <c r="CK62" s="5">
        <f t="shared" si="2041"/>
        <v>0</v>
      </c>
      <c r="CL62" s="5">
        <f t="shared" ref="CL62" si="2084">CL63+CL64+CL65+CL66</f>
        <v>0</v>
      </c>
      <c r="CM62" s="5">
        <f t="shared" ref="CM62" si="2085">CM63+CM64+CM65+CM66</f>
        <v>0</v>
      </c>
      <c r="CN62" s="5">
        <f t="shared" si="2041"/>
        <v>0</v>
      </c>
      <c r="CO62" s="5">
        <f t="shared" ref="CO62" si="2086">CO63+CO64+CO65+CO66</f>
        <v>0</v>
      </c>
      <c r="CP62" s="5">
        <f t="shared" ref="CP62" si="2087">CP63+CP64+CP65+CP66</f>
        <v>0</v>
      </c>
      <c r="CQ62" s="5">
        <f t="shared" si="2041"/>
        <v>0</v>
      </c>
      <c r="CR62" s="5">
        <f t="shared" ref="CR62" si="2088">CR63+CR64+CR65+CR66</f>
        <v>0</v>
      </c>
      <c r="CS62" s="5">
        <f t="shared" ref="CS62" si="2089">CS63+CS64+CS65+CS66</f>
        <v>0</v>
      </c>
      <c r="CT62" s="5">
        <f t="shared" si="2041"/>
        <v>0</v>
      </c>
      <c r="CU62" s="5">
        <f t="shared" ref="CU62" si="2090">CU63+CU64+CU65+CU66</f>
        <v>0</v>
      </c>
      <c r="CV62" s="5">
        <f t="shared" ref="CV62" si="2091">CV63+CV64+CV65+CV66</f>
        <v>0</v>
      </c>
      <c r="CW62" s="5">
        <f t="shared" si="2041"/>
        <v>0</v>
      </c>
      <c r="CX62" s="5">
        <f t="shared" ref="CX62" si="2092">CX63+CX64+CX65+CX66</f>
        <v>0</v>
      </c>
      <c r="CY62" s="5">
        <f t="shared" ref="CY62" si="2093">CY63+CY64+CY65+CY66</f>
        <v>0</v>
      </c>
      <c r="CZ62" s="5">
        <f t="shared" si="2041"/>
        <v>0</v>
      </c>
      <c r="DA62" s="5">
        <f t="shared" ref="DA62" si="2094">DA63+DA64+DA65+DA66</f>
        <v>0</v>
      </c>
      <c r="DB62" s="5">
        <f t="shared" ref="DB62" si="2095">DB63+DB64+DB65+DB66</f>
        <v>0</v>
      </c>
      <c r="DC62" s="5">
        <f t="shared" si="2041"/>
        <v>0</v>
      </c>
      <c r="DD62" s="5">
        <f t="shared" ref="DD62" si="2096">DD63+DD64+DD65+DD66</f>
        <v>0</v>
      </c>
      <c r="DE62" s="5">
        <f t="shared" ref="DE62" si="2097">DE63+DE64+DE65+DE66</f>
        <v>0</v>
      </c>
      <c r="DF62" s="5">
        <f t="shared" si="2041"/>
        <v>0</v>
      </c>
      <c r="DG62" s="5">
        <f t="shared" ref="DG62" si="2098">DG63+DG64+DG65+DG66</f>
        <v>0</v>
      </c>
      <c r="DH62" s="5">
        <f t="shared" ref="DH62" si="2099">DH63+DH64+DH65+DH66</f>
        <v>0</v>
      </c>
      <c r="DI62" s="5">
        <f t="shared" si="2041"/>
        <v>0</v>
      </c>
      <c r="DJ62" s="5">
        <f t="shared" ref="DJ62" si="2100">DJ63+DJ64+DJ65+DJ66</f>
        <v>0</v>
      </c>
      <c r="DK62" s="5">
        <f t="shared" ref="DK62" si="2101">DK63+DK64+DK65+DK66</f>
        <v>0</v>
      </c>
      <c r="DL62" s="5">
        <f t="shared" si="2041"/>
        <v>0</v>
      </c>
      <c r="DM62" s="5">
        <f t="shared" ref="DM62" si="2102">DM63+DM64+DM65+DM66</f>
        <v>0</v>
      </c>
      <c r="DN62" s="5">
        <f t="shared" ref="DN62" si="2103">DN63+DN64+DN65+DN66</f>
        <v>0</v>
      </c>
      <c r="DO62" s="5">
        <f t="shared" si="2041"/>
        <v>0</v>
      </c>
      <c r="DP62" s="5">
        <f t="shared" ref="DP62" si="2104">DP63+DP64+DP65+DP66</f>
        <v>0</v>
      </c>
      <c r="DQ62" s="5">
        <f t="shared" ref="DQ62" si="2105">DQ63+DQ64+DQ65+DQ66</f>
        <v>0</v>
      </c>
      <c r="DR62" s="106">
        <f t="shared" si="2041"/>
        <v>0</v>
      </c>
      <c r="DS62" s="106">
        <f t="shared" ref="DS62:DT62" si="2106">DS63+DS64+DS65+DS66</f>
        <v>170142</v>
      </c>
      <c r="DT62" s="106">
        <f t="shared" si="2106"/>
        <v>170142</v>
      </c>
      <c r="DU62" s="5">
        <f t="shared" ref="DU62:DW62" si="2107">DU63+DU64+DU65+DU66</f>
        <v>13114</v>
      </c>
      <c r="DV62" s="5">
        <f t="shared" si="2107"/>
        <v>27</v>
      </c>
      <c r="DW62" s="5">
        <f t="shared" si="2107"/>
        <v>13141</v>
      </c>
      <c r="DX62" s="5">
        <f t="shared" ref="DX62:EU62" si="2108">DX63+DX64+DX65+DX66</f>
        <v>4516</v>
      </c>
      <c r="DY62" s="5">
        <f t="shared" si="2108"/>
        <v>1425</v>
      </c>
      <c r="DZ62" s="5">
        <f t="shared" si="2108"/>
        <v>5941</v>
      </c>
      <c r="EA62" s="5">
        <f t="shared" si="2108"/>
        <v>3632</v>
      </c>
      <c r="EB62" s="5">
        <f t="shared" si="2108"/>
        <v>0</v>
      </c>
      <c r="EC62" s="5">
        <f t="shared" si="2108"/>
        <v>3632</v>
      </c>
      <c r="ED62" s="5">
        <f t="shared" si="2108"/>
        <v>1500</v>
      </c>
      <c r="EE62" s="5">
        <f t="shared" si="2108"/>
        <v>0</v>
      </c>
      <c r="EF62" s="5">
        <f t="shared" si="2108"/>
        <v>1500</v>
      </c>
      <c r="EG62" s="5">
        <f t="shared" si="2108"/>
        <v>1100</v>
      </c>
      <c r="EH62" s="5">
        <f t="shared" si="2108"/>
        <v>-853</v>
      </c>
      <c r="EI62" s="5">
        <f t="shared" si="2108"/>
        <v>247</v>
      </c>
      <c r="EJ62" s="5">
        <f t="shared" si="2108"/>
        <v>0</v>
      </c>
      <c r="EK62" s="5">
        <f t="shared" si="2108"/>
        <v>0</v>
      </c>
      <c r="EL62" s="5">
        <f t="shared" si="2108"/>
        <v>0</v>
      </c>
      <c r="EM62" s="5">
        <f t="shared" si="2108"/>
        <v>0</v>
      </c>
      <c r="EN62" s="5">
        <f t="shared" si="2108"/>
        <v>0</v>
      </c>
      <c r="EO62" s="5">
        <f t="shared" si="2108"/>
        <v>0</v>
      </c>
      <c r="EP62" s="5">
        <f t="shared" si="2108"/>
        <v>235676</v>
      </c>
      <c r="EQ62" s="5">
        <f t="shared" si="2108"/>
        <v>9798</v>
      </c>
      <c r="ER62" s="5">
        <f t="shared" si="2108"/>
        <v>245474</v>
      </c>
      <c r="ES62" s="5">
        <f t="shared" si="2108"/>
        <v>0</v>
      </c>
      <c r="ET62" s="5">
        <f t="shared" si="2108"/>
        <v>0</v>
      </c>
      <c r="EU62" s="5">
        <f t="shared" si="2108"/>
        <v>0</v>
      </c>
      <c r="EV62" s="106">
        <f t="shared" si="2041"/>
        <v>259538</v>
      </c>
      <c r="EW62" s="106">
        <f t="shared" ref="EW62:EX62" si="2109">EW63+EW64+EW65+EW66</f>
        <v>10397</v>
      </c>
      <c r="EX62" s="106">
        <f t="shared" si="2109"/>
        <v>269935</v>
      </c>
      <c r="EY62" s="5">
        <f t="shared" si="2041"/>
        <v>0</v>
      </c>
      <c r="EZ62" s="5">
        <f t="shared" si="2041"/>
        <v>0</v>
      </c>
      <c r="FA62" s="5">
        <f t="shared" si="2041"/>
        <v>0</v>
      </c>
      <c r="FB62" s="5">
        <f t="shared" si="2041"/>
        <v>0</v>
      </c>
      <c r="FC62" s="5">
        <f t="shared" si="2041"/>
        <v>0</v>
      </c>
      <c r="FD62" s="5">
        <f t="shared" si="2041"/>
        <v>0</v>
      </c>
      <c r="FE62" s="5">
        <f t="shared" si="2041"/>
        <v>0</v>
      </c>
      <c r="FF62" s="5">
        <f t="shared" si="2041"/>
        <v>0</v>
      </c>
      <c r="FG62" s="5">
        <f t="shared" si="2041"/>
        <v>0</v>
      </c>
      <c r="FH62" s="5">
        <f t="shared" si="2041"/>
        <v>0</v>
      </c>
      <c r="FI62" s="5">
        <f t="shared" si="2041"/>
        <v>0</v>
      </c>
      <c r="FJ62" s="5">
        <f t="shared" si="2041"/>
        <v>0</v>
      </c>
      <c r="FK62" s="5">
        <f t="shared" si="2041"/>
        <v>0</v>
      </c>
      <c r="FL62" s="5">
        <f t="shared" si="2041"/>
        <v>0</v>
      </c>
      <c r="FM62" s="5">
        <f t="shared" si="2041"/>
        <v>0</v>
      </c>
      <c r="FN62" s="5">
        <f t="shared" ref="FN62" si="2110">FN63+FN64+FN65+FN66</f>
        <v>0</v>
      </c>
      <c r="FO62" s="5">
        <f t="shared" ref="FO62:HC62" si="2111">FO63+FO64+FO65+FO66</f>
        <v>0</v>
      </c>
      <c r="FP62" s="5">
        <f t="shared" si="2111"/>
        <v>0</v>
      </c>
      <c r="FQ62" s="5">
        <f t="shared" si="2111"/>
        <v>0</v>
      </c>
      <c r="FR62" s="5">
        <f t="shared" si="2111"/>
        <v>0</v>
      </c>
      <c r="FS62" s="5">
        <f t="shared" si="2111"/>
        <v>0</v>
      </c>
      <c r="FT62" s="5">
        <f t="shared" si="2111"/>
        <v>0</v>
      </c>
      <c r="FU62" s="5">
        <f t="shared" si="2111"/>
        <v>0</v>
      </c>
      <c r="FV62" s="5">
        <f t="shared" si="2111"/>
        <v>0</v>
      </c>
      <c r="FW62" s="5">
        <f t="shared" si="2111"/>
        <v>0</v>
      </c>
      <c r="FX62" s="5">
        <f t="shared" si="2111"/>
        <v>0</v>
      </c>
      <c r="FY62" s="5">
        <f t="shared" si="2111"/>
        <v>0</v>
      </c>
      <c r="FZ62" s="5">
        <f t="shared" si="2111"/>
        <v>0</v>
      </c>
      <c r="GA62" s="5">
        <f t="shared" si="2111"/>
        <v>0</v>
      </c>
      <c r="GB62" s="5">
        <f t="shared" si="2111"/>
        <v>0</v>
      </c>
      <c r="GC62" s="5">
        <f t="shared" si="2111"/>
        <v>0</v>
      </c>
      <c r="GD62" s="5">
        <f t="shared" si="2111"/>
        <v>0</v>
      </c>
      <c r="GE62" s="5">
        <f t="shared" si="2111"/>
        <v>0</v>
      </c>
      <c r="GF62" s="5">
        <f t="shared" si="2111"/>
        <v>0</v>
      </c>
      <c r="GG62" s="5">
        <f t="shared" si="2111"/>
        <v>0</v>
      </c>
      <c r="GH62" s="5">
        <f t="shared" si="2111"/>
        <v>0</v>
      </c>
      <c r="GI62" s="5">
        <f t="shared" si="2111"/>
        <v>0</v>
      </c>
      <c r="GJ62" s="5">
        <f t="shared" si="2111"/>
        <v>0</v>
      </c>
      <c r="GK62" s="5">
        <f t="shared" si="2111"/>
        <v>0</v>
      </c>
      <c r="GL62" s="5">
        <f t="shared" si="2111"/>
        <v>0</v>
      </c>
      <c r="GM62" s="5">
        <f t="shared" si="2111"/>
        <v>0</v>
      </c>
      <c r="GN62" s="5">
        <f t="shared" si="2111"/>
        <v>0</v>
      </c>
      <c r="GO62" s="5">
        <f t="shared" si="2111"/>
        <v>0</v>
      </c>
      <c r="GP62" s="5">
        <f t="shared" si="2111"/>
        <v>0</v>
      </c>
      <c r="GQ62" s="5">
        <f t="shared" si="2111"/>
        <v>0</v>
      </c>
      <c r="GR62" s="5">
        <f t="shared" si="2111"/>
        <v>0</v>
      </c>
      <c r="GS62" s="5">
        <f t="shared" si="2111"/>
        <v>0</v>
      </c>
      <c r="GT62" s="5">
        <f t="shared" si="2111"/>
        <v>0</v>
      </c>
      <c r="GU62" s="5">
        <f t="shared" si="2111"/>
        <v>0</v>
      </c>
      <c r="GV62" s="5">
        <f t="shared" si="2111"/>
        <v>0</v>
      </c>
      <c r="GW62" s="5">
        <f t="shared" si="2111"/>
        <v>0</v>
      </c>
      <c r="GX62" s="5">
        <f t="shared" si="2111"/>
        <v>0</v>
      </c>
      <c r="GY62" s="5">
        <f t="shared" si="2111"/>
        <v>0</v>
      </c>
      <c r="GZ62" s="5">
        <f t="shared" si="2111"/>
        <v>0</v>
      </c>
      <c r="HA62" s="5">
        <f t="shared" si="2111"/>
        <v>259538</v>
      </c>
      <c r="HB62" s="5">
        <f t="shared" si="2111"/>
        <v>180539</v>
      </c>
      <c r="HC62" s="118">
        <f t="shared" si="2111"/>
        <v>440077</v>
      </c>
    </row>
    <row r="63" spans="1:211" x14ac:dyDescent="0.2">
      <c r="A63" s="125" t="s">
        <v>454</v>
      </c>
      <c r="B63" s="6">
        <v>0</v>
      </c>
      <c r="C63" s="6"/>
      <c r="D63" s="6">
        <f t="shared" ref="D63:D66" si="2112">B63+C63</f>
        <v>0</v>
      </c>
      <c r="E63" s="6">
        <v>0</v>
      </c>
      <c r="F63" s="6"/>
      <c r="G63" s="6">
        <f t="shared" ref="G63:G66" si="2113">E63+F63</f>
        <v>0</v>
      </c>
      <c r="H63" s="6">
        <v>0</v>
      </c>
      <c r="I63" s="6"/>
      <c r="J63" s="6">
        <f t="shared" ref="J63:J66" si="2114">H63+I63</f>
        <v>0</v>
      </c>
      <c r="K63" s="6">
        <v>0</v>
      </c>
      <c r="L63" s="6"/>
      <c r="M63" s="6">
        <f t="shared" ref="M63:M66" si="2115">K63+L63</f>
        <v>0</v>
      </c>
      <c r="N63" s="6">
        <v>0</v>
      </c>
      <c r="O63" s="6"/>
      <c r="P63" s="6">
        <f t="shared" ref="P63:P66" si="2116">N63+O63</f>
        <v>0</v>
      </c>
      <c r="Q63" s="6">
        <v>0</v>
      </c>
      <c r="R63" s="6"/>
      <c r="S63" s="6">
        <f t="shared" ref="S63:S66" si="2117">Q63+R63</f>
        <v>0</v>
      </c>
      <c r="T63" s="6">
        <v>0</v>
      </c>
      <c r="U63" s="6"/>
      <c r="V63" s="6">
        <f t="shared" ref="V63:V66" si="2118">T63+U63</f>
        <v>0</v>
      </c>
      <c r="W63" s="6">
        <v>0</v>
      </c>
      <c r="X63" s="6"/>
      <c r="Y63" s="6">
        <f t="shared" ref="Y63:Y66" si="2119">W63+X63</f>
        <v>0</v>
      </c>
      <c r="Z63" s="6">
        <v>0</v>
      </c>
      <c r="AA63" s="6"/>
      <c r="AB63" s="6">
        <f t="shared" ref="AB63:AB66" si="2120">Z63+AA63</f>
        <v>0</v>
      </c>
      <c r="AC63" s="6"/>
      <c r="AD63" s="6"/>
      <c r="AE63" s="6">
        <f t="shared" ref="AE63:AE66" si="2121">AC63+AD63</f>
        <v>0</v>
      </c>
      <c r="AF63" s="6"/>
      <c r="AG63" s="6"/>
      <c r="AH63" s="6">
        <f t="shared" ref="AH63:AH66" si="2122">AF63+AG63</f>
        <v>0</v>
      </c>
      <c r="AI63" s="6"/>
      <c r="AJ63" s="6"/>
      <c r="AK63" s="6">
        <f t="shared" ref="AK63:AK66" si="2123">AI63+AJ63</f>
        <v>0</v>
      </c>
      <c r="AL63" s="6"/>
      <c r="AM63" s="6"/>
      <c r="AN63" s="6">
        <f t="shared" ref="AN63:AN66" si="2124">AL63+AM63</f>
        <v>0</v>
      </c>
      <c r="AO63" s="6"/>
      <c r="AP63" s="6"/>
      <c r="AQ63" s="6">
        <f t="shared" ref="AQ63:AQ66" si="2125">AO63+AP63</f>
        <v>0</v>
      </c>
      <c r="AR63" s="6"/>
      <c r="AS63" s="6"/>
      <c r="AT63" s="6">
        <f t="shared" ref="AT63:AT66" si="2126">AR63+AS63</f>
        <v>0</v>
      </c>
      <c r="AU63" s="6"/>
      <c r="AV63" s="6"/>
      <c r="AW63" s="6">
        <f t="shared" ref="AW63:AW66" si="2127">AU63+AV63</f>
        <v>0</v>
      </c>
      <c r="AX63" s="6"/>
      <c r="AY63" s="6"/>
      <c r="AZ63" s="6">
        <f t="shared" ref="AZ63:AZ66" si="2128">AX63+AY63</f>
        <v>0</v>
      </c>
      <c r="BA63" s="6"/>
      <c r="BB63" s="6"/>
      <c r="BC63" s="6">
        <f t="shared" ref="BC63:BC66" si="2129">BA63+BB63</f>
        <v>0</v>
      </c>
      <c r="BD63" s="6"/>
      <c r="BE63" s="6"/>
      <c r="BF63" s="6">
        <f t="shared" ref="BF63:BF66" si="2130">BD63+BE63</f>
        <v>0</v>
      </c>
      <c r="BG63" s="6"/>
      <c r="BH63" s="6"/>
      <c r="BI63" s="6">
        <f t="shared" ref="BI63:BI66" si="2131">BG63+BH63</f>
        <v>0</v>
      </c>
      <c r="BJ63" s="6"/>
      <c r="BK63" s="6"/>
      <c r="BL63" s="6">
        <f t="shared" ref="BL63:BL66" si="2132">BJ63+BK63</f>
        <v>0</v>
      </c>
      <c r="BM63" s="6"/>
      <c r="BN63" s="6"/>
      <c r="BO63" s="6">
        <f t="shared" ref="BO63:BO66" si="2133">BM63+BN63</f>
        <v>0</v>
      </c>
      <c r="BP63" s="6"/>
      <c r="BQ63" s="6"/>
      <c r="BR63" s="6">
        <f t="shared" ref="BR63:BR66" si="2134">BP63+BQ63</f>
        <v>0</v>
      </c>
      <c r="BS63" s="6"/>
      <c r="BT63" s="6"/>
      <c r="BU63" s="6">
        <f t="shared" ref="BU63:BU66" si="2135">BS63+BT63</f>
        <v>0</v>
      </c>
      <c r="BV63" s="6"/>
      <c r="BW63" s="6"/>
      <c r="BX63" s="6">
        <f t="shared" ref="BX63:BX66" si="2136">BV63+BW63</f>
        <v>0</v>
      </c>
      <c r="BY63" s="6"/>
      <c r="BZ63" s="6"/>
      <c r="CA63" s="6">
        <f t="shared" ref="CA63:CA66" si="2137">BY63+BZ63</f>
        <v>0</v>
      </c>
      <c r="CB63" s="6"/>
      <c r="CC63" s="6"/>
      <c r="CD63" s="6">
        <f t="shared" ref="CD63:CD66" si="2138">CB63+CC63</f>
        <v>0</v>
      </c>
      <c r="CE63" s="6"/>
      <c r="CF63" s="6"/>
      <c r="CG63" s="6">
        <f t="shared" ref="CG63:CG66" si="2139">CE63+CF63</f>
        <v>0</v>
      </c>
      <c r="CH63" s="6"/>
      <c r="CI63" s="6"/>
      <c r="CJ63" s="6">
        <f t="shared" ref="CJ63:CJ66" si="2140">CH63+CI63</f>
        <v>0</v>
      </c>
      <c r="CK63" s="6"/>
      <c r="CL63" s="6"/>
      <c r="CM63" s="6">
        <f t="shared" ref="CM63:CM66" si="2141">CK63+CL63</f>
        <v>0</v>
      </c>
      <c r="CN63" s="6"/>
      <c r="CO63" s="6"/>
      <c r="CP63" s="6">
        <f t="shared" ref="CP63:CP66" si="2142">CN63+CO63</f>
        <v>0</v>
      </c>
      <c r="CQ63" s="6"/>
      <c r="CR63" s="6"/>
      <c r="CS63" s="6">
        <f t="shared" ref="CS63:CS66" si="2143">CQ63+CR63</f>
        <v>0</v>
      </c>
      <c r="CT63" s="6"/>
      <c r="CU63" s="6"/>
      <c r="CV63" s="6">
        <f t="shared" ref="CV63:CV66" si="2144">CT63+CU63</f>
        <v>0</v>
      </c>
      <c r="CW63" s="6"/>
      <c r="CX63" s="6"/>
      <c r="CY63" s="6">
        <f t="shared" ref="CY63:CY66" si="2145">CW63+CX63</f>
        <v>0</v>
      </c>
      <c r="CZ63" s="6"/>
      <c r="DA63" s="6"/>
      <c r="DB63" s="6">
        <f t="shared" ref="DB63:DB66" si="2146">CZ63+DA63</f>
        <v>0</v>
      </c>
      <c r="DC63" s="6"/>
      <c r="DD63" s="6"/>
      <c r="DE63" s="6">
        <f t="shared" ref="DE63:DE66" si="2147">DC63+DD63</f>
        <v>0</v>
      </c>
      <c r="DF63" s="6"/>
      <c r="DG63" s="6"/>
      <c r="DH63" s="6">
        <f t="shared" ref="DH63:DH66" si="2148">DF63+DG63</f>
        <v>0</v>
      </c>
      <c r="DI63" s="6"/>
      <c r="DJ63" s="6"/>
      <c r="DK63" s="6">
        <f t="shared" ref="DK63:DK66" si="2149">DI63+DJ63</f>
        <v>0</v>
      </c>
      <c r="DL63" s="6"/>
      <c r="DM63" s="6"/>
      <c r="DN63" s="6">
        <f t="shared" ref="DN63:DN66" si="2150">DL63+DM63</f>
        <v>0</v>
      </c>
      <c r="DO63" s="6"/>
      <c r="DP63" s="6"/>
      <c r="DQ63" s="6">
        <f t="shared" ref="DQ63:DQ66" si="2151">DO63+DP63</f>
        <v>0</v>
      </c>
      <c r="DR63" s="105">
        <f t="shared" ref="DR63:DT66" si="2152">B63+E63+H63+K63+N63+Q63+T63+W63+Z63+AC63+AF63+AI63+AL63+AO63+AR63+AU63+AX63+BA63+BD63+BG63+BJ63+BM63+BP63+BS63+BV63+BY63+CB63+CE63+CH63+CK63+CN63+CQ63+CT63+CW63+CZ63+DC63+DF63+DI63+DL63+DO63</f>
        <v>0</v>
      </c>
      <c r="DS63" s="105">
        <f t="shared" si="2152"/>
        <v>0</v>
      </c>
      <c r="DT63" s="105">
        <f t="shared" si="2152"/>
        <v>0</v>
      </c>
      <c r="DU63" s="6">
        <v>13114</v>
      </c>
      <c r="DV63" s="6"/>
      <c r="DW63" s="6">
        <f t="shared" ref="DW63:DW66" si="2153">DU63+DV63</f>
        <v>13114</v>
      </c>
      <c r="DX63" s="6">
        <v>4516</v>
      </c>
      <c r="DY63" s="6"/>
      <c r="DZ63" s="6">
        <f t="shared" ref="DZ63:DZ66" si="2154">DX63+DY63</f>
        <v>4516</v>
      </c>
      <c r="EA63" s="6">
        <v>3632</v>
      </c>
      <c r="EB63" s="6"/>
      <c r="EC63" s="6">
        <f t="shared" ref="EC63:EC66" si="2155">EA63+EB63</f>
        <v>3632</v>
      </c>
      <c r="ED63" s="6">
        <v>1500</v>
      </c>
      <c r="EE63" s="6"/>
      <c r="EF63" s="6">
        <f t="shared" ref="EF63:EF66" si="2156">ED63+EE63</f>
        <v>1500</v>
      </c>
      <c r="EG63" s="6">
        <v>1100</v>
      </c>
      <c r="EH63" s="6"/>
      <c r="EI63" s="6">
        <f t="shared" ref="EI63:EI66" si="2157">EG63+EH63</f>
        <v>1100</v>
      </c>
      <c r="EJ63" s="6"/>
      <c r="EK63" s="6"/>
      <c r="EL63" s="6">
        <f t="shared" ref="EL63:EL66" si="2158">EJ63+EK63</f>
        <v>0</v>
      </c>
      <c r="EM63" s="6"/>
      <c r="EN63" s="6"/>
      <c r="EO63" s="6">
        <f t="shared" ref="EO63:EO66" si="2159">EM63+EN63</f>
        <v>0</v>
      </c>
      <c r="EP63" s="6">
        <v>235676</v>
      </c>
      <c r="EQ63" s="6">
        <f>59+9739</f>
        <v>9798</v>
      </c>
      <c r="ER63" s="6">
        <f t="shared" ref="ER63:ER66" si="2160">EP63+EQ63</f>
        <v>245474</v>
      </c>
      <c r="ES63" s="6"/>
      <c r="ET63" s="6"/>
      <c r="EU63" s="6">
        <f t="shared" ref="EU63:EU66" si="2161">ES63+ET63</f>
        <v>0</v>
      </c>
      <c r="EV63" s="105">
        <f t="shared" ref="EV63:EV66" si="2162">DU63+DX63+EA63+ED63+EG63+EJ63+EM63+EP63+ES63</f>
        <v>259538</v>
      </c>
      <c r="EW63" s="105">
        <f t="shared" ref="EW63:EW66" si="2163">DV63+DY63+EB63+EE63+EH63+EK63+EN63+EQ63+ET63</f>
        <v>9798</v>
      </c>
      <c r="EX63" s="105">
        <f t="shared" ref="EX63:EX66" si="2164">DW63+DZ63+EC63+EF63+EI63+EL63+EO63+ER63+EU63</f>
        <v>269336</v>
      </c>
      <c r="EY63" s="6"/>
      <c r="EZ63" s="6"/>
      <c r="FA63" s="6">
        <f t="shared" ref="FA63:FA66" si="2165">EY63+EZ63</f>
        <v>0</v>
      </c>
      <c r="FB63" s="6"/>
      <c r="FC63" s="6"/>
      <c r="FD63" s="6">
        <f t="shared" ref="FD63:FD66" si="2166">FB63+FC63</f>
        <v>0</v>
      </c>
      <c r="FE63" s="6"/>
      <c r="FF63" s="6"/>
      <c r="FG63" s="6">
        <f t="shared" ref="FG63:FG66" si="2167">FE63+FF63</f>
        <v>0</v>
      </c>
      <c r="FH63" s="6"/>
      <c r="FI63" s="6"/>
      <c r="FJ63" s="6">
        <f t="shared" ref="FJ63:FJ66" si="2168">FH63+FI63</f>
        <v>0</v>
      </c>
      <c r="FK63" s="7"/>
      <c r="FL63" s="6"/>
      <c r="FM63" s="6">
        <f t="shared" ref="FM63:FM66" si="2169">FK63+FL63</f>
        <v>0</v>
      </c>
      <c r="FN63" s="7"/>
      <c r="FO63" s="6"/>
      <c r="FP63" s="6">
        <f t="shared" ref="FP63:FP66" si="2170">FN63+FO63</f>
        <v>0</v>
      </c>
      <c r="FQ63" s="7"/>
      <c r="FR63" s="6"/>
      <c r="FS63" s="6">
        <f t="shared" ref="FS63:FS66" si="2171">FQ63+FR63</f>
        <v>0</v>
      </c>
      <c r="FT63" s="7"/>
      <c r="FU63" s="6"/>
      <c r="FV63" s="6">
        <f t="shared" ref="FV63:FV66" si="2172">FT63+FU63</f>
        <v>0</v>
      </c>
      <c r="FW63" s="7"/>
      <c r="FX63" s="6"/>
      <c r="FY63" s="6">
        <f t="shared" ref="FY63:FY66" si="2173">FW63+FX63</f>
        <v>0</v>
      </c>
      <c r="FZ63" s="7"/>
      <c r="GA63" s="6"/>
      <c r="GB63" s="6">
        <f t="shared" ref="GB63:GB66" si="2174">FZ63+GA63</f>
        <v>0</v>
      </c>
      <c r="GC63" s="7"/>
      <c r="GD63" s="6"/>
      <c r="GE63" s="6">
        <f t="shared" ref="GE63:GE66" si="2175">GC63+GD63</f>
        <v>0</v>
      </c>
      <c r="GF63" s="7"/>
      <c r="GG63" s="6"/>
      <c r="GH63" s="6">
        <f t="shared" ref="GH63:GH66" si="2176">GF63+GG63</f>
        <v>0</v>
      </c>
      <c r="GI63" s="7"/>
      <c r="GJ63" s="6"/>
      <c r="GK63" s="6">
        <f t="shared" ref="GK63:GK66" si="2177">GI63+GJ63</f>
        <v>0</v>
      </c>
      <c r="GL63" s="7">
        <f t="shared" ref="GL63:GL66" si="2178">EY63+FB63+FE63+FH63+FK63+FN63+FQ63+FT63+FW63+FZ63+GC63+GF63+GI63</f>
        <v>0</v>
      </c>
      <c r="GM63" s="7">
        <f t="shared" ref="GM63:GM66" si="2179">EZ63+FC63+FF63+FI63+FL63+FO63+FR63+FU63+FX63+GA63+GD63+GG63+GJ63</f>
        <v>0</v>
      </c>
      <c r="GN63" s="7">
        <f t="shared" ref="GN63:GN66" si="2180">FA63+FD63+FG63+FJ63+FM63+FP63+FS63+FV63+FY63+GB63+GE63+GH63+GK63</f>
        <v>0</v>
      </c>
      <c r="GO63" s="7">
        <f>SUM(GB63:GN63)</f>
        <v>0</v>
      </c>
      <c r="GP63" s="6"/>
      <c r="GQ63" s="6">
        <f t="shared" ref="GQ63:GQ66" si="2181">GO63+GP63</f>
        <v>0</v>
      </c>
      <c r="GR63" s="7">
        <f>SUM(GE63:GQ63)</f>
        <v>0</v>
      </c>
      <c r="GS63" s="6"/>
      <c r="GT63" s="6">
        <f t="shared" ref="GT63:GT66" si="2182">GR63+GS63</f>
        <v>0</v>
      </c>
      <c r="GU63" s="7">
        <f>SUM(GH63:GT63)</f>
        <v>0</v>
      </c>
      <c r="GV63" s="6"/>
      <c r="GW63" s="6">
        <f t="shared" ref="GW63:GW66" si="2183">GU63+GV63</f>
        <v>0</v>
      </c>
      <c r="GX63" s="7">
        <f t="shared" ref="GX63:GX66" si="2184">GL63+GO63+GR63+GU63</f>
        <v>0</v>
      </c>
      <c r="GY63" s="7">
        <f t="shared" ref="GY63:GY66" si="2185">GM63+GP63+GS63+GV63</f>
        <v>0</v>
      </c>
      <c r="GZ63" s="7">
        <f t="shared" ref="GZ63:GZ66" si="2186">GN63+GQ63+GT63+GW63</f>
        <v>0</v>
      </c>
      <c r="HA63" s="7">
        <f t="shared" ref="HA63:HA66" si="2187">GX63+EV63+DR63</f>
        <v>259538</v>
      </c>
      <c r="HB63" s="7">
        <f t="shared" ref="HB63:HB66" si="2188">GY63+EW63+DS63</f>
        <v>9798</v>
      </c>
      <c r="HC63" s="595">
        <f t="shared" ref="HC63:HC66" si="2189">GZ63+EX63+DT63</f>
        <v>269336</v>
      </c>
    </row>
    <row r="64" spans="1:211" x14ac:dyDescent="0.2">
      <c r="A64" s="123" t="s">
        <v>455</v>
      </c>
      <c r="B64" s="6">
        <v>0</v>
      </c>
      <c r="C64" s="6"/>
      <c r="D64" s="6">
        <f t="shared" si="2112"/>
        <v>0</v>
      </c>
      <c r="E64" s="6">
        <v>0</v>
      </c>
      <c r="F64" s="6"/>
      <c r="G64" s="6">
        <f t="shared" si="2113"/>
        <v>0</v>
      </c>
      <c r="H64" s="6">
        <v>0</v>
      </c>
      <c r="I64" s="6"/>
      <c r="J64" s="6">
        <f t="shared" si="2114"/>
        <v>0</v>
      </c>
      <c r="K64" s="6">
        <v>0</v>
      </c>
      <c r="L64" s="6"/>
      <c r="M64" s="6">
        <f t="shared" si="2115"/>
        <v>0</v>
      </c>
      <c r="N64" s="6">
        <v>0</v>
      </c>
      <c r="O64" s="6"/>
      <c r="P64" s="6">
        <f t="shared" si="2116"/>
        <v>0</v>
      </c>
      <c r="Q64" s="6">
        <v>0</v>
      </c>
      <c r="R64" s="6"/>
      <c r="S64" s="6">
        <f t="shared" si="2117"/>
        <v>0</v>
      </c>
      <c r="T64" s="6">
        <v>0</v>
      </c>
      <c r="U64" s="6"/>
      <c r="V64" s="6">
        <f t="shared" si="2118"/>
        <v>0</v>
      </c>
      <c r="W64" s="6">
        <v>0</v>
      </c>
      <c r="X64" s="6"/>
      <c r="Y64" s="6">
        <f t="shared" si="2119"/>
        <v>0</v>
      </c>
      <c r="Z64" s="6">
        <v>0</v>
      </c>
      <c r="AA64" s="6"/>
      <c r="AB64" s="6">
        <f t="shared" si="2120"/>
        <v>0</v>
      </c>
      <c r="AC64" s="6"/>
      <c r="AD64" s="6"/>
      <c r="AE64" s="6">
        <f t="shared" si="2121"/>
        <v>0</v>
      </c>
      <c r="AF64" s="6"/>
      <c r="AG64" s="6"/>
      <c r="AH64" s="6">
        <f t="shared" si="2122"/>
        <v>0</v>
      </c>
      <c r="AI64" s="6"/>
      <c r="AJ64" s="6"/>
      <c r="AK64" s="6">
        <f t="shared" si="2123"/>
        <v>0</v>
      </c>
      <c r="AL64" s="6"/>
      <c r="AM64" s="6"/>
      <c r="AN64" s="6">
        <f t="shared" si="2124"/>
        <v>0</v>
      </c>
      <c r="AO64" s="6"/>
      <c r="AP64" s="6"/>
      <c r="AQ64" s="6">
        <f t="shared" si="2125"/>
        <v>0</v>
      </c>
      <c r="AR64" s="6"/>
      <c r="AS64" s="6"/>
      <c r="AT64" s="6">
        <f t="shared" si="2126"/>
        <v>0</v>
      </c>
      <c r="AU64" s="6"/>
      <c r="AV64" s="6"/>
      <c r="AW64" s="6">
        <f t="shared" si="2127"/>
        <v>0</v>
      </c>
      <c r="AX64" s="6"/>
      <c r="AY64" s="6"/>
      <c r="AZ64" s="6">
        <f t="shared" si="2128"/>
        <v>0</v>
      </c>
      <c r="BA64" s="6"/>
      <c r="BB64" s="6"/>
      <c r="BC64" s="6">
        <f t="shared" si="2129"/>
        <v>0</v>
      </c>
      <c r="BD64" s="6"/>
      <c r="BE64" s="6"/>
      <c r="BF64" s="6">
        <f t="shared" si="2130"/>
        <v>0</v>
      </c>
      <c r="BG64" s="6"/>
      <c r="BH64" s="6"/>
      <c r="BI64" s="6">
        <f t="shared" si="2131"/>
        <v>0</v>
      </c>
      <c r="BJ64" s="6"/>
      <c r="BK64" s="6"/>
      <c r="BL64" s="6">
        <f t="shared" si="2132"/>
        <v>0</v>
      </c>
      <c r="BM64" s="6"/>
      <c r="BN64" s="6"/>
      <c r="BO64" s="6">
        <f t="shared" si="2133"/>
        <v>0</v>
      </c>
      <c r="BP64" s="6"/>
      <c r="BQ64" s="6"/>
      <c r="BR64" s="6">
        <f t="shared" si="2134"/>
        <v>0</v>
      </c>
      <c r="BS64" s="6"/>
      <c r="BT64" s="6"/>
      <c r="BU64" s="6">
        <f t="shared" si="2135"/>
        <v>0</v>
      </c>
      <c r="BV64" s="6"/>
      <c r="BW64" s="6"/>
      <c r="BX64" s="6">
        <f t="shared" si="2136"/>
        <v>0</v>
      </c>
      <c r="BY64" s="6"/>
      <c r="BZ64" s="6"/>
      <c r="CA64" s="6">
        <f t="shared" si="2137"/>
        <v>0</v>
      </c>
      <c r="CB64" s="6"/>
      <c r="CC64" s="6"/>
      <c r="CD64" s="6">
        <f t="shared" si="2138"/>
        <v>0</v>
      </c>
      <c r="CE64" s="6"/>
      <c r="CF64" s="6"/>
      <c r="CG64" s="6">
        <f t="shared" si="2139"/>
        <v>0</v>
      </c>
      <c r="CH64" s="6"/>
      <c r="CI64" s="6"/>
      <c r="CJ64" s="6">
        <f t="shared" si="2140"/>
        <v>0</v>
      </c>
      <c r="CK64" s="6"/>
      <c r="CL64" s="6"/>
      <c r="CM64" s="6">
        <f t="shared" si="2141"/>
        <v>0</v>
      </c>
      <c r="CN64" s="6"/>
      <c r="CO64" s="6"/>
      <c r="CP64" s="6">
        <f t="shared" si="2142"/>
        <v>0</v>
      </c>
      <c r="CQ64" s="6"/>
      <c r="CR64" s="6"/>
      <c r="CS64" s="6">
        <f t="shared" si="2143"/>
        <v>0</v>
      </c>
      <c r="CT64" s="6"/>
      <c r="CU64" s="6"/>
      <c r="CV64" s="6">
        <f t="shared" si="2144"/>
        <v>0</v>
      </c>
      <c r="CW64" s="6"/>
      <c r="CX64" s="6"/>
      <c r="CY64" s="6">
        <f t="shared" si="2145"/>
        <v>0</v>
      </c>
      <c r="CZ64" s="6"/>
      <c r="DA64" s="6"/>
      <c r="DB64" s="6">
        <f t="shared" si="2146"/>
        <v>0</v>
      </c>
      <c r="DC64" s="6"/>
      <c r="DD64" s="6"/>
      <c r="DE64" s="6">
        <f t="shared" si="2147"/>
        <v>0</v>
      </c>
      <c r="DF64" s="6"/>
      <c r="DG64" s="6"/>
      <c r="DH64" s="6">
        <f t="shared" si="2148"/>
        <v>0</v>
      </c>
      <c r="DI64" s="6"/>
      <c r="DJ64" s="6"/>
      <c r="DK64" s="6">
        <f t="shared" si="2149"/>
        <v>0</v>
      </c>
      <c r="DL64" s="6"/>
      <c r="DM64" s="6"/>
      <c r="DN64" s="6">
        <f t="shared" si="2150"/>
        <v>0</v>
      </c>
      <c r="DO64" s="6"/>
      <c r="DP64" s="6"/>
      <c r="DQ64" s="6">
        <f t="shared" si="2151"/>
        <v>0</v>
      </c>
      <c r="DR64" s="105">
        <f t="shared" si="2152"/>
        <v>0</v>
      </c>
      <c r="DS64" s="105">
        <f t="shared" si="2152"/>
        <v>0</v>
      </c>
      <c r="DT64" s="105">
        <f t="shared" si="2152"/>
        <v>0</v>
      </c>
      <c r="DU64" s="6"/>
      <c r="DV64" s="6"/>
      <c r="DW64" s="6">
        <f t="shared" si="2153"/>
        <v>0</v>
      </c>
      <c r="DX64" s="6"/>
      <c r="DY64" s="6"/>
      <c r="DZ64" s="6">
        <f t="shared" si="2154"/>
        <v>0</v>
      </c>
      <c r="EA64" s="6"/>
      <c r="EB64" s="6"/>
      <c r="EC64" s="6">
        <f t="shared" si="2155"/>
        <v>0</v>
      </c>
      <c r="ED64" s="6"/>
      <c r="EE64" s="6"/>
      <c r="EF64" s="6">
        <f t="shared" si="2156"/>
        <v>0</v>
      </c>
      <c r="EG64" s="6"/>
      <c r="EH64" s="6"/>
      <c r="EI64" s="6">
        <f t="shared" si="2157"/>
        <v>0</v>
      </c>
      <c r="EJ64" s="6">
        <v>0</v>
      </c>
      <c r="EK64" s="6"/>
      <c r="EL64" s="6">
        <f t="shared" si="2158"/>
        <v>0</v>
      </c>
      <c r="EM64" s="6"/>
      <c r="EN64" s="6"/>
      <c r="EO64" s="6">
        <f t="shared" si="2159"/>
        <v>0</v>
      </c>
      <c r="EP64" s="6"/>
      <c r="EQ64" s="6"/>
      <c r="ER64" s="6">
        <f t="shared" si="2160"/>
        <v>0</v>
      </c>
      <c r="ES64" s="6"/>
      <c r="ET64" s="6"/>
      <c r="EU64" s="6">
        <f t="shared" si="2161"/>
        <v>0</v>
      </c>
      <c r="EV64" s="105">
        <f t="shared" si="2162"/>
        <v>0</v>
      </c>
      <c r="EW64" s="105">
        <f t="shared" si="2163"/>
        <v>0</v>
      </c>
      <c r="EX64" s="105">
        <f t="shared" si="2164"/>
        <v>0</v>
      </c>
      <c r="EY64" s="6"/>
      <c r="EZ64" s="6"/>
      <c r="FA64" s="6">
        <f t="shared" si="2165"/>
        <v>0</v>
      </c>
      <c r="FB64" s="6"/>
      <c r="FC64" s="6"/>
      <c r="FD64" s="6">
        <f t="shared" si="2166"/>
        <v>0</v>
      </c>
      <c r="FE64" s="6"/>
      <c r="FF64" s="6"/>
      <c r="FG64" s="6">
        <f t="shared" si="2167"/>
        <v>0</v>
      </c>
      <c r="FH64" s="6"/>
      <c r="FI64" s="6"/>
      <c r="FJ64" s="6">
        <f t="shared" si="2168"/>
        <v>0</v>
      </c>
      <c r="FK64" s="7"/>
      <c r="FL64" s="6"/>
      <c r="FM64" s="6">
        <f t="shared" si="2169"/>
        <v>0</v>
      </c>
      <c r="FN64" s="7"/>
      <c r="FO64" s="6"/>
      <c r="FP64" s="6">
        <f t="shared" si="2170"/>
        <v>0</v>
      </c>
      <c r="FQ64" s="7"/>
      <c r="FR64" s="6"/>
      <c r="FS64" s="6">
        <f t="shared" si="2171"/>
        <v>0</v>
      </c>
      <c r="FT64" s="7"/>
      <c r="FU64" s="6"/>
      <c r="FV64" s="6">
        <f t="shared" si="2172"/>
        <v>0</v>
      </c>
      <c r="FW64" s="7"/>
      <c r="FX64" s="6"/>
      <c r="FY64" s="6">
        <f t="shared" si="2173"/>
        <v>0</v>
      </c>
      <c r="FZ64" s="7"/>
      <c r="GA64" s="6"/>
      <c r="GB64" s="6">
        <f t="shared" si="2174"/>
        <v>0</v>
      </c>
      <c r="GC64" s="7"/>
      <c r="GD64" s="6"/>
      <c r="GE64" s="6">
        <f t="shared" si="2175"/>
        <v>0</v>
      </c>
      <c r="GF64" s="7"/>
      <c r="GG64" s="6"/>
      <c r="GH64" s="6">
        <f t="shared" si="2176"/>
        <v>0</v>
      </c>
      <c r="GI64" s="7"/>
      <c r="GJ64" s="6"/>
      <c r="GK64" s="6">
        <f t="shared" si="2177"/>
        <v>0</v>
      </c>
      <c r="GL64" s="7">
        <f t="shared" si="2178"/>
        <v>0</v>
      </c>
      <c r="GM64" s="7">
        <f t="shared" si="2179"/>
        <v>0</v>
      </c>
      <c r="GN64" s="7">
        <f t="shared" si="2180"/>
        <v>0</v>
      </c>
      <c r="GO64" s="7">
        <f>SUM(GB64:GN64)</f>
        <v>0</v>
      </c>
      <c r="GP64" s="6"/>
      <c r="GQ64" s="6">
        <f t="shared" si="2181"/>
        <v>0</v>
      </c>
      <c r="GR64" s="7">
        <f>SUM(GE64:GQ64)</f>
        <v>0</v>
      </c>
      <c r="GS64" s="6"/>
      <c r="GT64" s="6">
        <f t="shared" si="2182"/>
        <v>0</v>
      </c>
      <c r="GU64" s="7">
        <f>SUM(GH64:GT64)</f>
        <v>0</v>
      </c>
      <c r="GV64" s="6"/>
      <c r="GW64" s="6">
        <f t="shared" si="2183"/>
        <v>0</v>
      </c>
      <c r="GX64" s="7">
        <f t="shared" si="2184"/>
        <v>0</v>
      </c>
      <c r="GY64" s="7">
        <f t="shared" si="2185"/>
        <v>0</v>
      </c>
      <c r="GZ64" s="7">
        <f t="shared" si="2186"/>
        <v>0</v>
      </c>
      <c r="HA64" s="7">
        <f t="shared" si="2187"/>
        <v>0</v>
      </c>
      <c r="HB64" s="7">
        <f t="shared" si="2188"/>
        <v>0</v>
      </c>
      <c r="HC64" s="595">
        <f t="shared" si="2189"/>
        <v>0</v>
      </c>
    </row>
    <row r="65" spans="1:211" x14ac:dyDescent="0.2">
      <c r="A65" s="123" t="s">
        <v>456</v>
      </c>
      <c r="B65" s="6">
        <v>0</v>
      </c>
      <c r="C65" s="6"/>
      <c r="D65" s="6">
        <f t="shared" si="2112"/>
        <v>0</v>
      </c>
      <c r="E65" s="6">
        <v>0</v>
      </c>
      <c r="F65" s="6"/>
      <c r="G65" s="6">
        <f t="shared" si="2113"/>
        <v>0</v>
      </c>
      <c r="H65" s="6">
        <v>0</v>
      </c>
      <c r="I65" s="6"/>
      <c r="J65" s="6">
        <f t="shared" si="2114"/>
        <v>0</v>
      </c>
      <c r="K65" s="6">
        <v>0</v>
      </c>
      <c r="L65" s="6"/>
      <c r="M65" s="6">
        <f t="shared" si="2115"/>
        <v>0</v>
      </c>
      <c r="N65" s="6">
        <v>0</v>
      </c>
      <c r="O65" s="6"/>
      <c r="P65" s="6">
        <f t="shared" si="2116"/>
        <v>0</v>
      </c>
      <c r="Q65" s="6">
        <v>0</v>
      </c>
      <c r="R65" s="6"/>
      <c r="S65" s="6">
        <f t="shared" si="2117"/>
        <v>0</v>
      </c>
      <c r="T65" s="6">
        <v>0</v>
      </c>
      <c r="U65" s="6"/>
      <c r="V65" s="6">
        <f t="shared" si="2118"/>
        <v>0</v>
      </c>
      <c r="W65" s="6">
        <v>0</v>
      </c>
      <c r="X65" s="6"/>
      <c r="Y65" s="6">
        <f t="shared" si="2119"/>
        <v>0</v>
      </c>
      <c r="Z65" s="6"/>
      <c r="AA65" s="6"/>
      <c r="AB65" s="6">
        <f t="shared" si="2120"/>
        <v>0</v>
      </c>
      <c r="AC65" s="6"/>
      <c r="AD65" s="6"/>
      <c r="AE65" s="6">
        <f t="shared" si="2121"/>
        <v>0</v>
      </c>
      <c r="AF65" s="6"/>
      <c r="AG65" s="6"/>
      <c r="AH65" s="6">
        <f t="shared" si="2122"/>
        <v>0</v>
      </c>
      <c r="AI65" s="6"/>
      <c r="AJ65" s="6"/>
      <c r="AK65" s="6">
        <f t="shared" si="2123"/>
        <v>0</v>
      </c>
      <c r="AL65" s="6"/>
      <c r="AM65" s="6"/>
      <c r="AN65" s="6">
        <f t="shared" si="2124"/>
        <v>0</v>
      </c>
      <c r="AO65" s="6"/>
      <c r="AP65" s="6"/>
      <c r="AQ65" s="6">
        <f t="shared" si="2125"/>
        <v>0</v>
      </c>
      <c r="AR65" s="6"/>
      <c r="AS65" s="6"/>
      <c r="AT65" s="6">
        <f t="shared" si="2126"/>
        <v>0</v>
      </c>
      <c r="AU65" s="6"/>
      <c r="AV65" s="6"/>
      <c r="AW65" s="6">
        <f t="shared" si="2127"/>
        <v>0</v>
      </c>
      <c r="AX65" s="6"/>
      <c r="AY65" s="6"/>
      <c r="AZ65" s="6">
        <f t="shared" si="2128"/>
        <v>0</v>
      </c>
      <c r="BA65" s="6"/>
      <c r="BB65" s="6"/>
      <c r="BC65" s="6">
        <f t="shared" si="2129"/>
        <v>0</v>
      </c>
      <c r="BD65" s="6"/>
      <c r="BE65" s="6"/>
      <c r="BF65" s="6">
        <f t="shared" si="2130"/>
        <v>0</v>
      </c>
      <c r="BG65" s="6"/>
      <c r="BH65" s="6"/>
      <c r="BI65" s="6">
        <f t="shared" si="2131"/>
        <v>0</v>
      </c>
      <c r="BJ65" s="6"/>
      <c r="BK65" s="6"/>
      <c r="BL65" s="6">
        <f t="shared" si="2132"/>
        <v>0</v>
      </c>
      <c r="BM65" s="6"/>
      <c r="BN65" s="6"/>
      <c r="BO65" s="6">
        <f t="shared" si="2133"/>
        <v>0</v>
      </c>
      <c r="BP65" s="6"/>
      <c r="BQ65" s="6"/>
      <c r="BR65" s="6">
        <f t="shared" si="2134"/>
        <v>0</v>
      </c>
      <c r="BS65" s="6"/>
      <c r="BT65" s="6"/>
      <c r="BU65" s="6">
        <f t="shared" si="2135"/>
        <v>0</v>
      </c>
      <c r="BV65" s="6"/>
      <c r="BW65" s="6"/>
      <c r="BX65" s="6">
        <f t="shared" si="2136"/>
        <v>0</v>
      </c>
      <c r="BY65" s="6"/>
      <c r="BZ65" s="6"/>
      <c r="CA65" s="6">
        <f t="shared" si="2137"/>
        <v>0</v>
      </c>
      <c r="CB65" s="6"/>
      <c r="CC65" s="6"/>
      <c r="CD65" s="6">
        <f t="shared" si="2138"/>
        <v>0</v>
      </c>
      <c r="CE65" s="6"/>
      <c r="CF65" s="6"/>
      <c r="CG65" s="6">
        <f t="shared" si="2139"/>
        <v>0</v>
      </c>
      <c r="CH65" s="6"/>
      <c r="CI65" s="6"/>
      <c r="CJ65" s="6">
        <f t="shared" si="2140"/>
        <v>0</v>
      </c>
      <c r="CK65" s="6"/>
      <c r="CL65" s="6"/>
      <c r="CM65" s="6">
        <f t="shared" si="2141"/>
        <v>0</v>
      </c>
      <c r="CN65" s="6"/>
      <c r="CO65" s="6"/>
      <c r="CP65" s="6">
        <f t="shared" si="2142"/>
        <v>0</v>
      </c>
      <c r="CQ65" s="6"/>
      <c r="CR65" s="6"/>
      <c r="CS65" s="6">
        <f t="shared" si="2143"/>
        <v>0</v>
      </c>
      <c r="CT65" s="6"/>
      <c r="CU65" s="6"/>
      <c r="CV65" s="6">
        <f t="shared" si="2144"/>
        <v>0</v>
      </c>
      <c r="CW65" s="6"/>
      <c r="CX65" s="6"/>
      <c r="CY65" s="6">
        <f t="shared" si="2145"/>
        <v>0</v>
      </c>
      <c r="CZ65" s="6"/>
      <c r="DA65" s="6"/>
      <c r="DB65" s="6">
        <f t="shared" si="2146"/>
        <v>0</v>
      </c>
      <c r="DC65" s="6"/>
      <c r="DD65" s="6"/>
      <c r="DE65" s="6">
        <f t="shared" si="2147"/>
        <v>0</v>
      </c>
      <c r="DF65" s="6"/>
      <c r="DG65" s="6"/>
      <c r="DH65" s="6">
        <f t="shared" si="2148"/>
        <v>0</v>
      </c>
      <c r="DI65" s="6"/>
      <c r="DJ65" s="6"/>
      <c r="DK65" s="6">
        <f t="shared" si="2149"/>
        <v>0</v>
      </c>
      <c r="DL65" s="6"/>
      <c r="DM65" s="6"/>
      <c r="DN65" s="6">
        <f t="shared" si="2150"/>
        <v>0</v>
      </c>
      <c r="DO65" s="6"/>
      <c r="DP65" s="6"/>
      <c r="DQ65" s="6">
        <f t="shared" si="2151"/>
        <v>0</v>
      </c>
      <c r="DR65" s="105">
        <f t="shared" si="2152"/>
        <v>0</v>
      </c>
      <c r="DS65" s="105">
        <f t="shared" si="2152"/>
        <v>0</v>
      </c>
      <c r="DT65" s="105">
        <f t="shared" si="2152"/>
        <v>0</v>
      </c>
      <c r="DU65" s="6"/>
      <c r="DV65" s="6"/>
      <c r="DW65" s="6">
        <f t="shared" si="2153"/>
        <v>0</v>
      </c>
      <c r="DX65" s="6"/>
      <c r="DY65" s="6"/>
      <c r="DZ65" s="6">
        <f t="shared" si="2154"/>
        <v>0</v>
      </c>
      <c r="EA65" s="6"/>
      <c r="EB65" s="6"/>
      <c r="EC65" s="6">
        <f t="shared" si="2155"/>
        <v>0</v>
      </c>
      <c r="ED65" s="6"/>
      <c r="EE65" s="6"/>
      <c r="EF65" s="6">
        <f t="shared" si="2156"/>
        <v>0</v>
      </c>
      <c r="EG65" s="6"/>
      <c r="EH65" s="6"/>
      <c r="EI65" s="6">
        <f t="shared" si="2157"/>
        <v>0</v>
      </c>
      <c r="EJ65" s="6"/>
      <c r="EK65" s="6"/>
      <c r="EL65" s="6">
        <f t="shared" si="2158"/>
        <v>0</v>
      </c>
      <c r="EM65" s="6"/>
      <c r="EN65" s="6"/>
      <c r="EO65" s="6">
        <f t="shared" si="2159"/>
        <v>0</v>
      </c>
      <c r="EP65" s="6"/>
      <c r="EQ65" s="6"/>
      <c r="ER65" s="6">
        <f t="shared" si="2160"/>
        <v>0</v>
      </c>
      <c r="ES65" s="6"/>
      <c r="ET65" s="6"/>
      <c r="EU65" s="6">
        <f t="shared" si="2161"/>
        <v>0</v>
      </c>
      <c r="EV65" s="105">
        <f t="shared" si="2162"/>
        <v>0</v>
      </c>
      <c r="EW65" s="105">
        <f t="shared" si="2163"/>
        <v>0</v>
      </c>
      <c r="EX65" s="105">
        <f t="shared" si="2164"/>
        <v>0</v>
      </c>
      <c r="EY65" s="6"/>
      <c r="EZ65" s="6"/>
      <c r="FA65" s="6">
        <f t="shared" si="2165"/>
        <v>0</v>
      </c>
      <c r="FB65" s="6"/>
      <c r="FC65" s="6"/>
      <c r="FD65" s="6">
        <f t="shared" si="2166"/>
        <v>0</v>
      </c>
      <c r="FE65" s="6"/>
      <c r="FF65" s="6"/>
      <c r="FG65" s="6">
        <f t="shared" si="2167"/>
        <v>0</v>
      </c>
      <c r="FH65" s="6"/>
      <c r="FI65" s="6"/>
      <c r="FJ65" s="6">
        <f t="shared" si="2168"/>
        <v>0</v>
      </c>
      <c r="FK65" s="7"/>
      <c r="FL65" s="6"/>
      <c r="FM65" s="6">
        <f t="shared" si="2169"/>
        <v>0</v>
      </c>
      <c r="FN65" s="7"/>
      <c r="FO65" s="6"/>
      <c r="FP65" s="6">
        <f t="shared" si="2170"/>
        <v>0</v>
      </c>
      <c r="FQ65" s="7"/>
      <c r="FR65" s="6"/>
      <c r="FS65" s="6">
        <f t="shared" si="2171"/>
        <v>0</v>
      </c>
      <c r="FT65" s="7"/>
      <c r="FU65" s="6"/>
      <c r="FV65" s="6">
        <f t="shared" si="2172"/>
        <v>0</v>
      </c>
      <c r="FW65" s="7"/>
      <c r="FX65" s="6"/>
      <c r="FY65" s="6">
        <f t="shared" si="2173"/>
        <v>0</v>
      </c>
      <c r="FZ65" s="7"/>
      <c r="GA65" s="6"/>
      <c r="GB65" s="6">
        <f t="shared" si="2174"/>
        <v>0</v>
      </c>
      <c r="GC65" s="7"/>
      <c r="GD65" s="6"/>
      <c r="GE65" s="6">
        <f t="shared" si="2175"/>
        <v>0</v>
      </c>
      <c r="GF65" s="7"/>
      <c r="GG65" s="6"/>
      <c r="GH65" s="6">
        <f t="shared" si="2176"/>
        <v>0</v>
      </c>
      <c r="GI65" s="7"/>
      <c r="GJ65" s="6"/>
      <c r="GK65" s="6">
        <f t="shared" si="2177"/>
        <v>0</v>
      </c>
      <c r="GL65" s="7">
        <f t="shared" si="2178"/>
        <v>0</v>
      </c>
      <c r="GM65" s="7">
        <f t="shared" si="2179"/>
        <v>0</v>
      </c>
      <c r="GN65" s="7">
        <f t="shared" si="2180"/>
        <v>0</v>
      </c>
      <c r="GO65" s="7">
        <f>SUM(GB65:GN65)</f>
        <v>0</v>
      </c>
      <c r="GP65" s="6"/>
      <c r="GQ65" s="6">
        <f t="shared" si="2181"/>
        <v>0</v>
      </c>
      <c r="GR65" s="7">
        <f>SUM(GE65:GQ65)</f>
        <v>0</v>
      </c>
      <c r="GS65" s="6"/>
      <c r="GT65" s="6">
        <f t="shared" si="2182"/>
        <v>0</v>
      </c>
      <c r="GU65" s="7">
        <f>SUM(GH65:GT65)</f>
        <v>0</v>
      </c>
      <c r="GV65" s="6"/>
      <c r="GW65" s="6">
        <f t="shared" si="2183"/>
        <v>0</v>
      </c>
      <c r="GX65" s="7">
        <f t="shared" si="2184"/>
        <v>0</v>
      </c>
      <c r="GY65" s="7">
        <f t="shared" si="2185"/>
        <v>0</v>
      </c>
      <c r="GZ65" s="7">
        <f t="shared" si="2186"/>
        <v>0</v>
      </c>
      <c r="HA65" s="7">
        <f t="shared" si="2187"/>
        <v>0</v>
      </c>
      <c r="HB65" s="7">
        <f t="shared" si="2188"/>
        <v>0</v>
      </c>
      <c r="HC65" s="595">
        <f t="shared" si="2189"/>
        <v>0</v>
      </c>
    </row>
    <row r="66" spans="1:211" x14ac:dyDescent="0.2">
      <c r="A66" s="123" t="s">
        <v>457</v>
      </c>
      <c r="B66" s="6">
        <v>0</v>
      </c>
      <c r="C66" s="6"/>
      <c r="D66" s="6">
        <f t="shared" si="2112"/>
        <v>0</v>
      </c>
      <c r="E66" s="6">
        <v>0</v>
      </c>
      <c r="F66" s="6"/>
      <c r="G66" s="6">
        <f t="shared" si="2113"/>
        <v>0</v>
      </c>
      <c r="H66" s="6">
        <v>0</v>
      </c>
      <c r="I66" s="6"/>
      <c r="J66" s="6">
        <f t="shared" si="2114"/>
        <v>0</v>
      </c>
      <c r="K66" s="6">
        <v>0</v>
      </c>
      <c r="L66" s="6"/>
      <c r="M66" s="6">
        <f t="shared" si="2115"/>
        <v>0</v>
      </c>
      <c r="N66" s="6">
        <v>0</v>
      </c>
      <c r="O66" s="6"/>
      <c r="P66" s="6">
        <f t="shared" si="2116"/>
        <v>0</v>
      </c>
      <c r="Q66" s="6">
        <v>0</v>
      </c>
      <c r="R66" s="6"/>
      <c r="S66" s="6">
        <f t="shared" si="2117"/>
        <v>0</v>
      </c>
      <c r="T66" s="6">
        <v>0</v>
      </c>
      <c r="U66" s="6"/>
      <c r="V66" s="6">
        <f t="shared" si="2118"/>
        <v>0</v>
      </c>
      <c r="W66" s="6">
        <v>0</v>
      </c>
      <c r="X66" s="6"/>
      <c r="Y66" s="6">
        <f t="shared" si="2119"/>
        <v>0</v>
      </c>
      <c r="Z66" s="6">
        <v>0</v>
      </c>
      <c r="AA66" s="6"/>
      <c r="AB66" s="6">
        <f t="shared" si="2120"/>
        <v>0</v>
      </c>
      <c r="AC66" s="6"/>
      <c r="AD66" s="6">
        <v>170142</v>
      </c>
      <c r="AE66" s="6">
        <f t="shared" si="2121"/>
        <v>170142</v>
      </c>
      <c r="AF66" s="6"/>
      <c r="AG66" s="6"/>
      <c r="AH66" s="6">
        <f t="shared" si="2122"/>
        <v>0</v>
      </c>
      <c r="AI66" s="6"/>
      <c r="AJ66" s="6"/>
      <c r="AK66" s="6">
        <f t="shared" si="2123"/>
        <v>0</v>
      </c>
      <c r="AL66" s="6"/>
      <c r="AM66" s="6"/>
      <c r="AN66" s="6">
        <f t="shared" si="2124"/>
        <v>0</v>
      </c>
      <c r="AO66" s="6"/>
      <c r="AP66" s="6"/>
      <c r="AQ66" s="6">
        <f t="shared" si="2125"/>
        <v>0</v>
      </c>
      <c r="AR66" s="6"/>
      <c r="AS66" s="6"/>
      <c r="AT66" s="6">
        <f t="shared" si="2126"/>
        <v>0</v>
      </c>
      <c r="AU66" s="6"/>
      <c r="AV66" s="6"/>
      <c r="AW66" s="6">
        <f t="shared" si="2127"/>
        <v>0</v>
      </c>
      <c r="AX66" s="6"/>
      <c r="AY66" s="6"/>
      <c r="AZ66" s="6">
        <f t="shared" si="2128"/>
        <v>0</v>
      </c>
      <c r="BA66" s="6"/>
      <c r="BB66" s="6"/>
      <c r="BC66" s="6">
        <f t="shared" si="2129"/>
        <v>0</v>
      </c>
      <c r="BD66" s="6"/>
      <c r="BE66" s="6"/>
      <c r="BF66" s="6">
        <f t="shared" si="2130"/>
        <v>0</v>
      </c>
      <c r="BG66" s="6"/>
      <c r="BH66" s="6"/>
      <c r="BI66" s="6">
        <f t="shared" si="2131"/>
        <v>0</v>
      </c>
      <c r="BJ66" s="6"/>
      <c r="BK66" s="6"/>
      <c r="BL66" s="6">
        <f t="shared" si="2132"/>
        <v>0</v>
      </c>
      <c r="BM66" s="6"/>
      <c r="BN66" s="6"/>
      <c r="BO66" s="6">
        <f t="shared" si="2133"/>
        <v>0</v>
      </c>
      <c r="BP66" s="6"/>
      <c r="BQ66" s="6"/>
      <c r="BR66" s="6">
        <f t="shared" si="2134"/>
        <v>0</v>
      </c>
      <c r="BS66" s="6"/>
      <c r="BT66" s="6"/>
      <c r="BU66" s="6">
        <f t="shared" si="2135"/>
        <v>0</v>
      </c>
      <c r="BV66" s="6"/>
      <c r="BW66" s="6"/>
      <c r="BX66" s="6">
        <f t="shared" si="2136"/>
        <v>0</v>
      </c>
      <c r="BY66" s="6"/>
      <c r="BZ66" s="6"/>
      <c r="CA66" s="6">
        <f t="shared" si="2137"/>
        <v>0</v>
      </c>
      <c r="CB66" s="6"/>
      <c r="CC66" s="6"/>
      <c r="CD66" s="6">
        <f t="shared" si="2138"/>
        <v>0</v>
      </c>
      <c r="CE66" s="6"/>
      <c r="CF66" s="6"/>
      <c r="CG66" s="6">
        <f t="shared" si="2139"/>
        <v>0</v>
      </c>
      <c r="CH66" s="6"/>
      <c r="CI66" s="6"/>
      <c r="CJ66" s="6">
        <f t="shared" si="2140"/>
        <v>0</v>
      </c>
      <c r="CK66" s="6"/>
      <c r="CL66" s="6"/>
      <c r="CM66" s="6">
        <f t="shared" si="2141"/>
        <v>0</v>
      </c>
      <c r="CN66" s="6"/>
      <c r="CO66" s="6"/>
      <c r="CP66" s="6">
        <f t="shared" si="2142"/>
        <v>0</v>
      </c>
      <c r="CQ66" s="6"/>
      <c r="CR66" s="6"/>
      <c r="CS66" s="6">
        <f t="shared" si="2143"/>
        <v>0</v>
      </c>
      <c r="CT66" s="6"/>
      <c r="CU66" s="6"/>
      <c r="CV66" s="6">
        <f t="shared" si="2144"/>
        <v>0</v>
      </c>
      <c r="CW66" s="6"/>
      <c r="CX66" s="6"/>
      <c r="CY66" s="6">
        <f t="shared" si="2145"/>
        <v>0</v>
      </c>
      <c r="CZ66" s="6"/>
      <c r="DA66" s="6"/>
      <c r="DB66" s="6">
        <f t="shared" si="2146"/>
        <v>0</v>
      </c>
      <c r="DC66" s="6"/>
      <c r="DD66" s="6"/>
      <c r="DE66" s="6">
        <f t="shared" si="2147"/>
        <v>0</v>
      </c>
      <c r="DF66" s="6"/>
      <c r="DG66" s="6"/>
      <c r="DH66" s="6">
        <f t="shared" si="2148"/>
        <v>0</v>
      </c>
      <c r="DI66" s="6"/>
      <c r="DJ66" s="6"/>
      <c r="DK66" s="6">
        <f t="shared" si="2149"/>
        <v>0</v>
      </c>
      <c r="DL66" s="6"/>
      <c r="DM66" s="6"/>
      <c r="DN66" s="6">
        <f t="shared" si="2150"/>
        <v>0</v>
      </c>
      <c r="DO66" s="6"/>
      <c r="DP66" s="6"/>
      <c r="DQ66" s="6">
        <f t="shared" si="2151"/>
        <v>0</v>
      </c>
      <c r="DR66" s="105">
        <f t="shared" si="2152"/>
        <v>0</v>
      </c>
      <c r="DS66" s="105">
        <f t="shared" si="2152"/>
        <v>170142</v>
      </c>
      <c r="DT66" s="105">
        <f t="shared" si="2152"/>
        <v>170142</v>
      </c>
      <c r="DU66" s="6">
        <v>0</v>
      </c>
      <c r="DV66" s="6">
        <v>27</v>
      </c>
      <c r="DW66" s="6">
        <f t="shared" si="2153"/>
        <v>27</v>
      </c>
      <c r="DX66" s="6">
        <v>0</v>
      </c>
      <c r="DY66" s="6">
        <v>1425</v>
      </c>
      <c r="DZ66" s="6">
        <f t="shared" si="2154"/>
        <v>1425</v>
      </c>
      <c r="EA66" s="6">
        <v>0</v>
      </c>
      <c r="EB66" s="6"/>
      <c r="EC66" s="6">
        <f t="shared" si="2155"/>
        <v>0</v>
      </c>
      <c r="ED66" s="6">
        <v>0</v>
      </c>
      <c r="EE66" s="6"/>
      <c r="EF66" s="6">
        <f t="shared" si="2156"/>
        <v>0</v>
      </c>
      <c r="EG66" s="6">
        <v>0</v>
      </c>
      <c r="EH66" s="6">
        <v>-853</v>
      </c>
      <c r="EI66" s="6">
        <f t="shared" si="2157"/>
        <v>-853</v>
      </c>
      <c r="EJ66" s="6"/>
      <c r="EK66" s="6"/>
      <c r="EL66" s="6">
        <f t="shared" si="2158"/>
        <v>0</v>
      </c>
      <c r="EM66" s="6"/>
      <c r="EN66" s="6"/>
      <c r="EO66" s="6">
        <f t="shared" si="2159"/>
        <v>0</v>
      </c>
      <c r="EP66" s="6">
        <v>0</v>
      </c>
      <c r="EQ66" s="6"/>
      <c r="ER66" s="6">
        <f t="shared" si="2160"/>
        <v>0</v>
      </c>
      <c r="ES66" s="6"/>
      <c r="ET66" s="6"/>
      <c r="EU66" s="6">
        <f t="shared" si="2161"/>
        <v>0</v>
      </c>
      <c r="EV66" s="105">
        <f t="shared" si="2162"/>
        <v>0</v>
      </c>
      <c r="EW66" s="105">
        <f t="shared" si="2163"/>
        <v>599</v>
      </c>
      <c r="EX66" s="105">
        <f t="shared" si="2164"/>
        <v>599</v>
      </c>
      <c r="EY66" s="6"/>
      <c r="EZ66" s="6"/>
      <c r="FA66" s="6">
        <f t="shared" si="2165"/>
        <v>0</v>
      </c>
      <c r="FB66" s="6"/>
      <c r="FC66" s="6"/>
      <c r="FD66" s="6">
        <f t="shared" si="2166"/>
        <v>0</v>
      </c>
      <c r="FE66" s="6"/>
      <c r="FF66" s="6"/>
      <c r="FG66" s="6">
        <f t="shared" si="2167"/>
        <v>0</v>
      </c>
      <c r="FH66" s="6"/>
      <c r="FI66" s="6"/>
      <c r="FJ66" s="6">
        <f t="shared" si="2168"/>
        <v>0</v>
      </c>
      <c r="FK66" s="7"/>
      <c r="FL66" s="6"/>
      <c r="FM66" s="6">
        <f t="shared" si="2169"/>
        <v>0</v>
      </c>
      <c r="FN66" s="7"/>
      <c r="FO66" s="6"/>
      <c r="FP66" s="6">
        <f t="shared" si="2170"/>
        <v>0</v>
      </c>
      <c r="FQ66" s="7"/>
      <c r="FR66" s="6"/>
      <c r="FS66" s="6">
        <f t="shared" si="2171"/>
        <v>0</v>
      </c>
      <c r="FT66" s="7"/>
      <c r="FU66" s="6"/>
      <c r="FV66" s="6">
        <f t="shared" si="2172"/>
        <v>0</v>
      </c>
      <c r="FW66" s="7"/>
      <c r="FX66" s="6"/>
      <c r="FY66" s="6">
        <f t="shared" si="2173"/>
        <v>0</v>
      </c>
      <c r="FZ66" s="7"/>
      <c r="GA66" s="6"/>
      <c r="GB66" s="6">
        <f t="shared" si="2174"/>
        <v>0</v>
      </c>
      <c r="GC66" s="7"/>
      <c r="GD66" s="6"/>
      <c r="GE66" s="6">
        <f t="shared" si="2175"/>
        <v>0</v>
      </c>
      <c r="GF66" s="7"/>
      <c r="GG66" s="6"/>
      <c r="GH66" s="6">
        <f t="shared" si="2176"/>
        <v>0</v>
      </c>
      <c r="GI66" s="7"/>
      <c r="GJ66" s="6"/>
      <c r="GK66" s="6">
        <f t="shared" si="2177"/>
        <v>0</v>
      </c>
      <c r="GL66" s="7">
        <f t="shared" si="2178"/>
        <v>0</v>
      </c>
      <c r="GM66" s="7">
        <f t="shared" si="2179"/>
        <v>0</v>
      </c>
      <c r="GN66" s="7">
        <f t="shared" si="2180"/>
        <v>0</v>
      </c>
      <c r="GO66" s="7">
        <f>SUM(GB66:GN66)</f>
        <v>0</v>
      </c>
      <c r="GP66" s="6"/>
      <c r="GQ66" s="6">
        <f t="shared" si="2181"/>
        <v>0</v>
      </c>
      <c r="GR66" s="7">
        <f>SUM(GE66:GQ66)</f>
        <v>0</v>
      </c>
      <c r="GS66" s="6"/>
      <c r="GT66" s="6">
        <f t="shared" si="2182"/>
        <v>0</v>
      </c>
      <c r="GU66" s="7">
        <f>SUM(GH66:GT66)</f>
        <v>0</v>
      </c>
      <c r="GV66" s="6"/>
      <c r="GW66" s="6">
        <f t="shared" si="2183"/>
        <v>0</v>
      </c>
      <c r="GX66" s="7">
        <f t="shared" si="2184"/>
        <v>0</v>
      </c>
      <c r="GY66" s="7">
        <f t="shared" si="2185"/>
        <v>0</v>
      </c>
      <c r="GZ66" s="7">
        <f t="shared" si="2186"/>
        <v>0</v>
      </c>
      <c r="HA66" s="7">
        <f t="shared" si="2187"/>
        <v>0</v>
      </c>
      <c r="HB66" s="7">
        <f t="shared" si="2188"/>
        <v>170741</v>
      </c>
      <c r="HC66" s="595">
        <f t="shared" si="2189"/>
        <v>170741</v>
      </c>
    </row>
    <row r="67" spans="1:211" s="12" customFormat="1" x14ac:dyDescent="0.2">
      <c r="A67" s="124" t="s">
        <v>458</v>
      </c>
      <c r="B67" s="5">
        <f>B68+B69</f>
        <v>0</v>
      </c>
      <c r="C67" s="5">
        <f t="shared" ref="C67:D67" si="2190">C68+C69</f>
        <v>0</v>
      </c>
      <c r="D67" s="5">
        <f t="shared" si="2190"/>
        <v>0</v>
      </c>
      <c r="E67" s="5">
        <f>E68+E69</f>
        <v>0</v>
      </c>
      <c r="F67" s="5">
        <f t="shared" ref="F67" si="2191">F68+F69</f>
        <v>0</v>
      </c>
      <c r="G67" s="5">
        <f t="shared" ref="G67" si="2192">G68+G69</f>
        <v>0</v>
      </c>
      <c r="H67" s="5">
        <f>H68+H69</f>
        <v>0</v>
      </c>
      <c r="I67" s="5">
        <f t="shared" ref="I67" si="2193">I68+I69</f>
        <v>0</v>
      </c>
      <c r="J67" s="5">
        <f t="shared" ref="J67" si="2194">J68+J69</f>
        <v>0</v>
      </c>
      <c r="K67" s="5">
        <f>K68+K69</f>
        <v>0</v>
      </c>
      <c r="L67" s="5">
        <f t="shared" ref="L67" si="2195">L68+L69</f>
        <v>0</v>
      </c>
      <c r="M67" s="5">
        <f t="shared" ref="M67" si="2196">M68+M69</f>
        <v>0</v>
      </c>
      <c r="N67" s="5">
        <f>N68+N69</f>
        <v>0</v>
      </c>
      <c r="O67" s="5">
        <f t="shared" ref="O67" si="2197">O68+O69</f>
        <v>0</v>
      </c>
      <c r="P67" s="5">
        <f t="shared" ref="P67" si="2198">P68+P69</f>
        <v>0</v>
      </c>
      <c r="Q67" s="5">
        <f>Q68+Q69</f>
        <v>0</v>
      </c>
      <c r="R67" s="5">
        <f t="shared" ref="R67" si="2199">R68+R69</f>
        <v>0</v>
      </c>
      <c r="S67" s="5">
        <f t="shared" ref="S67" si="2200">S68+S69</f>
        <v>0</v>
      </c>
      <c r="T67" s="5">
        <f>T68+T69</f>
        <v>0</v>
      </c>
      <c r="U67" s="5">
        <f t="shared" ref="U67" si="2201">U68+U69</f>
        <v>0</v>
      </c>
      <c r="V67" s="5">
        <f t="shared" ref="V67" si="2202">V68+V69</f>
        <v>0</v>
      </c>
      <c r="W67" s="5">
        <f>W68+W69</f>
        <v>0</v>
      </c>
      <c r="X67" s="5">
        <f t="shared" ref="X67" si="2203">X68+X69</f>
        <v>0</v>
      </c>
      <c r="Y67" s="5">
        <f t="shared" ref="Y67" si="2204">Y68+Y69</f>
        <v>0</v>
      </c>
      <c r="Z67" s="5">
        <f t="shared" ref="Z67:FM67" si="2205">Z68+Z69</f>
        <v>0</v>
      </c>
      <c r="AA67" s="5">
        <f t="shared" ref="AA67" si="2206">AA68+AA69</f>
        <v>0</v>
      </c>
      <c r="AB67" s="5">
        <f t="shared" ref="AB67" si="2207">AB68+AB69</f>
        <v>0</v>
      </c>
      <c r="AC67" s="5">
        <f t="shared" si="2205"/>
        <v>0</v>
      </c>
      <c r="AD67" s="5">
        <f t="shared" ref="AD67" si="2208">AD68+AD69</f>
        <v>0</v>
      </c>
      <c r="AE67" s="5">
        <f t="shared" ref="AE67" si="2209">AE68+AE69</f>
        <v>0</v>
      </c>
      <c r="AF67" s="5">
        <f t="shared" si="2205"/>
        <v>0</v>
      </c>
      <c r="AG67" s="5">
        <f t="shared" ref="AG67" si="2210">AG68+AG69</f>
        <v>0</v>
      </c>
      <c r="AH67" s="5">
        <f t="shared" ref="AH67" si="2211">AH68+AH69</f>
        <v>0</v>
      </c>
      <c r="AI67" s="5">
        <f t="shared" si="2205"/>
        <v>0</v>
      </c>
      <c r="AJ67" s="5">
        <f t="shared" ref="AJ67" si="2212">AJ68+AJ69</f>
        <v>0</v>
      </c>
      <c r="AK67" s="5">
        <f t="shared" ref="AK67" si="2213">AK68+AK69</f>
        <v>0</v>
      </c>
      <c r="AL67" s="5">
        <f t="shared" si="2205"/>
        <v>0</v>
      </c>
      <c r="AM67" s="5">
        <f t="shared" ref="AM67" si="2214">AM68+AM69</f>
        <v>0</v>
      </c>
      <c r="AN67" s="5">
        <f t="shared" ref="AN67" si="2215">AN68+AN69</f>
        <v>0</v>
      </c>
      <c r="AO67" s="5">
        <f t="shared" si="2205"/>
        <v>0</v>
      </c>
      <c r="AP67" s="5">
        <f t="shared" ref="AP67" si="2216">AP68+AP69</f>
        <v>0</v>
      </c>
      <c r="AQ67" s="5">
        <f t="shared" ref="AQ67" si="2217">AQ68+AQ69</f>
        <v>0</v>
      </c>
      <c r="AR67" s="5">
        <f>AR68+AR69</f>
        <v>0</v>
      </c>
      <c r="AS67" s="5">
        <f t="shared" ref="AS67" si="2218">AS68+AS69</f>
        <v>0</v>
      </c>
      <c r="AT67" s="5">
        <f t="shared" ref="AT67" si="2219">AT68+AT69</f>
        <v>0</v>
      </c>
      <c r="AU67" s="5">
        <f t="shared" si="2205"/>
        <v>0</v>
      </c>
      <c r="AV67" s="5">
        <f t="shared" ref="AV67" si="2220">AV68+AV69</f>
        <v>0</v>
      </c>
      <c r="AW67" s="5">
        <f t="shared" ref="AW67" si="2221">AW68+AW69</f>
        <v>0</v>
      </c>
      <c r="AX67" s="5">
        <f t="shared" si="2205"/>
        <v>0</v>
      </c>
      <c r="AY67" s="5">
        <f t="shared" ref="AY67" si="2222">AY68+AY69</f>
        <v>0</v>
      </c>
      <c r="AZ67" s="5">
        <f t="shared" ref="AZ67" si="2223">AZ68+AZ69</f>
        <v>0</v>
      </c>
      <c r="BA67" s="5">
        <f t="shared" si="2205"/>
        <v>0</v>
      </c>
      <c r="BB67" s="5">
        <f t="shared" ref="BB67" si="2224">BB68+BB69</f>
        <v>0</v>
      </c>
      <c r="BC67" s="5">
        <f t="shared" ref="BC67" si="2225">BC68+BC69</f>
        <v>0</v>
      </c>
      <c r="BD67" s="5">
        <f t="shared" si="2205"/>
        <v>0</v>
      </c>
      <c r="BE67" s="5">
        <f t="shared" ref="BE67" si="2226">BE68+BE69</f>
        <v>0</v>
      </c>
      <c r="BF67" s="5">
        <f t="shared" ref="BF67" si="2227">BF68+BF69</f>
        <v>0</v>
      </c>
      <c r="BG67" s="5">
        <f t="shared" si="2205"/>
        <v>0</v>
      </c>
      <c r="BH67" s="5">
        <f t="shared" ref="BH67" si="2228">BH68+BH69</f>
        <v>0</v>
      </c>
      <c r="BI67" s="5">
        <f t="shared" ref="BI67" si="2229">BI68+BI69</f>
        <v>0</v>
      </c>
      <c r="BJ67" s="5">
        <f t="shared" si="2205"/>
        <v>0</v>
      </c>
      <c r="BK67" s="5">
        <f t="shared" ref="BK67" si="2230">BK68+BK69</f>
        <v>0</v>
      </c>
      <c r="BL67" s="5">
        <f t="shared" ref="BL67" si="2231">BL68+BL69</f>
        <v>0</v>
      </c>
      <c r="BM67" s="5">
        <f t="shared" si="2205"/>
        <v>0</v>
      </c>
      <c r="BN67" s="5">
        <f t="shared" ref="BN67" si="2232">BN68+BN69</f>
        <v>0</v>
      </c>
      <c r="BO67" s="5">
        <f t="shared" ref="BO67" si="2233">BO68+BO69</f>
        <v>0</v>
      </c>
      <c r="BP67" s="5">
        <f t="shared" si="2205"/>
        <v>0</v>
      </c>
      <c r="BQ67" s="5">
        <f t="shared" ref="BQ67" si="2234">BQ68+BQ69</f>
        <v>0</v>
      </c>
      <c r="BR67" s="5">
        <f t="shared" ref="BR67" si="2235">BR68+BR69</f>
        <v>0</v>
      </c>
      <c r="BS67" s="5">
        <f t="shared" si="2205"/>
        <v>0</v>
      </c>
      <c r="BT67" s="5">
        <f t="shared" ref="BT67" si="2236">BT68+BT69</f>
        <v>0</v>
      </c>
      <c r="BU67" s="5">
        <f t="shared" ref="BU67" si="2237">BU68+BU69</f>
        <v>0</v>
      </c>
      <c r="BV67" s="5">
        <f t="shared" si="2205"/>
        <v>0</v>
      </c>
      <c r="BW67" s="5">
        <f t="shared" ref="BW67" si="2238">BW68+BW69</f>
        <v>0</v>
      </c>
      <c r="BX67" s="5">
        <f t="shared" ref="BX67" si="2239">BX68+BX69</f>
        <v>0</v>
      </c>
      <c r="BY67" s="5">
        <f t="shared" si="2205"/>
        <v>0</v>
      </c>
      <c r="BZ67" s="5">
        <f t="shared" ref="BZ67" si="2240">BZ68+BZ69</f>
        <v>0</v>
      </c>
      <c r="CA67" s="5">
        <f t="shared" ref="CA67" si="2241">CA68+CA69</f>
        <v>0</v>
      </c>
      <c r="CB67" s="5">
        <f t="shared" si="2205"/>
        <v>0</v>
      </c>
      <c r="CC67" s="5">
        <f t="shared" ref="CC67" si="2242">CC68+CC69</f>
        <v>0</v>
      </c>
      <c r="CD67" s="5">
        <f t="shared" ref="CD67" si="2243">CD68+CD69</f>
        <v>0</v>
      </c>
      <c r="CE67" s="5">
        <f t="shared" si="2205"/>
        <v>0</v>
      </c>
      <c r="CF67" s="5">
        <f t="shared" ref="CF67" si="2244">CF68+CF69</f>
        <v>0</v>
      </c>
      <c r="CG67" s="5">
        <f t="shared" ref="CG67" si="2245">CG68+CG69</f>
        <v>0</v>
      </c>
      <c r="CH67" s="5">
        <f t="shared" si="2205"/>
        <v>0</v>
      </c>
      <c r="CI67" s="5">
        <f t="shared" ref="CI67" si="2246">CI68+CI69</f>
        <v>0</v>
      </c>
      <c r="CJ67" s="5">
        <f t="shared" ref="CJ67" si="2247">CJ68+CJ69</f>
        <v>0</v>
      </c>
      <c r="CK67" s="5">
        <f t="shared" si="2205"/>
        <v>0</v>
      </c>
      <c r="CL67" s="5">
        <f t="shared" ref="CL67" si="2248">CL68+CL69</f>
        <v>0</v>
      </c>
      <c r="CM67" s="5">
        <f t="shared" ref="CM67" si="2249">CM68+CM69</f>
        <v>0</v>
      </c>
      <c r="CN67" s="5">
        <f t="shared" si="2205"/>
        <v>0</v>
      </c>
      <c r="CO67" s="5">
        <f t="shared" ref="CO67" si="2250">CO68+CO69</f>
        <v>0</v>
      </c>
      <c r="CP67" s="5">
        <f t="shared" ref="CP67" si="2251">CP68+CP69</f>
        <v>0</v>
      </c>
      <c r="CQ67" s="5">
        <f t="shared" si="2205"/>
        <v>0</v>
      </c>
      <c r="CR67" s="5">
        <f t="shared" ref="CR67" si="2252">CR68+CR69</f>
        <v>0</v>
      </c>
      <c r="CS67" s="5">
        <f t="shared" ref="CS67" si="2253">CS68+CS69</f>
        <v>0</v>
      </c>
      <c r="CT67" s="5">
        <f t="shared" si="2205"/>
        <v>0</v>
      </c>
      <c r="CU67" s="5">
        <f t="shared" ref="CU67" si="2254">CU68+CU69</f>
        <v>0</v>
      </c>
      <c r="CV67" s="5">
        <f t="shared" ref="CV67" si="2255">CV68+CV69</f>
        <v>0</v>
      </c>
      <c r="CW67" s="5">
        <f t="shared" si="2205"/>
        <v>0</v>
      </c>
      <c r="CX67" s="5">
        <f t="shared" ref="CX67" si="2256">CX68+CX69</f>
        <v>0</v>
      </c>
      <c r="CY67" s="5">
        <f t="shared" ref="CY67" si="2257">CY68+CY69</f>
        <v>0</v>
      </c>
      <c r="CZ67" s="5">
        <f t="shared" si="2205"/>
        <v>0</v>
      </c>
      <c r="DA67" s="5">
        <f t="shared" ref="DA67" si="2258">DA68+DA69</f>
        <v>0</v>
      </c>
      <c r="DB67" s="5">
        <f t="shared" ref="DB67" si="2259">DB68+DB69</f>
        <v>0</v>
      </c>
      <c r="DC67" s="5">
        <f t="shared" si="2205"/>
        <v>0</v>
      </c>
      <c r="DD67" s="5">
        <f t="shared" ref="DD67" si="2260">DD68+DD69</f>
        <v>0</v>
      </c>
      <c r="DE67" s="5">
        <f t="shared" ref="DE67" si="2261">DE68+DE69</f>
        <v>0</v>
      </c>
      <c r="DF67" s="5">
        <f t="shared" si="2205"/>
        <v>0</v>
      </c>
      <c r="DG67" s="5">
        <f t="shared" ref="DG67" si="2262">DG68+DG69</f>
        <v>0</v>
      </c>
      <c r="DH67" s="5">
        <f t="shared" ref="DH67" si="2263">DH68+DH69</f>
        <v>0</v>
      </c>
      <c r="DI67" s="5">
        <f t="shared" si="2205"/>
        <v>0</v>
      </c>
      <c r="DJ67" s="5">
        <f t="shared" ref="DJ67" si="2264">DJ68+DJ69</f>
        <v>0</v>
      </c>
      <c r="DK67" s="5">
        <f t="shared" ref="DK67" si="2265">DK68+DK69</f>
        <v>0</v>
      </c>
      <c r="DL67" s="5">
        <f t="shared" si="2205"/>
        <v>0</v>
      </c>
      <c r="DM67" s="5">
        <f t="shared" ref="DM67" si="2266">DM68+DM69</f>
        <v>0</v>
      </c>
      <c r="DN67" s="5">
        <f t="shared" ref="DN67" si="2267">DN68+DN69</f>
        <v>0</v>
      </c>
      <c r="DO67" s="5">
        <f t="shared" si="2205"/>
        <v>0</v>
      </c>
      <c r="DP67" s="5">
        <f t="shared" ref="DP67" si="2268">DP68+DP69</f>
        <v>0</v>
      </c>
      <c r="DQ67" s="5">
        <f t="shared" ref="DQ67" si="2269">DQ68+DQ69</f>
        <v>0</v>
      </c>
      <c r="DR67" s="106">
        <f t="shared" si="2205"/>
        <v>0</v>
      </c>
      <c r="DS67" s="106">
        <f t="shared" si="2205"/>
        <v>0</v>
      </c>
      <c r="DT67" s="106">
        <f t="shared" si="2205"/>
        <v>0</v>
      </c>
      <c r="DU67" s="5">
        <f t="shared" ref="DU67:EU67" si="2270">DU68+DU69</f>
        <v>0</v>
      </c>
      <c r="DV67" s="5">
        <f t="shared" si="2270"/>
        <v>0</v>
      </c>
      <c r="DW67" s="5">
        <f t="shared" si="2270"/>
        <v>0</v>
      </c>
      <c r="DX67" s="5">
        <f t="shared" si="2270"/>
        <v>0</v>
      </c>
      <c r="DY67" s="5">
        <f t="shared" si="2270"/>
        <v>0</v>
      </c>
      <c r="DZ67" s="5">
        <f t="shared" si="2270"/>
        <v>0</v>
      </c>
      <c r="EA67" s="5">
        <f t="shared" si="2270"/>
        <v>0</v>
      </c>
      <c r="EB67" s="5">
        <f t="shared" si="2270"/>
        <v>0</v>
      </c>
      <c r="EC67" s="5">
        <f t="shared" si="2270"/>
        <v>0</v>
      </c>
      <c r="ED67" s="5">
        <f t="shared" si="2270"/>
        <v>0</v>
      </c>
      <c r="EE67" s="5">
        <f t="shared" si="2270"/>
        <v>0</v>
      </c>
      <c r="EF67" s="5">
        <f t="shared" si="2270"/>
        <v>0</v>
      </c>
      <c r="EG67" s="5">
        <f t="shared" si="2270"/>
        <v>0</v>
      </c>
      <c r="EH67" s="5">
        <f t="shared" si="2270"/>
        <v>0</v>
      </c>
      <c r="EI67" s="5">
        <f t="shared" si="2270"/>
        <v>0</v>
      </c>
      <c r="EJ67" s="5">
        <f t="shared" si="2270"/>
        <v>0</v>
      </c>
      <c r="EK67" s="5">
        <f t="shared" si="2270"/>
        <v>0</v>
      </c>
      <c r="EL67" s="5">
        <f t="shared" si="2270"/>
        <v>0</v>
      </c>
      <c r="EM67" s="5">
        <f t="shared" si="2270"/>
        <v>0</v>
      </c>
      <c r="EN67" s="5">
        <f t="shared" si="2270"/>
        <v>0</v>
      </c>
      <c r="EO67" s="5">
        <f t="shared" si="2270"/>
        <v>0</v>
      </c>
      <c r="EP67" s="5">
        <f t="shared" si="2270"/>
        <v>0</v>
      </c>
      <c r="EQ67" s="5">
        <f t="shared" si="2270"/>
        <v>0</v>
      </c>
      <c r="ER67" s="5">
        <f t="shared" si="2270"/>
        <v>0</v>
      </c>
      <c r="ES67" s="5">
        <f t="shared" si="2270"/>
        <v>0</v>
      </c>
      <c r="ET67" s="5">
        <f t="shared" si="2270"/>
        <v>0</v>
      </c>
      <c r="EU67" s="5">
        <f t="shared" si="2270"/>
        <v>0</v>
      </c>
      <c r="EV67" s="106">
        <f t="shared" si="2205"/>
        <v>0</v>
      </c>
      <c r="EW67" s="106">
        <f t="shared" si="2205"/>
        <v>0</v>
      </c>
      <c r="EX67" s="106">
        <f t="shared" si="2205"/>
        <v>0</v>
      </c>
      <c r="EY67" s="5">
        <f t="shared" si="2205"/>
        <v>0</v>
      </c>
      <c r="EZ67" s="5">
        <f t="shared" si="2205"/>
        <v>0</v>
      </c>
      <c r="FA67" s="5">
        <f t="shared" si="2205"/>
        <v>0</v>
      </c>
      <c r="FB67" s="5">
        <f t="shared" si="2205"/>
        <v>0</v>
      </c>
      <c r="FC67" s="5">
        <f t="shared" si="2205"/>
        <v>0</v>
      </c>
      <c r="FD67" s="5">
        <f t="shared" si="2205"/>
        <v>0</v>
      </c>
      <c r="FE67" s="5">
        <f t="shared" si="2205"/>
        <v>0</v>
      </c>
      <c r="FF67" s="5">
        <f t="shared" si="2205"/>
        <v>0</v>
      </c>
      <c r="FG67" s="5">
        <f t="shared" si="2205"/>
        <v>0</v>
      </c>
      <c r="FH67" s="5">
        <f t="shared" si="2205"/>
        <v>0</v>
      </c>
      <c r="FI67" s="5">
        <f t="shared" si="2205"/>
        <v>0</v>
      </c>
      <c r="FJ67" s="5">
        <f t="shared" si="2205"/>
        <v>0</v>
      </c>
      <c r="FK67" s="5">
        <f t="shared" si="2205"/>
        <v>0</v>
      </c>
      <c r="FL67" s="5">
        <f t="shared" si="2205"/>
        <v>0</v>
      </c>
      <c r="FM67" s="5">
        <f t="shared" si="2205"/>
        <v>0</v>
      </c>
      <c r="FN67" s="5">
        <f t="shared" ref="FN67" si="2271">FN68+FN69</f>
        <v>0</v>
      </c>
      <c r="FO67" s="5">
        <f t="shared" ref="FO67:HC67" si="2272">FO68+FO69</f>
        <v>0</v>
      </c>
      <c r="FP67" s="5">
        <f t="shared" si="2272"/>
        <v>0</v>
      </c>
      <c r="FQ67" s="5">
        <f t="shared" si="2272"/>
        <v>0</v>
      </c>
      <c r="FR67" s="5">
        <f t="shared" si="2272"/>
        <v>0</v>
      </c>
      <c r="FS67" s="5">
        <f t="shared" si="2272"/>
        <v>0</v>
      </c>
      <c r="FT67" s="5">
        <f t="shared" si="2272"/>
        <v>0</v>
      </c>
      <c r="FU67" s="5">
        <f t="shared" si="2272"/>
        <v>0</v>
      </c>
      <c r="FV67" s="5">
        <f t="shared" si="2272"/>
        <v>0</v>
      </c>
      <c r="FW67" s="5">
        <f t="shared" si="2272"/>
        <v>0</v>
      </c>
      <c r="FX67" s="5">
        <f t="shared" si="2272"/>
        <v>0</v>
      </c>
      <c r="FY67" s="5">
        <f t="shared" si="2272"/>
        <v>0</v>
      </c>
      <c r="FZ67" s="5">
        <f t="shared" si="2272"/>
        <v>0</v>
      </c>
      <c r="GA67" s="5">
        <f t="shared" si="2272"/>
        <v>0</v>
      </c>
      <c r="GB67" s="5">
        <f t="shared" si="2272"/>
        <v>0</v>
      </c>
      <c r="GC67" s="5">
        <f t="shared" si="2272"/>
        <v>0</v>
      </c>
      <c r="GD67" s="5">
        <f t="shared" si="2272"/>
        <v>0</v>
      </c>
      <c r="GE67" s="5">
        <f t="shared" si="2272"/>
        <v>0</v>
      </c>
      <c r="GF67" s="5">
        <f t="shared" si="2272"/>
        <v>0</v>
      </c>
      <c r="GG67" s="5">
        <f t="shared" si="2272"/>
        <v>0</v>
      </c>
      <c r="GH67" s="5">
        <f t="shared" si="2272"/>
        <v>0</v>
      </c>
      <c r="GI67" s="5">
        <f t="shared" si="2272"/>
        <v>0</v>
      </c>
      <c r="GJ67" s="5">
        <f t="shared" si="2272"/>
        <v>0</v>
      </c>
      <c r="GK67" s="5">
        <f t="shared" si="2272"/>
        <v>0</v>
      </c>
      <c r="GL67" s="5">
        <f t="shared" si="2272"/>
        <v>0</v>
      </c>
      <c r="GM67" s="5">
        <f t="shared" si="2272"/>
        <v>0</v>
      </c>
      <c r="GN67" s="5">
        <f t="shared" si="2272"/>
        <v>0</v>
      </c>
      <c r="GO67" s="5">
        <f t="shared" si="2272"/>
        <v>0</v>
      </c>
      <c r="GP67" s="5">
        <f t="shared" si="2272"/>
        <v>0</v>
      </c>
      <c r="GQ67" s="5">
        <f t="shared" si="2272"/>
        <v>0</v>
      </c>
      <c r="GR67" s="5">
        <f t="shared" si="2272"/>
        <v>0</v>
      </c>
      <c r="GS67" s="5">
        <f t="shared" si="2272"/>
        <v>0</v>
      </c>
      <c r="GT67" s="5">
        <f t="shared" si="2272"/>
        <v>0</v>
      </c>
      <c r="GU67" s="5">
        <f t="shared" si="2272"/>
        <v>0</v>
      </c>
      <c r="GV67" s="5">
        <f t="shared" si="2272"/>
        <v>0</v>
      </c>
      <c r="GW67" s="5">
        <f t="shared" si="2272"/>
        <v>0</v>
      </c>
      <c r="GX67" s="5">
        <f t="shared" si="2272"/>
        <v>0</v>
      </c>
      <c r="GY67" s="5">
        <f t="shared" si="2272"/>
        <v>0</v>
      </c>
      <c r="GZ67" s="5">
        <f t="shared" si="2272"/>
        <v>0</v>
      </c>
      <c r="HA67" s="5">
        <f t="shared" si="2272"/>
        <v>0</v>
      </c>
      <c r="HB67" s="5">
        <f t="shared" si="2272"/>
        <v>0</v>
      </c>
      <c r="HC67" s="118">
        <f t="shared" si="2272"/>
        <v>0</v>
      </c>
    </row>
    <row r="68" spans="1:211" x14ac:dyDescent="0.2">
      <c r="A68" s="125" t="s">
        <v>459</v>
      </c>
      <c r="B68" s="6">
        <v>0</v>
      </c>
      <c r="C68" s="6"/>
      <c r="D68" s="6">
        <f t="shared" ref="D68:D69" si="2273">B68+C68</f>
        <v>0</v>
      </c>
      <c r="E68" s="6">
        <v>0</v>
      </c>
      <c r="F68" s="6"/>
      <c r="G68" s="6">
        <f t="shared" ref="G68:G69" si="2274">E68+F68</f>
        <v>0</v>
      </c>
      <c r="H68" s="6">
        <v>0</v>
      </c>
      <c r="I68" s="6"/>
      <c r="J68" s="6">
        <f t="shared" ref="J68:J69" si="2275">H68+I68</f>
        <v>0</v>
      </c>
      <c r="K68" s="6">
        <v>0</v>
      </c>
      <c r="L68" s="6"/>
      <c r="M68" s="6">
        <f t="shared" ref="M68:M69" si="2276">K68+L68</f>
        <v>0</v>
      </c>
      <c r="N68" s="6">
        <v>0</v>
      </c>
      <c r="O68" s="6"/>
      <c r="P68" s="6">
        <f t="shared" ref="P68:P69" si="2277">N68+O68</f>
        <v>0</v>
      </c>
      <c r="Q68" s="6">
        <v>0</v>
      </c>
      <c r="R68" s="6"/>
      <c r="S68" s="6">
        <f t="shared" ref="S68:S69" si="2278">Q68+R68</f>
        <v>0</v>
      </c>
      <c r="T68" s="6">
        <v>0</v>
      </c>
      <c r="U68" s="6"/>
      <c r="V68" s="6">
        <f t="shared" ref="V68:V69" si="2279">T68+U68</f>
        <v>0</v>
      </c>
      <c r="W68" s="6">
        <v>0</v>
      </c>
      <c r="X68" s="6"/>
      <c r="Y68" s="6">
        <f t="shared" ref="Y68:Y69" si="2280">W68+X68</f>
        <v>0</v>
      </c>
      <c r="Z68" s="6">
        <v>0</v>
      </c>
      <c r="AA68" s="6"/>
      <c r="AB68" s="6">
        <f t="shared" ref="AB68:AB69" si="2281">Z68+AA68</f>
        <v>0</v>
      </c>
      <c r="AC68" s="6"/>
      <c r="AD68" s="6"/>
      <c r="AE68" s="6">
        <f t="shared" ref="AE68:AE69" si="2282">AC68+AD68</f>
        <v>0</v>
      </c>
      <c r="AF68" s="6"/>
      <c r="AG68" s="6"/>
      <c r="AH68" s="6">
        <f t="shared" ref="AH68:AH69" si="2283">AF68+AG68</f>
        <v>0</v>
      </c>
      <c r="AI68" s="6"/>
      <c r="AJ68" s="6"/>
      <c r="AK68" s="6">
        <f t="shared" ref="AK68:AK69" si="2284">AI68+AJ68</f>
        <v>0</v>
      </c>
      <c r="AL68" s="6"/>
      <c r="AM68" s="6"/>
      <c r="AN68" s="6">
        <f t="shared" ref="AN68:AN69" si="2285">AL68+AM68</f>
        <v>0</v>
      </c>
      <c r="AO68" s="6"/>
      <c r="AP68" s="6"/>
      <c r="AQ68" s="6">
        <f t="shared" ref="AQ68:AQ69" si="2286">AO68+AP68</f>
        <v>0</v>
      </c>
      <c r="AR68" s="6"/>
      <c r="AS68" s="6"/>
      <c r="AT68" s="6">
        <f t="shared" ref="AT68:AT69" si="2287">AR68+AS68</f>
        <v>0</v>
      </c>
      <c r="AU68" s="6"/>
      <c r="AV68" s="6"/>
      <c r="AW68" s="6">
        <f t="shared" ref="AW68:AW69" si="2288">AU68+AV68</f>
        <v>0</v>
      </c>
      <c r="AX68" s="6"/>
      <c r="AY68" s="6"/>
      <c r="AZ68" s="6">
        <f t="shared" ref="AZ68:AZ69" si="2289">AX68+AY68</f>
        <v>0</v>
      </c>
      <c r="BA68" s="6"/>
      <c r="BB68" s="6"/>
      <c r="BC68" s="6">
        <f t="shared" ref="BC68:BC69" si="2290">BA68+BB68</f>
        <v>0</v>
      </c>
      <c r="BD68" s="6"/>
      <c r="BE68" s="6"/>
      <c r="BF68" s="6">
        <f t="shared" ref="BF68:BF69" si="2291">BD68+BE68</f>
        <v>0</v>
      </c>
      <c r="BG68" s="6"/>
      <c r="BH68" s="6"/>
      <c r="BI68" s="6">
        <f t="shared" ref="BI68:BI69" si="2292">BG68+BH68</f>
        <v>0</v>
      </c>
      <c r="BJ68" s="6"/>
      <c r="BK68" s="6"/>
      <c r="BL68" s="6">
        <f t="shared" ref="BL68:BL69" si="2293">BJ68+BK68</f>
        <v>0</v>
      </c>
      <c r="BM68" s="6"/>
      <c r="BN68" s="6"/>
      <c r="BO68" s="6">
        <f t="shared" ref="BO68:BO69" si="2294">BM68+BN68</f>
        <v>0</v>
      </c>
      <c r="BP68" s="6"/>
      <c r="BQ68" s="6"/>
      <c r="BR68" s="6">
        <f t="shared" ref="BR68:BR69" si="2295">BP68+BQ68</f>
        <v>0</v>
      </c>
      <c r="BS68" s="6"/>
      <c r="BT68" s="6"/>
      <c r="BU68" s="6">
        <f t="shared" ref="BU68:BU69" si="2296">BS68+BT68</f>
        <v>0</v>
      </c>
      <c r="BV68" s="6"/>
      <c r="BW68" s="6"/>
      <c r="BX68" s="6">
        <f t="shared" ref="BX68:BX69" si="2297">BV68+BW68</f>
        <v>0</v>
      </c>
      <c r="BY68" s="6"/>
      <c r="BZ68" s="6"/>
      <c r="CA68" s="6">
        <f t="shared" ref="CA68:CA69" si="2298">BY68+BZ68</f>
        <v>0</v>
      </c>
      <c r="CB68" s="6"/>
      <c r="CC68" s="6"/>
      <c r="CD68" s="6">
        <f t="shared" ref="CD68:CD69" si="2299">CB68+CC68</f>
        <v>0</v>
      </c>
      <c r="CE68" s="6"/>
      <c r="CF68" s="6"/>
      <c r="CG68" s="6">
        <f t="shared" ref="CG68:CG69" si="2300">CE68+CF68</f>
        <v>0</v>
      </c>
      <c r="CH68" s="6"/>
      <c r="CI68" s="6"/>
      <c r="CJ68" s="6">
        <f t="shared" ref="CJ68:CJ69" si="2301">CH68+CI68</f>
        <v>0</v>
      </c>
      <c r="CK68" s="6"/>
      <c r="CL68" s="6"/>
      <c r="CM68" s="6">
        <f t="shared" ref="CM68:CM69" si="2302">CK68+CL68</f>
        <v>0</v>
      </c>
      <c r="CN68" s="6"/>
      <c r="CO68" s="6"/>
      <c r="CP68" s="6">
        <f t="shared" ref="CP68:CP69" si="2303">CN68+CO68</f>
        <v>0</v>
      </c>
      <c r="CQ68" s="6"/>
      <c r="CR68" s="6"/>
      <c r="CS68" s="6">
        <f t="shared" ref="CS68:CS69" si="2304">CQ68+CR68</f>
        <v>0</v>
      </c>
      <c r="CT68" s="6"/>
      <c r="CU68" s="6"/>
      <c r="CV68" s="6">
        <f t="shared" ref="CV68:CV69" si="2305">CT68+CU68</f>
        <v>0</v>
      </c>
      <c r="CW68" s="6"/>
      <c r="CX68" s="6"/>
      <c r="CY68" s="6">
        <f t="shared" ref="CY68:CY69" si="2306">CW68+CX68</f>
        <v>0</v>
      </c>
      <c r="CZ68" s="6"/>
      <c r="DA68" s="6"/>
      <c r="DB68" s="6">
        <f t="shared" ref="DB68:DB69" si="2307">CZ68+DA68</f>
        <v>0</v>
      </c>
      <c r="DC68" s="6"/>
      <c r="DD68" s="6"/>
      <c r="DE68" s="6">
        <f t="shared" ref="DE68:DE69" si="2308">DC68+DD68</f>
        <v>0</v>
      </c>
      <c r="DF68" s="6"/>
      <c r="DG68" s="6"/>
      <c r="DH68" s="6">
        <f t="shared" ref="DH68:DH69" si="2309">DF68+DG68</f>
        <v>0</v>
      </c>
      <c r="DI68" s="6"/>
      <c r="DJ68" s="6"/>
      <c r="DK68" s="6">
        <f t="shared" ref="DK68:DK69" si="2310">DI68+DJ68</f>
        <v>0</v>
      </c>
      <c r="DL68" s="6"/>
      <c r="DM68" s="6"/>
      <c r="DN68" s="6">
        <f t="shared" ref="DN68:DN69" si="2311">DL68+DM68</f>
        <v>0</v>
      </c>
      <c r="DO68" s="6"/>
      <c r="DP68" s="6"/>
      <c r="DQ68" s="6">
        <f t="shared" ref="DQ68:DQ69" si="2312">DO68+DP68</f>
        <v>0</v>
      </c>
      <c r="DR68" s="105">
        <f t="shared" ref="DR68:DT69" si="2313">B68+E68+H68+K68+N68+Q68+T68+W68+Z68+AC68+AF68+AI68+AL68+AO68+AR68+AU68+AX68+BA68+BD68+BG68+BJ68+BM68+BP68+BS68+BV68+BY68+CB68+CE68+CH68+CK68+CN68+CQ68+CT68+CW68+CZ68+DC68+DF68+DI68+DL68+DO68</f>
        <v>0</v>
      </c>
      <c r="DS68" s="105">
        <f t="shared" si="2313"/>
        <v>0</v>
      </c>
      <c r="DT68" s="105">
        <f t="shared" si="2313"/>
        <v>0</v>
      </c>
      <c r="DU68" s="6">
        <v>0</v>
      </c>
      <c r="DV68" s="6"/>
      <c r="DW68" s="6">
        <f t="shared" ref="DW68:DW69" si="2314">DU68+DV68</f>
        <v>0</v>
      </c>
      <c r="DX68" s="6">
        <v>0</v>
      </c>
      <c r="DY68" s="6"/>
      <c r="DZ68" s="6">
        <f t="shared" ref="DZ68:DZ69" si="2315">DX68+DY68</f>
        <v>0</v>
      </c>
      <c r="EA68" s="6">
        <v>0</v>
      </c>
      <c r="EB68" s="6"/>
      <c r="EC68" s="6">
        <f t="shared" ref="EC68:EC69" si="2316">EA68+EB68</f>
        <v>0</v>
      </c>
      <c r="ED68" s="6">
        <v>0</v>
      </c>
      <c r="EE68" s="6"/>
      <c r="EF68" s="6">
        <f t="shared" ref="EF68:EF69" si="2317">ED68+EE68</f>
        <v>0</v>
      </c>
      <c r="EG68" s="6">
        <v>0</v>
      </c>
      <c r="EH68" s="6"/>
      <c r="EI68" s="6">
        <f t="shared" ref="EI68:EI69" si="2318">EG68+EH68</f>
        <v>0</v>
      </c>
      <c r="EJ68" s="6"/>
      <c r="EK68" s="6"/>
      <c r="EL68" s="6">
        <f t="shared" ref="EL68:EL69" si="2319">EJ68+EK68</f>
        <v>0</v>
      </c>
      <c r="EM68" s="6"/>
      <c r="EN68" s="6"/>
      <c r="EO68" s="6">
        <f t="shared" ref="EO68:EO69" si="2320">EM68+EN68</f>
        <v>0</v>
      </c>
      <c r="EP68" s="6">
        <v>0</v>
      </c>
      <c r="EQ68" s="6"/>
      <c r="ER68" s="6">
        <f t="shared" ref="ER68:ER69" si="2321">EP68+EQ68</f>
        <v>0</v>
      </c>
      <c r="ES68" s="6"/>
      <c r="ET68" s="6"/>
      <c r="EU68" s="6">
        <f t="shared" ref="EU68:EU69" si="2322">ES68+ET68</f>
        <v>0</v>
      </c>
      <c r="EV68" s="105">
        <f t="shared" ref="EV68:EV69" si="2323">DU68+DX68+EA68+ED68+EG68+EJ68+EM68+EP68+ES68</f>
        <v>0</v>
      </c>
      <c r="EW68" s="105">
        <f t="shared" ref="EW68:EW69" si="2324">DV68+DY68+EB68+EE68+EH68+EK68+EN68+EQ68+ET68</f>
        <v>0</v>
      </c>
      <c r="EX68" s="105">
        <f t="shared" ref="EX68:EX69" si="2325">DW68+DZ68+EC68+EF68+EI68+EL68+EO68+ER68+EU68</f>
        <v>0</v>
      </c>
      <c r="EY68" s="6"/>
      <c r="EZ68" s="6"/>
      <c r="FA68" s="6">
        <f t="shared" ref="FA68:FA69" si="2326">EY68+EZ68</f>
        <v>0</v>
      </c>
      <c r="FB68" s="6"/>
      <c r="FC68" s="6"/>
      <c r="FD68" s="6">
        <f t="shared" ref="FD68:FD69" si="2327">FB68+FC68</f>
        <v>0</v>
      </c>
      <c r="FE68" s="6"/>
      <c r="FF68" s="6"/>
      <c r="FG68" s="6">
        <f t="shared" ref="FG68:FG69" si="2328">FE68+FF68</f>
        <v>0</v>
      </c>
      <c r="FH68" s="6"/>
      <c r="FI68" s="6"/>
      <c r="FJ68" s="6">
        <f t="shared" ref="FJ68:FJ69" si="2329">FH68+FI68</f>
        <v>0</v>
      </c>
      <c r="FK68" s="7"/>
      <c r="FL68" s="6"/>
      <c r="FM68" s="6">
        <f t="shared" ref="FM68:FM69" si="2330">FK68+FL68</f>
        <v>0</v>
      </c>
      <c r="FN68" s="7"/>
      <c r="FO68" s="6"/>
      <c r="FP68" s="6">
        <f t="shared" ref="FP68:FP69" si="2331">FN68+FO68</f>
        <v>0</v>
      </c>
      <c r="FQ68" s="7"/>
      <c r="FR68" s="6"/>
      <c r="FS68" s="6">
        <f t="shared" ref="FS68:FS69" si="2332">FQ68+FR68</f>
        <v>0</v>
      </c>
      <c r="FT68" s="7"/>
      <c r="FU68" s="6"/>
      <c r="FV68" s="6">
        <f t="shared" ref="FV68:FV69" si="2333">FT68+FU68</f>
        <v>0</v>
      </c>
      <c r="FW68" s="7"/>
      <c r="FX68" s="6"/>
      <c r="FY68" s="6">
        <f t="shared" ref="FY68:FY69" si="2334">FW68+FX68</f>
        <v>0</v>
      </c>
      <c r="FZ68" s="7"/>
      <c r="GA68" s="6"/>
      <c r="GB68" s="6">
        <f t="shared" ref="GB68:GB69" si="2335">FZ68+GA68</f>
        <v>0</v>
      </c>
      <c r="GC68" s="7"/>
      <c r="GD68" s="6"/>
      <c r="GE68" s="6">
        <f t="shared" ref="GE68:GE69" si="2336">GC68+GD68</f>
        <v>0</v>
      </c>
      <c r="GF68" s="7"/>
      <c r="GG68" s="6"/>
      <c r="GH68" s="6">
        <f t="shared" ref="GH68:GH69" si="2337">GF68+GG68</f>
        <v>0</v>
      </c>
      <c r="GI68" s="7"/>
      <c r="GJ68" s="6"/>
      <c r="GK68" s="6">
        <f t="shared" ref="GK68:GK69" si="2338">GI68+GJ68</f>
        <v>0</v>
      </c>
      <c r="GL68" s="7">
        <f t="shared" ref="GL68:GL69" si="2339">EY68+FB68+FE68+FH68+FK68+FN68+FQ68+FT68+FW68+FZ68+GC68+GF68+GI68</f>
        <v>0</v>
      </c>
      <c r="GM68" s="7">
        <f t="shared" ref="GM68:GM69" si="2340">EZ68+FC68+FF68+FI68+FL68+FO68+FR68+FU68+FX68+GA68+GD68+GG68+GJ68</f>
        <v>0</v>
      </c>
      <c r="GN68" s="7">
        <f t="shared" ref="GN68:GN69" si="2341">FA68+FD68+FG68+FJ68+FM68+FP68+FS68+FV68+FY68+GB68+GE68+GH68+GK68</f>
        <v>0</v>
      </c>
      <c r="GO68" s="7">
        <f>SUM(GB68:GN68)</f>
        <v>0</v>
      </c>
      <c r="GP68" s="6"/>
      <c r="GQ68" s="6">
        <f t="shared" ref="GQ68:GQ69" si="2342">GO68+GP68</f>
        <v>0</v>
      </c>
      <c r="GR68" s="7">
        <f>SUM(GE68:GQ68)</f>
        <v>0</v>
      </c>
      <c r="GS68" s="6"/>
      <c r="GT68" s="6">
        <f t="shared" ref="GT68:GT69" si="2343">GR68+GS68</f>
        <v>0</v>
      </c>
      <c r="GU68" s="7">
        <f>SUM(GH68:GT68)</f>
        <v>0</v>
      </c>
      <c r="GV68" s="6"/>
      <c r="GW68" s="6">
        <f t="shared" ref="GW68:GW69" si="2344">GU68+GV68</f>
        <v>0</v>
      </c>
      <c r="GX68" s="7">
        <f t="shared" ref="GX68:GX69" si="2345">GL68+GO68+GR68+GU68</f>
        <v>0</v>
      </c>
      <c r="GY68" s="7">
        <f t="shared" ref="GY68:GY69" si="2346">GM68+GP68+GS68+GV68</f>
        <v>0</v>
      </c>
      <c r="GZ68" s="7">
        <f t="shared" ref="GZ68:GZ69" si="2347">GN68+GQ68+GT68+GW68</f>
        <v>0</v>
      </c>
      <c r="HA68" s="7">
        <f t="shared" ref="HA68:HA69" si="2348">GX68+EV68+DR68</f>
        <v>0</v>
      </c>
      <c r="HB68" s="7">
        <f t="shared" ref="HB68:HB69" si="2349">GY68+EW68+DS68</f>
        <v>0</v>
      </c>
      <c r="HC68" s="595">
        <f t="shared" ref="HC68:HC69" si="2350">GZ68+EX68+DT68</f>
        <v>0</v>
      </c>
    </row>
    <row r="69" spans="1:211" ht="13.5" thickBot="1" x14ac:dyDescent="0.25">
      <c r="A69" s="126" t="s">
        <v>460</v>
      </c>
      <c r="B69" s="127">
        <v>0</v>
      </c>
      <c r="C69" s="127"/>
      <c r="D69" s="127">
        <f t="shared" si="2273"/>
        <v>0</v>
      </c>
      <c r="E69" s="127">
        <v>0</v>
      </c>
      <c r="F69" s="127"/>
      <c r="G69" s="127">
        <f t="shared" si="2274"/>
        <v>0</v>
      </c>
      <c r="H69" s="127">
        <v>0</v>
      </c>
      <c r="I69" s="127"/>
      <c r="J69" s="127">
        <f t="shared" si="2275"/>
        <v>0</v>
      </c>
      <c r="K69" s="127">
        <v>0</v>
      </c>
      <c r="L69" s="127"/>
      <c r="M69" s="127">
        <f t="shared" si="2276"/>
        <v>0</v>
      </c>
      <c r="N69" s="127">
        <v>0</v>
      </c>
      <c r="O69" s="127"/>
      <c r="P69" s="127">
        <f t="shared" si="2277"/>
        <v>0</v>
      </c>
      <c r="Q69" s="127">
        <v>0</v>
      </c>
      <c r="R69" s="127"/>
      <c r="S69" s="127">
        <f t="shared" si="2278"/>
        <v>0</v>
      </c>
      <c r="T69" s="127">
        <v>0</v>
      </c>
      <c r="U69" s="127"/>
      <c r="V69" s="127">
        <f t="shared" si="2279"/>
        <v>0</v>
      </c>
      <c r="W69" s="127">
        <v>0</v>
      </c>
      <c r="X69" s="127"/>
      <c r="Y69" s="127">
        <f t="shared" si="2280"/>
        <v>0</v>
      </c>
      <c r="Z69" s="127">
        <v>0</v>
      </c>
      <c r="AA69" s="127"/>
      <c r="AB69" s="127">
        <f t="shared" si="2281"/>
        <v>0</v>
      </c>
      <c r="AC69" s="127"/>
      <c r="AD69" s="127"/>
      <c r="AE69" s="127">
        <f t="shared" si="2282"/>
        <v>0</v>
      </c>
      <c r="AF69" s="127"/>
      <c r="AG69" s="127"/>
      <c r="AH69" s="127">
        <f t="shared" si="2283"/>
        <v>0</v>
      </c>
      <c r="AI69" s="127"/>
      <c r="AJ69" s="127"/>
      <c r="AK69" s="127">
        <f t="shared" si="2284"/>
        <v>0</v>
      </c>
      <c r="AL69" s="127"/>
      <c r="AM69" s="127"/>
      <c r="AN69" s="127">
        <f t="shared" si="2285"/>
        <v>0</v>
      </c>
      <c r="AO69" s="127"/>
      <c r="AP69" s="127"/>
      <c r="AQ69" s="127">
        <f t="shared" si="2286"/>
        <v>0</v>
      </c>
      <c r="AR69" s="127"/>
      <c r="AS69" s="127"/>
      <c r="AT69" s="127">
        <f t="shared" si="2287"/>
        <v>0</v>
      </c>
      <c r="AU69" s="127"/>
      <c r="AV69" s="127"/>
      <c r="AW69" s="127">
        <f t="shared" si="2288"/>
        <v>0</v>
      </c>
      <c r="AX69" s="127"/>
      <c r="AY69" s="127"/>
      <c r="AZ69" s="127">
        <f t="shared" si="2289"/>
        <v>0</v>
      </c>
      <c r="BA69" s="127"/>
      <c r="BB69" s="127"/>
      <c r="BC69" s="127">
        <f t="shared" si="2290"/>
        <v>0</v>
      </c>
      <c r="BD69" s="127"/>
      <c r="BE69" s="127"/>
      <c r="BF69" s="127">
        <f t="shared" si="2291"/>
        <v>0</v>
      </c>
      <c r="BG69" s="127"/>
      <c r="BH69" s="127"/>
      <c r="BI69" s="127">
        <f t="shared" si="2292"/>
        <v>0</v>
      </c>
      <c r="BJ69" s="127"/>
      <c r="BK69" s="127"/>
      <c r="BL69" s="127">
        <f t="shared" si="2293"/>
        <v>0</v>
      </c>
      <c r="BM69" s="127"/>
      <c r="BN69" s="127"/>
      <c r="BO69" s="127">
        <f t="shared" si="2294"/>
        <v>0</v>
      </c>
      <c r="BP69" s="127"/>
      <c r="BQ69" s="127"/>
      <c r="BR69" s="127">
        <f t="shared" si="2295"/>
        <v>0</v>
      </c>
      <c r="BS69" s="127"/>
      <c r="BT69" s="127"/>
      <c r="BU69" s="127">
        <f t="shared" si="2296"/>
        <v>0</v>
      </c>
      <c r="BV69" s="127"/>
      <c r="BW69" s="127"/>
      <c r="BX69" s="127">
        <f t="shared" si="2297"/>
        <v>0</v>
      </c>
      <c r="BY69" s="127"/>
      <c r="BZ69" s="127"/>
      <c r="CA69" s="127">
        <f t="shared" si="2298"/>
        <v>0</v>
      </c>
      <c r="CB69" s="127"/>
      <c r="CC69" s="127"/>
      <c r="CD69" s="127">
        <f t="shared" si="2299"/>
        <v>0</v>
      </c>
      <c r="CE69" s="127"/>
      <c r="CF69" s="127"/>
      <c r="CG69" s="127">
        <f t="shared" si="2300"/>
        <v>0</v>
      </c>
      <c r="CH69" s="127"/>
      <c r="CI69" s="127"/>
      <c r="CJ69" s="127">
        <f t="shared" si="2301"/>
        <v>0</v>
      </c>
      <c r="CK69" s="127"/>
      <c r="CL69" s="127"/>
      <c r="CM69" s="127">
        <f t="shared" si="2302"/>
        <v>0</v>
      </c>
      <c r="CN69" s="127"/>
      <c r="CO69" s="127"/>
      <c r="CP69" s="127">
        <f t="shared" si="2303"/>
        <v>0</v>
      </c>
      <c r="CQ69" s="127"/>
      <c r="CR69" s="127"/>
      <c r="CS69" s="127">
        <f t="shared" si="2304"/>
        <v>0</v>
      </c>
      <c r="CT69" s="127"/>
      <c r="CU69" s="127"/>
      <c r="CV69" s="127">
        <f t="shared" si="2305"/>
        <v>0</v>
      </c>
      <c r="CW69" s="127"/>
      <c r="CX69" s="127"/>
      <c r="CY69" s="127">
        <f t="shared" si="2306"/>
        <v>0</v>
      </c>
      <c r="CZ69" s="127"/>
      <c r="DA69" s="127"/>
      <c r="DB69" s="127">
        <f t="shared" si="2307"/>
        <v>0</v>
      </c>
      <c r="DC69" s="127"/>
      <c r="DD69" s="127"/>
      <c r="DE69" s="127">
        <f t="shared" si="2308"/>
        <v>0</v>
      </c>
      <c r="DF69" s="127"/>
      <c r="DG69" s="127"/>
      <c r="DH69" s="127">
        <f t="shared" si="2309"/>
        <v>0</v>
      </c>
      <c r="DI69" s="127"/>
      <c r="DJ69" s="127"/>
      <c r="DK69" s="127">
        <f t="shared" si="2310"/>
        <v>0</v>
      </c>
      <c r="DL69" s="127"/>
      <c r="DM69" s="127"/>
      <c r="DN69" s="127">
        <f t="shared" si="2311"/>
        <v>0</v>
      </c>
      <c r="DO69" s="127"/>
      <c r="DP69" s="127"/>
      <c r="DQ69" s="127">
        <f t="shared" si="2312"/>
        <v>0</v>
      </c>
      <c r="DR69" s="128">
        <f t="shared" si="2313"/>
        <v>0</v>
      </c>
      <c r="DS69" s="128">
        <f t="shared" si="2313"/>
        <v>0</v>
      </c>
      <c r="DT69" s="128">
        <f t="shared" si="2313"/>
        <v>0</v>
      </c>
      <c r="DU69" s="127">
        <v>0</v>
      </c>
      <c r="DV69" s="127"/>
      <c r="DW69" s="127">
        <f t="shared" si="2314"/>
        <v>0</v>
      </c>
      <c r="DX69" s="127">
        <v>0</v>
      </c>
      <c r="DY69" s="127"/>
      <c r="DZ69" s="127">
        <f t="shared" si="2315"/>
        <v>0</v>
      </c>
      <c r="EA69" s="127">
        <v>0</v>
      </c>
      <c r="EB69" s="127"/>
      <c r="EC69" s="127">
        <f t="shared" si="2316"/>
        <v>0</v>
      </c>
      <c r="ED69" s="127">
        <v>0</v>
      </c>
      <c r="EE69" s="127"/>
      <c r="EF69" s="127">
        <f t="shared" si="2317"/>
        <v>0</v>
      </c>
      <c r="EG69" s="127">
        <v>0</v>
      </c>
      <c r="EH69" s="127"/>
      <c r="EI69" s="127">
        <f t="shared" si="2318"/>
        <v>0</v>
      </c>
      <c r="EJ69" s="127"/>
      <c r="EK69" s="127"/>
      <c r="EL69" s="127">
        <f t="shared" si="2319"/>
        <v>0</v>
      </c>
      <c r="EM69" s="127"/>
      <c r="EN69" s="127"/>
      <c r="EO69" s="127">
        <f t="shared" si="2320"/>
        <v>0</v>
      </c>
      <c r="EP69" s="127">
        <v>0</v>
      </c>
      <c r="EQ69" s="127"/>
      <c r="ER69" s="127">
        <f t="shared" si="2321"/>
        <v>0</v>
      </c>
      <c r="ES69" s="127"/>
      <c r="ET69" s="127"/>
      <c r="EU69" s="127">
        <f t="shared" si="2322"/>
        <v>0</v>
      </c>
      <c r="EV69" s="128">
        <f t="shared" si="2323"/>
        <v>0</v>
      </c>
      <c r="EW69" s="128">
        <f t="shared" si="2324"/>
        <v>0</v>
      </c>
      <c r="EX69" s="128">
        <f t="shared" si="2325"/>
        <v>0</v>
      </c>
      <c r="EY69" s="127"/>
      <c r="EZ69" s="127"/>
      <c r="FA69" s="127">
        <f t="shared" si="2326"/>
        <v>0</v>
      </c>
      <c r="FB69" s="127"/>
      <c r="FC69" s="127"/>
      <c r="FD69" s="127">
        <f t="shared" si="2327"/>
        <v>0</v>
      </c>
      <c r="FE69" s="127"/>
      <c r="FF69" s="127"/>
      <c r="FG69" s="127">
        <f t="shared" si="2328"/>
        <v>0</v>
      </c>
      <c r="FH69" s="127"/>
      <c r="FI69" s="127"/>
      <c r="FJ69" s="127">
        <f t="shared" si="2329"/>
        <v>0</v>
      </c>
      <c r="FK69" s="129"/>
      <c r="FL69" s="127"/>
      <c r="FM69" s="127">
        <f t="shared" si="2330"/>
        <v>0</v>
      </c>
      <c r="FN69" s="129"/>
      <c r="FO69" s="127"/>
      <c r="FP69" s="127">
        <f t="shared" si="2331"/>
        <v>0</v>
      </c>
      <c r="FQ69" s="129"/>
      <c r="FR69" s="127"/>
      <c r="FS69" s="127">
        <f t="shared" si="2332"/>
        <v>0</v>
      </c>
      <c r="FT69" s="129"/>
      <c r="FU69" s="127"/>
      <c r="FV69" s="127">
        <f t="shared" si="2333"/>
        <v>0</v>
      </c>
      <c r="FW69" s="129"/>
      <c r="FX69" s="127"/>
      <c r="FY69" s="127">
        <f t="shared" si="2334"/>
        <v>0</v>
      </c>
      <c r="FZ69" s="129"/>
      <c r="GA69" s="127"/>
      <c r="GB69" s="127">
        <f t="shared" si="2335"/>
        <v>0</v>
      </c>
      <c r="GC69" s="129"/>
      <c r="GD69" s="127"/>
      <c r="GE69" s="127">
        <f t="shared" si="2336"/>
        <v>0</v>
      </c>
      <c r="GF69" s="129"/>
      <c r="GG69" s="127"/>
      <c r="GH69" s="127">
        <f t="shared" si="2337"/>
        <v>0</v>
      </c>
      <c r="GI69" s="129"/>
      <c r="GJ69" s="127"/>
      <c r="GK69" s="127">
        <f t="shared" si="2338"/>
        <v>0</v>
      </c>
      <c r="GL69" s="129">
        <f t="shared" si="2339"/>
        <v>0</v>
      </c>
      <c r="GM69" s="129">
        <f t="shared" si="2340"/>
        <v>0</v>
      </c>
      <c r="GN69" s="129">
        <f t="shared" si="2341"/>
        <v>0</v>
      </c>
      <c r="GO69" s="129">
        <f>SUM(GB69:GN69)</f>
        <v>0</v>
      </c>
      <c r="GP69" s="127"/>
      <c r="GQ69" s="127">
        <f t="shared" si="2342"/>
        <v>0</v>
      </c>
      <c r="GR69" s="129">
        <f>SUM(GE69:GQ69)</f>
        <v>0</v>
      </c>
      <c r="GS69" s="127"/>
      <c r="GT69" s="127">
        <f t="shared" si="2343"/>
        <v>0</v>
      </c>
      <c r="GU69" s="129">
        <f>SUM(GH69:GT69)</f>
        <v>0</v>
      </c>
      <c r="GV69" s="127"/>
      <c r="GW69" s="127">
        <f t="shared" si="2344"/>
        <v>0</v>
      </c>
      <c r="GX69" s="129">
        <f t="shared" si="2345"/>
        <v>0</v>
      </c>
      <c r="GY69" s="129">
        <f t="shared" si="2346"/>
        <v>0</v>
      </c>
      <c r="GZ69" s="129">
        <f t="shared" si="2347"/>
        <v>0</v>
      </c>
      <c r="HA69" s="129">
        <f t="shared" si="2348"/>
        <v>0</v>
      </c>
      <c r="HB69" s="129">
        <f t="shared" si="2349"/>
        <v>0</v>
      </c>
      <c r="HC69" s="596">
        <f t="shared" si="2350"/>
        <v>0</v>
      </c>
    </row>
    <row r="70" spans="1:211" x14ac:dyDescent="0.2">
      <c r="B70" s="18"/>
      <c r="C70" s="18"/>
      <c r="D70" s="18"/>
      <c r="DR70" s="102"/>
      <c r="DS70" s="102"/>
      <c r="DT70" s="102"/>
      <c r="EV70" s="102"/>
      <c r="EW70" s="102"/>
      <c r="EX70" s="102"/>
      <c r="FL70" s="18"/>
      <c r="FM70" s="18"/>
      <c r="FO70" s="18"/>
      <c r="FP70" s="18"/>
      <c r="FQ70" s="19"/>
      <c r="FR70" s="18"/>
      <c r="FS70" s="18"/>
      <c r="FT70" s="19"/>
      <c r="FU70" s="18"/>
      <c r="FV70" s="18"/>
      <c r="FW70" s="19"/>
      <c r="FX70" s="18"/>
      <c r="FY70" s="18"/>
      <c r="FZ70" s="19"/>
      <c r="GA70" s="18"/>
      <c r="GB70" s="18"/>
      <c r="GC70" s="19"/>
      <c r="GD70" s="18"/>
      <c r="GE70" s="18"/>
      <c r="GF70" s="19"/>
      <c r="GG70" s="18"/>
      <c r="GH70" s="18"/>
      <c r="GI70" s="19"/>
      <c r="GJ70" s="18"/>
      <c r="GK70" s="18"/>
      <c r="GL70" s="19"/>
      <c r="GM70" s="18"/>
      <c r="GN70" s="18"/>
      <c r="GO70" s="19"/>
      <c r="GP70" s="18"/>
      <c r="GQ70" s="18"/>
      <c r="GR70" s="19"/>
      <c r="GS70" s="18"/>
      <c r="GT70" s="18"/>
      <c r="GU70" s="19"/>
      <c r="GV70" s="18"/>
      <c r="GW70" s="18"/>
      <c r="GX70" s="19"/>
      <c r="GY70" s="18"/>
      <c r="GZ70" s="18"/>
      <c r="HA70" s="19"/>
      <c r="HB70" s="18"/>
      <c r="HC70" s="18"/>
    </row>
    <row r="71" spans="1:211" x14ac:dyDescent="0.2">
      <c r="B71" s="18">
        <f t="shared" ref="B71:Y71" si="2351">SUM(B6)</f>
        <v>0</v>
      </c>
      <c r="C71" s="18">
        <f t="shared" si="2351"/>
        <v>0</v>
      </c>
      <c r="D71" s="18">
        <f t="shared" si="2351"/>
        <v>0</v>
      </c>
      <c r="E71" s="18">
        <f t="shared" si="2351"/>
        <v>0</v>
      </c>
      <c r="F71" s="18">
        <f t="shared" si="2351"/>
        <v>0</v>
      </c>
      <c r="G71" s="18">
        <f t="shared" si="2351"/>
        <v>0</v>
      </c>
      <c r="H71" s="18">
        <f t="shared" si="2351"/>
        <v>0</v>
      </c>
      <c r="I71" s="18">
        <f t="shared" si="2351"/>
        <v>0</v>
      </c>
      <c r="J71" s="18">
        <f t="shared" si="2351"/>
        <v>0</v>
      </c>
      <c r="K71" s="18">
        <f t="shared" si="2351"/>
        <v>0</v>
      </c>
      <c r="L71" s="18">
        <f t="shared" si="2351"/>
        <v>0</v>
      </c>
      <c r="M71" s="18">
        <f t="shared" si="2351"/>
        <v>0</v>
      </c>
      <c r="N71" s="18">
        <f t="shared" si="2351"/>
        <v>0</v>
      </c>
      <c r="O71" s="18">
        <f t="shared" si="2351"/>
        <v>0</v>
      </c>
      <c r="P71" s="18">
        <f t="shared" si="2351"/>
        <v>0</v>
      </c>
      <c r="Q71" s="18">
        <f t="shared" si="2351"/>
        <v>0</v>
      </c>
      <c r="R71" s="18">
        <f t="shared" si="2351"/>
        <v>0</v>
      </c>
      <c r="S71" s="18">
        <f t="shared" si="2351"/>
        <v>0</v>
      </c>
      <c r="T71" s="18">
        <f t="shared" si="2351"/>
        <v>0</v>
      </c>
      <c r="U71" s="18">
        <f t="shared" si="2351"/>
        <v>0</v>
      </c>
      <c r="V71" s="18">
        <f t="shared" si="2351"/>
        <v>0</v>
      </c>
      <c r="W71" s="18">
        <f t="shared" si="2351"/>
        <v>0</v>
      </c>
      <c r="X71" s="18">
        <f t="shared" si="2351"/>
        <v>0</v>
      </c>
      <c r="Y71" s="18">
        <f t="shared" si="2351"/>
        <v>0</v>
      </c>
      <c r="Z71" s="18">
        <f>SUM(Z6)</f>
        <v>259538</v>
      </c>
      <c r="AA71" s="18">
        <f t="shared" ref="AA71:CO71" si="2352">SUM(AA6)</f>
        <v>9798</v>
      </c>
      <c r="AB71" s="18">
        <f t="shared" si="2352"/>
        <v>269336</v>
      </c>
      <c r="AC71" s="18">
        <f t="shared" si="2352"/>
        <v>0</v>
      </c>
      <c r="AD71" s="18">
        <f t="shared" si="2352"/>
        <v>60079</v>
      </c>
      <c r="AE71" s="18">
        <f t="shared" si="2352"/>
        <v>60079</v>
      </c>
      <c r="AF71" s="18">
        <f t="shared" si="2352"/>
        <v>0</v>
      </c>
      <c r="AG71" s="18">
        <f t="shared" si="2352"/>
        <v>0</v>
      </c>
      <c r="AH71" s="18">
        <f t="shared" si="2352"/>
        <v>0</v>
      </c>
      <c r="AI71" s="18">
        <f t="shared" si="2352"/>
        <v>0</v>
      </c>
      <c r="AJ71" s="18">
        <f t="shared" si="2352"/>
        <v>0</v>
      </c>
      <c r="AK71" s="18">
        <f t="shared" si="2352"/>
        <v>0</v>
      </c>
      <c r="AL71" s="18">
        <f t="shared" si="2352"/>
        <v>0</v>
      </c>
      <c r="AM71" s="18">
        <f t="shared" si="2352"/>
        <v>0</v>
      </c>
      <c r="AN71" s="18">
        <f t="shared" si="2352"/>
        <v>0</v>
      </c>
      <c r="AO71" s="18">
        <f t="shared" si="2352"/>
        <v>0</v>
      </c>
      <c r="AP71" s="18">
        <f t="shared" si="2352"/>
        <v>0</v>
      </c>
      <c r="AQ71" s="18">
        <f t="shared" si="2352"/>
        <v>0</v>
      </c>
      <c r="AR71" s="18">
        <f t="shared" si="2352"/>
        <v>0</v>
      </c>
      <c r="AU71" s="18">
        <f t="shared" si="2352"/>
        <v>0</v>
      </c>
      <c r="AV71" s="18">
        <f t="shared" si="2352"/>
        <v>0</v>
      </c>
      <c r="AW71" s="18">
        <f t="shared" si="2352"/>
        <v>0</v>
      </c>
      <c r="AX71" s="18">
        <f t="shared" si="2352"/>
        <v>0</v>
      </c>
      <c r="AY71" s="18">
        <f t="shared" si="2352"/>
        <v>0</v>
      </c>
      <c r="AZ71" s="18">
        <f t="shared" si="2352"/>
        <v>0</v>
      </c>
      <c r="BA71" s="18">
        <f t="shared" si="2352"/>
        <v>0</v>
      </c>
      <c r="BB71" s="18">
        <f t="shared" si="2352"/>
        <v>0</v>
      </c>
      <c r="BC71" s="18">
        <f t="shared" si="2352"/>
        <v>0</v>
      </c>
      <c r="BD71" s="18">
        <f t="shared" si="2352"/>
        <v>0</v>
      </c>
      <c r="BE71" s="18">
        <f t="shared" si="2352"/>
        <v>0</v>
      </c>
      <c r="BF71" s="18">
        <f t="shared" si="2352"/>
        <v>0</v>
      </c>
      <c r="BG71" s="18">
        <f t="shared" si="2352"/>
        <v>0</v>
      </c>
      <c r="BH71" s="18">
        <f t="shared" si="2352"/>
        <v>0</v>
      </c>
      <c r="BI71" s="18">
        <f t="shared" si="2352"/>
        <v>0</v>
      </c>
      <c r="BJ71" s="18">
        <f t="shared" si="2352"/>
        <v>0</v>
      </c>
      <c r="BK71" s="18">
        <f t="shared" si="2352"/>
        <v>0</v>
      </c>
      <c r="BL71" s="18">
        <f t="shared" si="2352"/>
        <v>0</v>
      </c>
      <c r="BM71" s="18">
        <f t="shared" si="2352"/>
        <v>0</v>
      </c>
      <c r="BN71" s="18">
        <f t="shared" si="2352"/>
        <v>0</v>
      </c>
      <c r="BO71" s="18">
        <f t="shared" si="2352"/>
        <v>0</v>
      </c>
      <c r="BP71" s="18">
        <f t="shared" si="2352"/>
        <v>0</v>
      </c>
      <c r="BQ71" s="18">
        <f t="shared" si="2352"/>
        <v>0</v>
      </c>
      <c r="BR71" s="18">
        <f t="shared" si="2352"/>
        <v>0</v>
      </c>
      <c r="BS71" s="18">
        <f t="shared" si="2352"/>
        <v>0</v>
      </c>
      <c r="BT71" s="18">
        <f t="shared" si="2352"/>
        <v>0</v>
      </c>
      <c r="BU71" s="18">
        <f t="shared" si="2352"/>
        <v>0</v>
      </c>
      <c r="BV71" s="18">
        <f t="shared" si="2352"/>
        <v>0</v>
      </c>
      <c r="BW71" s="18">
        <f t="shared" si="2352"/>
        <v>0</v>
      </c>
      <c r="BX71" s="18">
        <f t="shared" si="2352"/>
        <v>0</v>
      </c>
      <c r="BY71" s="18">
        <f t="shared" si="2352"/>
        <v>0</v>
      </c>
      <c r="BZ71" s="18">
        <f t="shared" si="2352"/>
        <v>0</v>
      </c>
      <c r="CA71" s="18">
        <f t="shared" si="2352"/>
        <v>0</v>
      </c>
      <c r="CB71" s="18">
        <f t="shared" si="2352"/>
        <v>0</v>
      </c>
      <c r="CC71" s="18">
        <f t="shared" si="2352"/>
        <v>0</v>
      </c>
      <c r="CD71" s="18">
        <f t="shared" si="2352"/>
        <v>0</v>
      </c>
      <c r="CE71" s="18">
        <f t="shared" si="2352"/>
        <v>0</v>
      </c>
      <c r="CF71" s="18">
        <f t="shared" si="2352"/>
        <v>0</v>
      </c>
      <c r="CG71" s="18">
        <f t="shared" si="2352"/>
        <v>0</v>
      </c>
      <c r="CH71" s="18">
        <f t="shared" si="2352"/>
        <v>0</v>
      </c>
      <c r="CI71" s="18">
        <f t="shared" si="2352"/>
        <v>0</v>
      </c>
      <c r="CJ71" s="18">
        <f t="shared" si="2352"/>
        <v>0</v>
      </c>
      <c r="CK71" s="18">
        <f t="shared" si="2352"/>
        <v>0</v>
      </c>
      <c r="CL71" s="18">
        <f t="shared" si="2352"/>
        <v>0</v>
      </c>
      <c r="CM71" s="18">
        <f t="shared" si="2352"/>
        <v>0</v>
      </c>
      <c r="CN71" s="18">
        <f t="shared" si="2352"/>
        <v>0</v>
      </c>
      <c r="CO71" s="18">
        <f t="shared" si="2352"/>
        <v>0</v>
      </c>
      <c r="CP71" s="18">
        <f t="shared" ref="CP71:EV71" si="2353">SUM(CP6)</f>
        <v>0</v>
      </c>
      <c r="CQ71" s="18">
        <f t="shared" si="2353"/>
        <v>0</v>
      </c>
      <c r="CR71" s="18">
        <f t="shared" si="2353"/>
        <v>0</v>
      </c>
      <c r="CS71" s="18">
        <f t="shared" si="2353"/>
        <v>0</v>
      </c>
      <c r="CT71" s="18">
        <f t="shared" si="2353"/>
        <v>0</v>
      </c>
      <c r="CU71" s="18">
        <f t="shared" si="2353"/>
        <v>0</v>
      </c>
      <c r="CV71" s="18">
        <f t="shared" si="2353"/>
        <v>0</v>
      </c>
      <c r="CW71" s="18">
        <f t="shared" si="2353"/>
        <v>0</v>
      </c>
      <c r="CX71" s="18">
        <f t="shared" si="2353"/>
        <v>0</v>
      </c>
      <c r="CY71" s="18">
        <f t="shared" si="2353"/>
        <v>0</v>
      </c>
      <c r="CZ71" s="18">
        <f t="shared" si="2353"/>
        <v>0</v>
      </c>
      <c r="DA71" s="18">
        <f t="shared" si="2353"/>
        <v>0</v>
      </c>
      <c r="DB71" s="18">
        <f t="shared" si="2353"/>
        <v>0</v>
      </c>
      <c r="DC71" s="18">
        <f t="shared" si="2353"/>
        <v>0</v>
      </c>
      <c r="DD71" s="18">
        <f t="shared" si="2353"/>
        <v>0</v>
      </c>
      <c r="DE71" s="18">
        <f t="shared" si="2353"/>
        <v>0</v>
      </c>
      <c r="DF71" s="18">
        <f t="shared" si="2353"/>
        <v>0</v>
      </c>
      <c r="DG71" s="18">
        <f t="shared" si="2353"/>
        <v>0</v>
      </c>
      <c r="DH71" s="18">
        <f t="shared" si="2353"/>
        <v>0</v>
      </c>
      <c r="DI71" s="18">
        <f t="shared" si="2353"/>
        <v>0</v>
      </c>
      <c r="DJ71" s="18">
        <f t="shared" si="2353"/>
        <v>0</v>
      </c>
      <c r="DK71" s="18">
        <f t="shared" si="2353"/>
        <v>0</v>
      </c>
      <c r="DL71" s="18">
        <f t="shared" si="2353"/>
        <v>0</v>
      </c>
      <c r="DM71" s="18">
        <f t="shared" si="2353"/>
        <v>0</v>
      </c>
      <c r="DN71" s="18">
        <f t="shared" si="2353"/>
        <v>0</v>
      </c>
      <c r="DO71" s="18">
        <f t="shared" si="2353"/>
        <v>0</v>
      </c>
      <c r="DP71" s="18">
        <f t="shared" si="2353"/>
        <v>0</v>
      </c>
      <c r="DQ71" s="18">
        <f t="shared" si="2353"/>
        <v>0</v>
      </c>
      <c r="DR71" s="102">
        <f t="shared" si="2353"/>
        <v>259538</v>
      </c>
      <c r="DS71" s="102">
        <f t="shared" si="2353"/>
        <v>69877</v>
      </c>
      <c r="DT71" s="102">
        <f t="shared" si="2353"/>
        <v>329415</v>
      </c>
      <c r="DU71" s="18">
        <f t="shared" si="2353"/>
        <v>14114</v>
      </c>
      <c r="DV71" s="18">
        <f t="shared" ref="DV71:DW71" si="2354">SUM(DV6)</f>
        <v>12549</v>
      </c>
      <c r="DW71" s="18">
        <f t="shared" si="2354"/>
        <v>26663</v>
      </c>
      <c r="DX71" s="18">
        <f t="shared" si="2353"/>
        <v>5816</v>
      </c>
      <c r="DY71" s="18">
        <f t="shared" ref="DY71:DZ71" si="2355">SUM(DY6)</f>
        <v>1572</v>
      </c>
      <c r="DZ71" s="18">
        <f t="shared" si="2355"/>
        <v>7388</v>
      </c>
      <c r="EA71" s="18">
        <f t="shared" si="2353"/>
        <v>5232</v>
      </c>
      <c r="EB71" s="18">
        <f t="shared" ref="EB71:EC71" si="2356">SUM(EB6)</f>
        <v>1274</v>
      </c>
      <c r="EC71" s="18">
        <f t="shared" si="2356"/>
        <v>6506</v>
      </c>
      <c r="ED71" s="18">
        <f t="shared" si="2353"/>
        <v>1500</v>
      </c>
      <c r="EE71" s="18">
        <f t="shared" ref="EE71:EF71" si="2357">SUM(EE6)</f>
        <v>1177</v>
      </c>
      <c r="EF71" s="18">
        <f t="shared" si="2357"/>
        <v>2677</v>
      </c>
      <c r="EG71" s="18">
        <f t="shared" si="2353"/>
        <v>1100</v>
      </c>
      <c r="EH71" s="18">
        <f t="shared" ref="EH71:EI71" si="2358">SUM(EH6)</f>
        <v>397</v>
      </c>
      <c r="EI71" s="18">
        <f t="shared" si="2358"/>
        <v>1497</v>
      </c>
      <c r="EJ71" s="18">
        <f t="shared" si="2353"/>
        <v>0</v>
      </c>
      <c r="EK71" s="18">
        <f t="shared" ref="EK71:EL71" si="2359">SUM(EK6)</f>
        <v>0</v>
      </c>
      <c r="EL71" s="18">
        <f t="shared" si="2359"/>
        <v>0</v>
      </c>
      <c r="EM71" s="18">
        <f t="shared" si="2353"/>
        <v>0</v>
      </c>
      <c r="EN71" s="18">
        <f t="shared" ref="EN71:EO71" si="2360">SUM(EN6)</f>
        <v>0</v>
      </c>
      <c r="EO71" s="18">
        <f t="shared" si="2360"/>
        <v>0</v>
      </c>
      <c r="EP71" s="18">
        <f t="shared" si="2353"/>
        <v>235676</v>
      </c>
      <c r="EQ71" s="18">
        <f t="shared" ref="EQ71:ER71" si="2361">SUM(EQ6)</f>
        <v>53507</v>
      </c>
      <c r="ER71" s="18">
        <f t="shared" si="2361"/>
        <v>289183</v>
      </c>
      <c r="ES71" s="18">
        <f t="shared" si="2353"/>
        <v>0</v>
      </c>
      <c r="ET71" s="18">
        <f t="shared" si="2353"/>
        <v>0</v>
      </c>
      <c r="EU71" s="18">
        <f t="shared" si="2353"/>
        <v>0</v>
      </c>
      <c r="EV71" s="102">
        <f t="shared" si="2353"/>
        <v>263438</v>
      </c>
      <c r="EW71" s="102">
        <f t="shared" ref="EW71:EX71" si="2362">SUM(EW6)</f>
        <v>70476</v>
      </c>
      <c r="EX71" s="102">
        <f t="shared" si="2362"/>
        <v>333914</v>
      </c>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row>
    <row r="72" spans="1:211" x14ac:dyDescent="0.2">
      <c r="B72" s="18">
        <f t="shared" ref="B72:Y72" si="2363">SUM(B27)</f>
        <v>0</v>
      </c>
      <c r="C72" s="18">
        <f t="shared" si="2363"/>
        <v>0</v>
      </c>
      <c r="D72" s="18">
        <f t="shared" si="2363"/>
        <v>0</v>
      </c>
      <c r="E72" s="18">
        <f t="shared" si="2363"/>
        <v>0</v>
      </c>
      <c r="F72" s="18">
        <f t="shared" si="2363"/>
        <v>0</v>
      </c>
      <c r="G72" s="18">
        <f t="shared" si="2363"/>
        <v>0</v>
      </c>
      <c r="H72" s="18">
        <f t="shared" si="2363"/>
        <v>0</v>
      </c>
      <c r="I72" s="18">
        <f t="shared" si="2363"/>
        <v>0</v>
      </c>
      <c r="J72" s="18">
        <f t="shared" si="2363"/>
        <v>0</v>
      </c>
      <c r="K72" s="18">
        <f t="shared" si="2363"/>
        <v>0</v>
      </c>
      <c r="L72" s="18">
        <f t="shared" si="2363"/>
        <v>0</v>
      </c>
      <c r="M72" s="18">
        <f t="shared" si="2363"/>
        <v>0</v>
      </c>
      <c r="N72" s="18">
        <f t="shared" si="2363"/>
        <v>0</v>
      </c>
      <c r="O72" s="18">
        <f t="shared" si="2363"/>
        <v>0</v>
      </c>
      <c r="P72" s="18">
        <f t="shared" si="2363"/>
        <v>0</v>
      </c>
      <c r="Q72" s="18">
        <f t="shared" si="2363"/>
        <v>0</v>
      </c>
      <c r="R72" s="18">
        <f t="shared" si="2363"/>
        <v>0</v>
      </c>
      <c r="S72" s="18">
        <f t="shared" si="2363"/>
        <v>0</v>
      </c>
      <c r="T72" s="18">
        <f t="shared" si="2363"/>
        <v>0</v>
      </c>
      <c r="U72" s="18">
        <f t="shared" si="2363"/>
        <v>0</v>
      </c>
      <c r="V72" s="18">
        <f t="shared" si="2363"/>
        <v>0</v>
      </c>
      <c r="W72" s="18">
        <f t="shared" si="2363"/>
        <v>0</v>
      </c>
      <c r="X72" s="18">
        <f t="shared" si="2363"/>
        <v>0</v>
      </c>
      <c r="Y72" s="18">
        <f t="shared" si="2363"/>
        <v>0</v>
      </c>
      <c r="Z72" s="18">
        <f>SUM(Z27)</f>
        <v>0</v>
      </c>
      <c r="AA72" s="18">
        <f t="shared" ref="AA72:CO72" si="2364">SUM(AA27)</f>
        <v>0</v>
      </c>
      <c r="AB72" s="18">
        <f t="shared" si="2364"/>
        <v>0</v>
      </c>
      <c r="AC72" s="18">
        <f t="shared" si="2364"/>
        <v>0</v>
      </c>
      <c r="AD72" s="18">
        <f t="shared" si="2364"/>
        <v>230499</v>
      </c>
      <c r="AE72" s="18">
        <f t="shared" si="2364"/>
        <v>230499</v>
      </c>
      <c r="AF72" s="18">
        <f t="shared" si="2364"/>
        <v>0</v>
      </c>
      <c r="AG72" s="18">
        <f t="shared" si="2364"/>
        <v>0</v>
      </c>
      <c r="AH72" s="18">
        <f t="shared" si="2364"/>
        <v>0</v>
      </c>
      <c r="AI72" s="18">
        <f t="shared" si="2364"/>
        <v>0</v>
      </c>
      <c r="AJ72" s="18">
        <f t="shared" si="2364"/>
        <v>0</v>
      </c>
      <c r="AK72" s="18">
        <f t="shared" si="2364"/>
        <v>0</v>
      </c>
      <c r="AL72" s="18">
        <f t="shared" si="2364"/>
        <v>0</v>
      </c>
      <c r="AM72" s="18">
        <f t="shared" si="2364"/>
        <v>0</v>
      </c>
      <c r="AN72" s="18">
        <f t="shared" si="2364"/>
        <v>0</v>
      </c>
      <c r="AO72" s="18">
        <f t="shared" si="2364"/>
        <v>0</v>
      </c>
      <c r="AP72" s="18">
        <f t="shared" si="2364"/>
        <v>0</v>
      </c>
      <c r="AQ72" s="18">
        <f t="shared" si="2364"/>
        <v>0</v>
      </c>
      <c r="AR72" s="18">
        <f t="shared" si="2364"/>
        <v>0</v>
      </c>
      <c r="AU72" s="18">
        <f t="shared" si="2364"/>
        <v>0</v>
      </c>
      <c r="AV72" s="18">
        <f t="shared" si="2364"/>
        <v>0</v>
      </c>
      <c r="AW72" s="18">
        <f t="shared" si="2364"/>
        <v>0</v>
      </c>
      <c r="AX72" s="18">
        <f t="shared" si="2364"/>
        <v>0</v>
      </c>
      <c r="AY72" s="18">
        <f t="shared" si="2364"/>
        <v>0</v>
      </c>
      <c r="AZ72" s="18">
        <f t="shared" si="2364"/>
        <v>0</v>
      </c>
      <c r="BA72" s="18">
        <f t="shared" si="2364"/>
        <v>0</v>
      </c>
      <c r="BB72" s="18">
        <f t="shared" si="2364"/>
        <v>0</v>
      </c>
      <c r="BC72" s="18">
        <f t="shared" si="2364"/>
        <v>0</v>
      </c>
      <c r="BD72" s="18">
        <f t="shared" si="2364"/>
        <v>0</v>
      </c>
      <c r="BE72" s="18">
        <f t="shared" si="2364"/>
        <v>0</v>
      </c>
      <c r="BF72" s="18">
        <f t="shared" si="2364"/>
        <v>0</v>
      </c>
      <c r="BG72" s="18">
        <f t="shared" si="2364"/>
        <v>0</v>
      </c>
      <c r="BH72" s="18">
        <f t="shared" si="2364"/>
        <v>0</v>
      </c>
      <c r="BI72" s="18">
        <f t="shared" si="2364"/>
        <v>0</v>
      </c>
      <c r="BJ72" s="18">
        <f t="shared" si="2364"/>
        <v>0</v>
      </c>
      <c r="BK72" s="18">
        <f t="shared" si="2364"/>
        <v>0</v>
      </c>
      <c r="BL72" s="18">
        <f t="shared" si="2364"/>
        <v>0</v>
      </c>
      <c r="BM72" s="18">
        <f t="shared" si="2364"/>
        <v>0</v>
      </c>
      <c r="BN72" s="18">
        <f t="shared" si="2364"/>
        <v>0</v>
      </c>
      <c r="BO72" s="18">
        <f t="shared" si="2364"/>
        <v>0</v>
      </c>
      <c r="BP72" s="18">
        <f t="shared" si="2364"/>
        <v>0</v>
      </c>
      <c r="BQ72" s="18">
        <f t="shared" si="2364"/>
        <v>0</v>
      </c>
      <c r="BR72" s="18">
        <f t="shared" si="2364"/>
        <v>0</v>
      </c>
      <c r="BS72" s="18">
        <f t="shared" si="2364"/>
        <v>0</v>
      </c>
      <c r="BT72" s="18">
        <f t="shared" si="2364"/>
        <v>0</v>
      </c>
      <c r="BU72" s="18">
        <f t="shared" si="2364"/>
        <v>0</v>
      </c>
      <c r="BV72" s="18">
        <f t="shared" si="2364"/>
        <v>0</v>
      </c>
      <c r="BW72" s="18">
        <f t="shared" si="2364"/>
        <v>0</v>
      </c>
      <c r="BX72" s="18">
        <f t="shared" si="2364"/>
        <v>0</v>
      </c>
      <c r="BY72" s="18">
        <f t="shared" si="2364"/>
        <v>0</v>
      </c>
      <c r="BZ72" s="18">
        <f t="shared" si="2364"/>
        <v>0</v>
      </c>
      <c r="CA72" s="18">
        <f t="shared" si="2364"/>
        <v>0</v>
      </c>
      <c r="CB72" s="18">
        <f t="shared" si="2364"/>
        <v>0</v>
      </c>
      <c r="CC72" s="18">
        <f t="shared" si="2364"/>
        <v>0</v>
      </c>
      <c r="CD72" s="18">
        <f t="shared" si="2364"/>
        <v>0</v>
      </c>
      <c r="CE72" s="18">
        <f t="shared" si="2364"/>
        <v>0</v>
      </c>
      <c r="CF72" s="18">
        <f t="shared" si="2364"/>
        <v>0</v>
      </c>
      <c r="CG72" s="18">
        <f t="shared" si="2364"/>
        <v>0</v>
      </c>
      <c r="CH72" s="18">
        <f t="shared" si="2364"/>
        <v>0</v>
      </c>
      <c r="CI72" s="18">
        <f t="shared" si="2364"/>
        <v>0</v>
      </c>
      <c r="CJ72" s="18">
        <f t="shared" si="2364"/>
        <v>0</v>
      </c>
      <c r="CK72" s="18">
        <f t="shared" si="2364"/>
        <v>0</v>
      </c>
      <c r="CL72" s="18">
        <f t="shared" si="2364"/>
        <v>0</v>
      </c>
      <c r="CM72" s="18">
        <f t="shared" si="2364"/>
        <v>0</v>
      </c>
      <c r="CN72" s="18">
        <f t="shared" si="2364"/>
        <v>0</v>
      </c>
      <c r="CO72" s="18">
        <f t="shared" si="2364"/>
        <v>0</v>
      </c>
      <c r="CP72" s="18">
        <f t="shared" ref="CP72:EV72" si="2365">SUM(CP27)</f>
        <v>0</v>
      </c>
      <c r="CQ72" s="18">
        <f t="shared" si="2365"/>
        <v>0</v>
      </c>
      <c r="CR72" s="18">
        <f t="shared" si="2365"/>
        <v>0</v>
      </c>
      <c r="CS72" s="18">
        <f t="shared" si="2365"/>
        <v>0</v>
      </c>
      <c r="CT72" s="18">
        <f t="shared" si="2365"/>
        <v>0</v>
      </c>
      <c r="CU72" s="18">
        <f t="shared" si="2365"/>
        <v>0</v>
      </c>
      <c r="CV72" s="18">
        <f t="shared" si="2365"/>
        <v>0</v>
      </c>
      <c r="CW72" s="18">
        <f t="shared" si="2365"/>
        <v>0</v>
      </c>
      <c r="CX72" s="18">
        <f t="shared" si="2365"/>
        <v>0</v>
      </c>
      <c r="CY72" s="18">
        <f t="shared" si="2365"/>
        <v>0</v>
      </c>
      <c r="CZ72" s="18">
        <f t="shared" si="2365"/>
        <v>0</v>
      </c>
      <c r="DA72" s="18">
        <f t="shared" si="2365"/>
        <v>0</v>
      </c>
      <c r="DB72" s="18">
        <f t="shared" si="2365"/>
        <v>0</v>
      </c>
      <c r="DC72" s="18">
        <f t="shared" si="2365"/>
        <v>0</v>
      </c>
      <c r="DD72" s="18">
        <f t="shared" si="2365"/>
        <v>0</v>
      </c>
      <c r="DE72" s="18">
        <f t="shared" si="2365"/>
        <v>0</v>
      </c>
      <c r="DF72" s="18">
        <f t="shared" si="2365"/>
        <v>0</v>
      </c>
      <c r="DG72" s="18">
        <f t="shared" si="2365"/>
        <v>0</v>
      </c>
      <c r="DH72" s="18">
        <f t="shared" si="2365"/>
        <v>0</v>
      </c>
      <c r="DI72" s="18">
        <f t="shared" si="2365"/>
        <v>0</v>
      </c>
      <c r="DJ72" s="18">
        <f t="shared" si="2365"/>
        <v>0</v>
      </c>
      <c r="DK72" s="18">
        <f t="shared" si="2365"/>
        <v>0</v>
      </c>
      <c r="DL72" s="18">
        <f t="shared" si="2365"/>
        <v>0</v>
      </c>
      <c r="DM72" s="18">
        <f t="shared" si="2365"/>
        <v>0</v>
      </c>
      <c r="DN72" s="18">
        <f t="shared" si="2365"/>
        <v>0</v>
      </c>
      <c r="DO72" s="18">
        <f t="shared" si="2365"/>
        <v>0</v>
      </c>
      <c r="DP72" s="18">
        <f t="shared" si="2365"/>
        <v>0</v>
      </c>
      <c r="DQ72" s="18">
        <f t="shared" si="2365"/>
        <v>0</v>
      </c>
      <c r="DR72" s="102">
        <f t="shared" si="2365"/>
        <v>0</v>
      </c>
      <c r="DS72" s="102">
        <f t="shared" si="2365"/>
        <v>230499</v>
      </c>
      <c r="DT72" s="102">
        <f t="shared" si="2365"/>
        <v>230499</v>
      </c>
      <c r="DU72" s="18">
        <f t="shared" si="2365"/>
        <v>14114</v>
      </c>
      <c r="DV72" s="18">
        <f t="shared" ref="DV72:DW72" si="2366">SUM(DV27)</f>
        <v>12549</v>
      </c>
      <c r="DW72" s="18">
        <f t="shared" si="2366"/>
        <v>26663</v>
      </c>
      <c r="DX72" s="18">
        <f t="shared" si="2365"/>
        <v>5816</v>
      </c>
      <c r="DY72" s="18">
        <f t="shared" ref="DY72:DZ72" si="2367">SUM(DY27)</f>
        <v>1572</v>
      </c>
      <c r="DZ72" s="18">
        <f t="shared" si="2367"/>
        <v>7388</v>
      </c>
      <c r="EA72" s="18">
        <f t="shared" si="2365"/>
        <v>5232</v>
      </c>
      <c r="EB72" s="18">
        <f t="shared" ref="EB72:EC72" si="2368">SUM(EB27)</f>
        <v>1274</v>
      </c>
      <c r="EC72" s="18">
        <f t="shared" si="2368"/>
        <v>6506</v>
      </c>
      <c r="ED72" s="18">
        <f t="shared" si="2365"/>
        <v>1500</v>
      </c>
      <c r="EE72" s="18">
        <f t="shared" ref="EE72:EF72" si="2369">SUM(EE27)</f>
        <v>1177</v>
      </c>
      <c r="EF72" s="18">
        <f t="shared" si="2369"/>
        <v>2677</v>
      </c>
      <c r="EG72" s="18">
        <f t="shared" si="2365"/>
        <v>1100</v>
      </c>
      <c r="EH72" s="18">
        <f t="shared" ref="EH72:EI72" si="2370">SUM(EH27)</f>
        <v>397</v>
      </c>
      <c r="EI72" s="18">
        <f t="shared" si="2370"/>
        <v>1497</v>
      </c>
      <c r="EJ72" s="18">
        <f t="shared" si="2365"/>
        <v>0</v>
      </c>
      <c r="EK72" s="18">
        <f t="shared" ref="EK72:EL72" si="2371">SUM(EK27)</f>
        <v>0</v>
      </c>
      <c r="EL72" s="18">
        <f t="shared" si="2371"/>
        <v>0</v>
      </c>
      <c r="EM72" s="18">
        <f t="shared" si="2365"/>
        <v>0</v>
      </c>
      <c r="EN72" s="18">
        <f t="shared" ref="EN72:EO72" si="2372">SUM(EN27)</f>
        <v>0</v>
      </c>
      <c r="EO72" s="18">
        <f t="shared" si="2372"/>
        <v>0</v>
      </c>
      <c r="EP72" s="18">
        <f t="shared" si="2365"/>
        <v>235676</v>
      </c>
      <c r="EQ72" s="18">
        <f t="shared" ref="EQ72:ER72" si="2373">SUM(EQ27)</f>
        <v>53507</v>
      </c>
      <c r="ER72" s="18">
        <f t="shared" si="2373"/>
        <v>289183</v>
      </c>
      <c r="ES72" s="18">
        <f t="shared" si="2365"/>
        <v>0</v>
      </c>
      <c r="ET72" s="18">
        <f t="shared" si="2365"/>
        <v>0</v>
      </c>
      <c r="EU72" s="18">
        <f t="shared" si="2365"/>
        <v>0</v>
      </c>
      <c r="EV72" s="102">
        <f t="shared" si="2365"/>
        <v>263438</v>
      </c>
      <c r="EW72" s="102">
        <f t="shared" ref="EW72:EX72" si="2374">SUM(EW27)</f>
        <v>70476</v>
      </c>
      <c r="EX72" s="102">
        <f t="shared" si="2374"/>
        <v>333914</v>
      </c>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row>
    <row r="73" spans="1:211" x14ac:dyDescent="0.2">
      <c r="B73" s="19">
        <f t="shared" ref="B73:Y73" si="2375">SUM(B71-B72)</f>
        <v>0</v>
      </c>
      <c r="C73" s="19">
        <f t="shared" si="2375"/>
        <v>0</v>
      </c>
      <c r="D73" s="19">
        <f t="shared" si="2375"/>
        <v>0</v>
      </c>
      <c r="E73" s="19">
        <f t="shared" si="2375"/>
        <v>0</v>
      </c>
      <c r="F73" s="19">
        <f t="shared" si="2375"/>
        <v>0</v>
      </c>
      <c r="G73" s="19">
        <f t="shared" si="2375"/>
        <v>0</v>
      </c>
      <c r="H73" s="19">
        <f t="shared" si="2375"/>
        <v>0</v>
      </c>
      <c r="I73" s="19">
        <f t="shared" si="2375"/>
        <v>0</v>
      </c>
      <c r="J73" s="19">
        <f t="shared" si="2375"/>
        <v>0</v>
      </c>
      <c r="K73" s="19">
        <f t="shared" si="2375"/>
        <v>0</v>
      </c>
      <c r="L73" s="19">
        <f t="shared" si="2375"/>
        <v>0</v>
      </c>
      <c r="M73" s="19">
        <f t="shared" si="2375"/>
        <v>0</v>
      </c>
      <c r="N73" s="19">
        <f t="shared" si="2375"/>
        <v>0</v>
      </c>
      <c r="O73" s="19">
        <f t="shared" si="2375"/>
        <v>0</v>
      </c>
      <c r="P73" s="19">
        <f t="shared" si="2375"/>
        <v>0</v>
      </c>
      <c r="Q73" s="19">
        <f t="shared" si="2375"/>
        <v>0</v>
      </c>
      <c r="R73" s="19">
        <f t="shared" si="2375"/>
        <v>0</v>
      </c>
      <c r="S73" s="19">
        <f t="shared" si="2375"/>
        <v>0</v>
      </c>
      <c r="T73" s="19">
        <f t="shared" si="2375"/>
        <v>0</v>
      </c>
      <c r="U73" s="19">
        <f t="shared" si="2375"/>
        <v>0</v>
      </c>
      <c r="V73" s="19">
        <f t="shared" si="2375"/>
        <v>0</v>
      </c>
      <c r="W73" s="19">
        <f t="shared" si="2375"/>
        <v>0</v>
      </c>
      <c r="X73" s="19">
        <f t="shared" si="2375"/>
        <v>0</v>
      </c>
      <c r="Y73" s="19">
        <f t="shared" si="2375"/>
        <v>0</v>
      </c>
      <c r="Z73" s="19">
        <f>SUM(Z71-Z72)</f>
        <v>259538</v>
      </c>
      <c r="AA73" s="19">
        <f t="shared" ref="AA73" si="2376">SUM(AA71-AA72)</f>
        <v>9798</v>
      </c>
      <c r="AB73" s="19">
        <f t="shared" ref="AB73" si="2377">SUM(AB71-AB72)</f>
        <v>269336</v>
      </c>
      <c r="AC73" s="19">
        <f t="shared" ref="AC73" si="2378">SUM(AC71-AC72)</f>
        <v>0</v>
      </c>
      <c r="AD73" s="19">
        <f t="shared" ref="AD73" si="2379">SUM(AD71-AD72)</f>
        <v>-170420</v>
      </c>
      <c r="AE73" s="19">
        <f t="shared" ref="AE73" si="2380">SUM(AE71-AE72)</f>
        <v>-170420</v>
      </c>
      <c r="AF73" s="19">
        <f t="shared" ref="AF73" si="2381">SUM(AF71-AF72)</f>
        <v>0</v>
      </c>
      <c r="AG73" s="19">
        <f t="shared" ref="AG73" si="2382">SUM(AG71-AG72)</f>
        <v>0</v>
      </c>
      <c r="AH73" s="19">
        <f t="shared" ref="AH73" si="2383">SUM(AH71-AH72)</f>
        <v>0</v>
      </c>
      <c r="AI73" s="19">
        <f t="shared" ref="AI73" si="2384">SUM(AI71-AI72)</f>
        <v>0</v>
      </c>
      <c r="AJ73" s="19">
        <f t="shared" ref="AJ73" si="2385">SUM(AJ71-AJ72)</f>
        <v>0</v>
      </c>
      <c r="AK73" s="19">
        <f t="shared" ref="AK73" si="2386">SUM(AK71-AK72)</f>
        <v>0</v>
      </c>
      <c r="AL73" s="19">
        <f t="shared" ref="AL73" si="2387">SUM(AL71-AL72)</f>
        <v>0</v>
      </c>
      <c r="AM73" s="19">
        <f t="shared" ref="AM73" si="2388">SUM(AM71-AM72)</f>
        <v>0</v>
      </c>
      <c r="AN73" s="19">
        <f t="shared" ref="AN73" si="2389">SUM(AN71-AN72)</f>
        <v>0</v>
      </c>
      <c r="AO73" s="19">
        <f t="shared" ref="AO73" si="2390">SUM(AO71-AO72)</f>
        <v>0</v>
      </c>
      <c r="AP73" s="19">
        <f t="shared" ref="AP73" si="2391">SUM(AP71-AP72)</f>
        <v>0</v>
      </c>
      <c r="AQ73" s="19">
        <f t="shared" ref="AQ73:AR73" si="2392">SUM(AQ71-AQ72)</f>
        <v>0</v>
      </c>
      <c r="AR73" s="18">
        <f t="shared" si="2392"/>
        <v>0</v>
      </c>
      <c r="AU73" s="19">
        <f t="shared" ref="AU73" si="2393">SUM(AU71-AU72)</f>
        <v>0</v>
      </c>
      <c r="AV73" s="19">
        <f t="shared" ref="AV73" si="2394">SUM(AV71-AV72)</f>
        <v>0</v>
      </c>
      <c r="AW73" s="19">
        <f t="shared" ref="AW73" si="2395">SUM(AW71-AW72)</f>
        <v>0</v>
      </c>
      <c r="AX73" s="19">
        <f t="shared" ref="AX73" si="2396">SUM(AX71-AX72)</f>
        <v>0</v>
      </c>
      <c r="AY73" s="19">
        <f t="shared" ref="AY73" si="2397">SUM(AY71-AY72)</f>
        <v>0</v>
      </c>
      <c r="AZ73" s="19">
        <f t="shared" ref="AZ73" si="2398">SUM(AZ71-AZ72)</f>
        <v>0</v>
      </c>
      <c r="BA73" s="19">
        <f t="shared" ref="BA73:BB73" si="2399">SUM(BA71-BA72)</f>
        <v>0</v>
      </c>
      <c r="BB73" s="19">
        <f t="shared" si="2399"/>
        <v>0</v>
      </c>
      <c r="BC73" s="19">
        <f t="shared" ref="BC73" si="2400">SUM(BC71-BC72)</f>
        <v>0</v>
      </c>
      <c r="BD73" s="19">
        <f t="shared" ref="BD73" si="2401">SUM(BD71-BD72)</f>
        <v>0</v>
      </c>
      <c r="BE73" s="19">
        <f t="shared" ref="BE73" si="2402">SUM(BE71-BE72)</f>
        <v>0</v>
      </c>
      <c r="BF73" s="19">
        <f t="shared" ref="BF73" si="2403">SUM(BF71-BF72)</f>
        <v>0</v>
      </c>
      <c r="BG73" s="19">
        <f t="shared" ref="BG73" si="2404">SUM(BG71-BG72)</f>
        <v>0</v>
      </c>
      <c r="BH73" s="19">
        <f t="shared" ref="BH73" si="2405">SUM(BH71-BH72)</f>
        <v>0</v>
      </c>
      <c r="BI73" s="19">
        <f t="shared" ref="BI73" si="2406">SUM(BI71-BI72)</f>
        <v>0</v>
      </c>
      <c r="BJ73" s="19">
        <f t="shared" ref="BJ73" si="2407">SUM(BJ71-BJ72)</f>
        <v>0</v>
      </c>
      <c r="BK73" s="19">
        <f t="shared" ref="BK73" si="2408">SUM(BK71-BK72)</f>
        <v>0</v>
      </c>
      <c r="BL73" s="19">
        <f t="shared" ref="BL73" si="2409">SUM(BL71-BL72)</f>
        <v>0</v>
      </c>
      <c r="BM73" s="19">
        <f t="shared" ref="BM73" si="2410">SUM(BM71-BM72)</f>
        <v>0</v>
      </c>
      <c r="BN73" s="19">
        <f t="shared" ref="BN73" si="2411">SUM(BN71-BN72)</f>
        <v>0</v>
      </c>
      <c r="BO73" s="19">
        <f t="shared" ref="BO73" si="2412">SUM(BO71-BO72)</f>
        <v>0</v>
      </c>
      <c r="BP73" s="19">
        <f t="shared" ref="BP73" si="2413">SUM(BP71-BP72)</f>
        <v>0</v>
      </c>
      <c r="BQ73" s="19">
        <f t="shared" ref="BQ73" si="2414">SUM(BQ71-BQ72)</f>
        <v>0</v>
      </c>
      <c r="BR73" s="19">
        <f t="shared" ref="BR73" si="2415">SUM(BR71-BR72)</f>
        <v>0</v>
      </c>
      <c r="BS73" s="19">
        <f t="shared" ref="BS73" si="2416">SUM(BS71-BS72)</f>
        <v>0</v>
      </c>
      <c r="BT73" s="19">
        <f t="shared" ref="BT73" si="2417">SUM(BT71-BT72)</f>
        <v>0</v>
      </c>
      <c r="BU73" s="19">
        <f t="shared" ref="BU73" si="2418">SUM(BU71-BU72)</f>
        <v>0</v>
      </c>
      <c r="BV73" s="19">
        <f t="shared" ref="BV73" si="2419">SUM(BV71-BV72)</f>
        <v>0</v>
      </c>
      <c r="BW73" s="19">
        <f t="shared" ref="BW73" si="2420">SUM(BW71-BW72)</f>
        <v>0</v>
      </c>
      <c r="BX73" s="19">
        <f t="shared" ref="BX73" si="2421">SUM(BX71-BX72)</f>
        <v>0</v>
      </c>
      <c r="BY73" s="19">
        <f t="shared" ref="BY73" si="2422">SUM(BY71-BY72)</f>
        <v>0</v>
      </c>
      <c r="BZ73" s="19">
        <f t="shared" ref="BZ73:CA73" si="2423">SUM(BZ71-BZ72)</f>
        <v>0</v>
      </c>
      <c r="CA73" s="19">
        <f t="shared" si="2423"/>
        <v>0</v>
      </c>
      <c r="CB73" s="19">
        <f t="shared" ref="CB73" si="2424">SUM(CB71-CB72)</f>
        <v>0</v>
      </c>
      <c r="CC73" s="19">
        <f t="shared" ref="CC73" si="2425">SUM(CC71-CC72)</f>
        <v>0</v>
      </c>
      <c r="CD73" s="19">
        <f t="shared" ref="CD73" si="2426">SUM(CD71-CD72)</f>
        <v>0</v>
      </c>
      <c r="CE73" s="19">
        <f t="shared" ref="CE73" si="2427">SUM(CE71-CE72)</f>
        <v>0</v>
      </c>
      <c r="CF73" s="19">
        <f t="shared" ref="CF73" si="2428">SUM(CF71-CF72)</f>
        <v>0</v>
      </c>
      <c r="CG73" s="19">
        <f t="shared" ref="CG73" si="2429">SUM(CG71-CG72)</f>
        <v>0</v>
      </c>
      <c r="CH73" s="19">
        <f t="shared" ref="CH73" si="2430">SUM(CH71-CH72)</f>
        <v>0</v>
      </c>
      <c r="CI73" s="19">
        <f t="shared" ref="CI73" si="2431">SUM(CI71-CI72)</f>
        <v>0</v>
      </c>
      <c r="CJ73" s="19">
        <f t="shared" ref="CJ73" si="2432">SUM(CJ71-CJ72)</f>
        <v>0</v>
      </c>
      <c r="CK73" s="19">
        <f t="shared" ref="CK73" si="2433">SUM(CK71-CK72)</f>
        <v>0</v>
      </c>
      <c r="CL73" s="19">
        <f t="shared" ref="CL73" si="2434">SUM(CL71-CL72)</f>
        <v>0</v>
      </c>
      <c r="CM73" s="19">
        <f t="shared" ref="CM73" si="2435">SUM(CM71-CM72)</f>
        <v>0</v>
      </c>
      <c r="CN73" s="19">
        <f t="shared" ref="CN73" si="2436">SUM(CN71-CN72)</f>
        <v>0</v>
      </c>
      <c r="CO73" s="19">
        <f t="shared" ref="CO73" si="2437">SUM(CO71-CO72)</f>
        <v>0</v>
      </c>
      <c r="CP73" s="19">
        <f t="shared" ref="CP73" si="2438">SUM(CP71-CP72)</f>
        <v>0</v>
      </c>
      <c r="CQ73" s="19">
        <f t="shared" ref="CQ73" si="2439">SUM(CQ71-CQ72)</f>
        <v>0</v>
      </c>
      <c r="CR73" s="19">
        <f t="shared" ref="CR73" si="2440">SUM(CR71-CR72)</f>
        <v>0</v>
      </c>
      <c r="CS73" s="19">
        <f t="shared" ref="CS73" si="2441">SUM(CS71-CS72)</f>
        <v>0</v>
      </c>
      <c r="CT73" s="19">
        <f t="shared" ref="CT73" si="2442">SUM(CT71-CT72)</f>
        <v>0</v>
      </c>
      <c r="CU73" s="19">
        <f t="shared" ref="CU73" si="2443">SUM(CU71-CU72)</f>
        <v>0</v>
      </c>
      <c r="CV73" s="19">
        <f t="shared" ref="CV73" si="2444">SUM(CV71-CV72)</f>
        <v>0</v>
      </c>
      <c r="CW73" s="19">
        <f t="shared" ref="CW73" si="2445">SUM(CW71-CW72)</f>
        <v>0</v>
      </c>
      <c r="CX73" s="19">
        <f t="shared" ref="CX73" si="2446">SUM(CX71-CX72)</f>
        <v>0</v>
      </c>
      <c r="CY73" s="19">
        <f t="shared" ref="CY73:CZ73" si="2447">SUM(CY71-CY72)</f>
        <v>0</v>
      </c>
      <c r="CZ73" s="19">
        <f t="shared" si="2447"/>
        <v>0</v>
      </c>
      <c r="DA73" s="19">
        <f t="shared" ref="DA73" si="2448">SUM(DA71-DA72)</f>
        <v>0</v>
      </c>
      <c r="DB73" s="19">
        <f t="shared" ref="DB73" si="2449">SUM(DB71-DB72)</f>
        <v>0</v>
      </c>
      <c r="DC73" s="19">
        <f t="shared" ref="DC73" si="2450">SUM(DC71-DC72)</f>
        <v>0</v>
      </c>
      <c r="DD73" s="19">
        <f t="shared" ref="DD73" si="2451">SUM(DD71-DD72)</f>
        <v>0</v>
      </c>
      <c r="DE73" s="19">
        <f t="shared" ref="DE73" si="2452">SUM(DE71-DE72)</f>
        <v>0</v>
      </c>
      <c r="DF73" s="19">
        <f t="shared" ref="DF73" si="2453">SUM(DF71-DF72)</f>
        <v>0</v>
      </c>
      <c r="DG73" s="19">
        <f t="shared" ref="DG73" si="2454">SUM(DG71-DG72)</f>
        <v>0</v>
      </c>
      <c r="DH73" s="19">
        <f t="shared" ref="DH73" si="2455">SUM(DH71-DH72)</f>
        <v>0</v>
      </c>
      <c r="DI73" s="19">
        <f t="shared" ref="DI73" si="2456">SUM(DI71-DI72)</f>
        <v>0</v>
      </c>
      <c r="DJ73" s="19">
        <f t="shared" ref="DJ73" si="2457">SUM(DJ71-DJ72)</f>
        <v>0</v>
      </c>
      <c r="DK73" s="19">
        <f t="shared" ref="DK73" si="2458">SUM(DK71-DK72)</f>
        <v>0</v>
      </c>
      <c r="DL73" s="19">
        <f t="shared" ref="DL73" si="2459">SUM(DL71-DL72)</f>
        <v>0</v>
      </c>
      <c r="DM73" s="19">
        <f t="shared" ref="DM73" si="2460">SUM(DM71-DM72)</f>
        <v>0</v>
      </c>
      <c r="DN73" s="19">
        <f t="shared" ref="DN73" si="2461">SUM(DN71-DN72)</f>
        <v>0</v>
      </c>
      <c r="DO73" s="19">
        <f t="shared" ref="DO73" si="2462">SUM(DO71-DO72)</f>
        <v>0</v>
      </c>
      <c r="DP73" s="19">
        <f t="shared" ref="DP73" si="2463">SUM(DP71-DP72)</f>
        <v>0</v>
      </c>
      <c r="DQ73" s="19">
        <f t="shared" ref="DQ73" si="2464">SUM(DQ71-DQ72)</f>
        <v>0</v>
      </c>
      <c r="DR73" s="102">
        <f t="shared" ref="DR73" si="2465">SUM(DR71-DR72)</f>
        <v>259538</v>
      </c>
      <c r="DS73" s="102">
        <f t="shared" ref="DS73" si="2466">SUM(DS71-DS72)</f>
        <v>-160622</v>
      </c>
      <c r="DT73" s="102">
        <f t="shared" ref="DT73" si="2467">SUM(DT71-DT72)</f>
        <v>98916</v>
      </c>
      <c r="DU73" s="19">
        <f t="shared" ref="DU73:DW73" si="2468">SUM(DU71-DU72)</f>
        <v>0</v>
      </c>
      <c r="DV73" s="19">
        <f t="shared" si="2468"/>
        <v>0</v>
      </c>
      <c r="DW73" s="19">
        <f t="shared" si="2468"/>
        <v>0</v>
      </c>
      <c r="DX73" s="19">
        <f t="shared" ref="DX73:DZ73" si="2469">SUM(DX71-DX72)</f>
        <v>0</v>
      </c>
      <c r="DY73" s="19">
        <f t="shared" si="2469"/>
        <v>0</v>
      </c>
      <c r="DZ73" s="19">
        <f t="shared" si="2469"/>
        <v>0</v>
      </c>
      <c r="EA73" s="19">
        <f t="shared" ref="EA73:EF73" si="2470">SUM(EA71-EA72)</f>
        <v>0</v>
      </c>
      <c r="EB73" s="19">
        <f t="shared" si="2470"/>
        <v>0</v>
      </c>
      <c r="EC73" s="19">
        <f t="shared" si="2470"/>
        <v>0</v>
      </c>
      <c r="ED73" s="19">
        <f t="shared" si="2470"/>
        <v>0</v>
      </c>
      <c r="EE73" s="19">
        <f t="shared" si="2470"/>
        <v>0</v>
      </c>
      <c r="EF73" s="19">
        <f t="shared" si="2470"/>
        <v>0</v>
      </c>
      <c r="EG73" s="19">
        <f t="shared" ref="EG73:EI73" si="2471">SUM(EG71-EG72)</f>
        <v>0</v>
      </c>
      <c r="EH73" s="19">
        <f t="shared" si="2471"/>
        <v>0</v>
      </c>
      <c r="EI73" s="19">
        <f t="shared" si="2471"/>
        <v>0</v>
      </c>
      <c r="EJ73" s="19">
        <f t="shared" ref="EJ73:EL73" si="2472">SUM(EJ71-EJ72)</f>
        <v>0</v>
      </c>
      <c r="EK73" s="19">
        <f t="shared" si="2472"/>
        <v>0</v>
      </c>
      <c r="EL73" s="19">
        <f t="shared" si="2472"/>
        <v>0</v>
      </c>
      <c r="EM73" s="19">
        <f t="shared" ref="EM73:EO73" si="2473">SUM(EM71-EM72)</f>
        <v>0</v>
      </c>
      <c r="EN73" s="19">
        <f t="shared" si="2473"/>
        <v>0</v>
      </c>
      <c r="EO73" s="19">
        <f t="shared" si="2473"/>
        <v>0</v>
      </c>
      <c r="EP73" s="19">
        <f t="shared" ref="EP73:ER73" si="2474">SUM(EP71-EP72)</f>
        <v>0</v>
      </c>
      <c r="EQ73" s="19">
        <f t="shared" si="2474"/>
        <v>0</v>
      </c>
      <c r="ER73" s="19">
        <f t="shared" si="2474"/>
        <v>0</v>
      </c>
      <c r="ES73" s="19">
        <f t="shared" ref="ES73:EU73" si="2475">SUM(ES71-ES72)</f>
        <v>0</v>
      </c>
      <c r="ET73" s="19">
        <f t="shared" si="2475"/>
        <v>0</v>
      </c>
      <c r="EU73" s="19">
        <f t="shared" si="2475"/>
        <v>0</v>
      </c>
      <c r="EV73" s="102">
        <f t="shared" ref="EV73:EX73" si="2476">SUM(EV71-EV72)</f>
        <v>0</v>
      </c>
      <c r="EW73" s="102">
        <f t="shared" si="2476"/>
        <v>0</v>
      </c>
      <c r="EX73" s="102">
        <f t="shared" si="2476"/>
        <v>0</v>
      </c>
      <c r="EY73" s="19"/>
      <c r="EZ73" s="19"/>
      <c r="FA73" s="19"/>
      <c r="FB73" s="19"/>
      <c r="FC73" s="19"/>
      <c r="FD73" s="19"/>
      <c r="FE73" s="19"/>
      <c r="FF73" s="19"/>
      <c r="FG73" s="19"/>
      <c r="FH73" s="19"/>
      <c r="FI73" s="19"/>
      <c r="FJ73" s="19"/>
      <c r="FK73" s="18"/>
      <c r="FN73" s="18"/>
      <c r="FQ73" s="18"/>
      <c r="FR73" s="19"/>
      <c r="FS73" s="19"/>
      <c r="FT73" s="18"/>
      <c r="FU73" s="19"/>
      <c r="FV73" s="19"/>
      <c r="FW73" s="18"/>
      <c r="FX73" s="19"/>
      <c r="FY73" s="19"/>
      <c r="FZ73" s="18"/>
      <c r="GA73" s="19"/>
      <c r="GB73" s="19"/>
      <c r="GC73" s="18"/>
      <c r="GD73" s="19"/>
      <c r="GE73" s="19"/>
      <c r="GF73" s="18"/>
      <c r="GG73" s="19"/>
      <c r="GH73" s="19"/>
      <c r="GI73" s="18"/>
      <c r="GJ73" s="19"/>
      <c r="GK73" s="19"/>
      <c r="GL73" s="18"/>
      <c r="GM73" s="19"/>
      <c r="GN73" s="19"/>
      <c r="GO73" s="18"/>
      <c r="GP73" s="19"/>
      <c r="GQ73" s="19"/>
      <c r="GR73" s="18"/>
      <c r="GS73" s="19"/>
      <c r="GT73" s="19"/>
      <c r="GU73" s="18"/>
      <c r="GV73" s="19"/>
      <c r="GW73" s="19"/>
      <c r="GX73" s="18"/>
      <c r="GY73" s="18"/>
      <c r="GZ73" s="18"/>
      <c r="HA73" s="18"/>
      <c r="HB73" s="18"/>
      <c r="HC73" s="18"/>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172"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2"/>
      <c r="EY81" s="22"/>
      <c r="EZ81" s="22"/>
      <c r="FA81" s="22"/>
      <c r="FB81" s="22"/>
      <c r="FC81" s="22"/>
      <c r="FD81" s="22"/>
      <c r="FE81" s="22"/>
      <c r="FF81" s="22"/>
      <c r="FG81" s="22"/>
      <c r="FH81" s="22"/>
      <c r="FI81" s="22"/>
      <c r="FJ81" s="22"/>
      <c r="FK81" s="23"/>
      <c r="FL81" s="23"/>
      <c r="FM81" s="23"/>
      <c r="FN81" s="23"/>
      <c r="FO81" s="23"/>
      <c r="FP81" s="23"/>
    </row>
    <row r="82" spans="1:172" x14ac:dyDescent="0.2">
      <c r="B82" s="18"/>
      <c r="C82" s="18"/>
      <c r="D82" s="18"/>
    </row>
    <row r="83" spans="1:172" x14ac:dyDescent="0.2">
      <c r="B83" s="18"/>
      <c r="C83" s="18"/>
      <c r="D83" s="18"/>
    </row>
    <row r="84" spans="1:172" x14ac:dyDescent="0.2">
      <c r="B84" s="18"/>
      <c r="C84" s="18"/>
      <c r="D84" s="18"/>
    </row>
    <row r="85" spans="1:172" x14ac:dyDescent="0.2">
      <c r="B85" s="18"/>
      <c r="C85" s="18"/>
      <c r="D85" s="18"/>
    </row>
    <row r="86" spans="1:172"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2"/>
      <c r="EY86" s="22"/>
      <c r="EZ86" s="22"/>
      <c r="FA86" s="22"/>
      <c r="FB86" s="22"/>
      <c r="FC86" s="22"/>
      <c r="FD86" s="22"/>
      <c r="FE86" s="22"/>
      <c r="FF86" s="22"/>
      <c r="FG86" s="22"/>
      <c r="FH86" s="22"/>
      <c r="FI86" s="22"/>
      <c r="FJ86" s="22"/>
      <c r="FK86" s="23"/>
      <c r="FL86" s="23"/>
      <c r="FM86" s="23"/>
      <c r="FN86" s="23"/>
      <c r="FO86" s="23"/>
      <c r="FP86" s="23"/>
    </row>
    <row r="87" spans="1:172"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2"/>
      <c r="EY87" s="22"/>
      <c r="EZ87" s="22"/>
      <c r="FA87" s="22"/>
      <c r="FB87" s="22"/>
      <c r="FC87" s="22"/>
      <c r="FD87" s="22"/>
      <c r="FE87" s="22"/>
      <c r="FF87" s="22"/>
      <c r="FG87" s="22"/>
      <c r="FH87" s="22"/>
      <c r="FI87" s="22"/>
      <c r="FJ87" s="22"/>
      <c r="FK87" s="23"/>
      <c r="FL87" s="23"/>
      <c r="FM87" s="23"/>
      <c r="FN87" s="23"/>
      <c r="FO87" s="23"/>
      <c r="FP87" s="23"/>
    </row>
    <row r="88" spans="1:172" x14ac:dyDescent="0.2">
      <c r="B88" s="18"/>
      <c r="C88" s="18"/>
      <c r="D88" s="18"/>
    </row>
    <row r="89" spans="1:172" x14ac:dyDescent="0.2">
      <c r="B89" s="18"/>
      <c r="C89" s="18"/>
      <c r="D89" s="18"/>
    </row>
    <row r="90" spans="1:172" x14ac:dyDescent="0.2">
      <c r="B90" s="18"/>
      <c r="C90" s="18"/>
      <c r="D90" s="18"/>
    </row>
    <row r="91" spans="1:172" x14ac:dyDescent="0.2">
      <c r="B91" s="18"/>
      <c r="C91" s="18"/>
      <c r="D91" s="18"/>
    </row>
    <row r="92" spans="1:172" x14ac:dyDescent="0.2">
      <c r="B92" s="18"/>
      <c r="C92" s="18"/>
      <c r="D92" s="18"/>
    </row>
    <row r="93" spans="1:172" x14ac:dyDescent="0.2">
      <c r="B93" s="18"/>
      <c r="C93" s="18"/>
      <c r="D93" s="18"/>
    </row>
    <row r="94" spans="1:172" x14ac:dyDescent="0.2">
      <c r="B94" s="18"/>
      <c r="C94" s="18"/>
      <c r="D94" s="18"/>
    </row>
    <row r="95" spans="1:172" x14ac:dyDescent="0.2">
      <c r="B95" s="18"/>
      <c r="C95" s="18"/>
      <c r="D95" s="18"/>
    </row>
    <row r="96" spans="1:172" x14ac:dyDescent="0.2">
      <c r="B96" s="18"/>
      <c r="C96" s="18"/>
      <c r="D96" s="18"/>
    </row>
    <row r="97" spans="1:172"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2"/>
      <c r="EY97" s="22"/>
      <c r="EZ97" s="22"/>
      <c r="FA97" s="22"/>
      <c r="FB97" s="22"/>
      <c r="FC97" s="22"/>
      <c r="FD97" s="22"/>
      <c r="FE97" s="22"/>
      <c r="FF97" s="22"/>
      <c r="FG97" s="22"/>
      <c r="FH97" s="22"/>
      <c r="FI97" s="22"/>
      <c r="FJ97" s="22"/>
      <c r="FK97" s="23"/>
      <c r="FL97" s="23"/>
      <c r="FM97" s="23"/>
      <c r="FN97" s="23"/>
      <c r="FO97" s="23"/>
      <c r="FP97" s="23"/>
    </row>
    <row r="98" spans="1:172" x14ac:dyDescent="0.2">
      <c r="B98" s="18"/>
      <c r="C98" s="18"/>
      <c r="D98" s="18"/>
    </row>
    <row r="99" spans="1:172" x14ac:dyDescent="0.2">
      <c r="B99" s="18"/>
      <c r="C99" s="18"/>
      <c r="D99" s="18"/>
    </row>
    <row r="100" spans="1:172" x14ac:dyDescent="0.2">
      <c r="B100" s="18"/>
      <c r="C100" s="18"/>
      <c r="D100" s="18"/>
    </row>
    <row r="101" spans="1:172" x14ac:dyDescent="0.2">
      <c r="B101" s="18"/>
      <c r="C101" s="18"/>
      <c r="D101" s="18"/>
    </row>
    <row r="102" spans="1:172" x14ac:dyDescent="0.2">
      <c r="B102" s="18"/>
      <c r="C102" s="18"/>
      <c r="D102" s="18"/>
    </row>
    <row r="103" spans="1:172" x14ac:dyDescent="0.2">
      <c r="B103" s="18"/>
      <c r="C103" s="18"/>
      <c r="D103" s="18"/>
    </row>
    <row r="104" spans="1:172" x14ac:dyDescent="0.2">
      <c r="B104" s="18"/>
      <c r="C104" s="18"/>
      <c r="D104" s="18"/>
    </row>
    <row r="105" spans="1:172" x14ac:dyDescent="0.2">
      <c r="B105" s="18"/>
      <c r="C105" s="18"/>
      <c r="D105" s="18"/>
    </row>
    <row r="106" spans="1:172" x14ac:dyDescent="0.2">
      <c r="B106" s="18"/>
      <c r="C106" s="18"/>
      <c r="D106" s="18"/>
    </row>
    <row r="107" spans="1:172" x14ac:dyDescent="0.2">
      <c r="B107" s="18"/>
      <c r="C107" s="18"/>
      <c r="D107" s="18"/>
    </row>
    <row r="108" spans="1:172" x14ac:dyDescent="0.2">
      <c r="B108" s="18"/>
      <c r="C108" s="18"/>
      <c r="D108" s="18"/>
    </row>
    <row r="109" spans="1:172" x14ac:dyDescent="0.2">
      <c r="B109" s="18"/>
      <c r="C109" s="18"/>
      <c r="D109" s="18"/>
    </row>
    <row r="110" spans="1:172" x14ac:dyDescent="0.2">
      <c r="B110" s="18"/>
      <c r="C110" s="18"/>
      <c r="D110" s="18"/>
    </row>
    <row r="111" spans="1:172" x14ac:dyDescent="0.2">
      <c r="B111" s="18"/>
      <c r="C111" s="18"/>
      <c r="D111" s="18"/>
    </row>
    <row r="112" spans="1:172"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AR56" activePane="bottomRight" state="frozen"/>
      <selection pane="topRight" activeCell="C1" sqref="C1"/>
      <selection pane="bottomLeft" activeCell="A5" sqref="A5"/>
      <selection pane="bottomRight" activeCell="AI13" sqref="AI13"/>
    </sheetView>
  </sheetViews>
  <sheetFormatPr defaultColWidth="10.7109375" defaultRowHeight="12.75" x14ac:dyDescent="0.2"/>
  <cols>
    <col min="1" max="1" width="5.140625" style="8" customWidth="1"/>
    <col min="2" max="2" width="52.140625" style="17" customWidth="1"/>
    <col min="3" max="48" width="10.7109375" style="8" customWidth="1"/>
    <col min="49" max="16384" width="10.7109375" style="8"/>
  </cols>
  <sheetData>
    <row r="1" spans="1:50" s="1" customFormat="1" ht="19.899999999999999" customHeight="1" x14ac:dyDescent="0.2">
      <c r="A1" s="876" t="s">
        <v>0</v>
      </c>
      <c r="B1" s="878"/>
      <c r="C1" s="876" t="s">
        <v>176</v>
      </c>
      <c r="D1" s="877"/>
      <c r="E1" s="877"/>
      <c r="F1" s="877"/>
      <c r="G1" s="877"/>
      <c r="H1" s="877"/>
      <c r="I1" s="877"/>
      <c r="J1" s="877"/>
      <c r="K1" s="877"/>
      <c r="L1" s="877"/>
      <c r="M1" s="877"/>
      <c r="N1" s="878"/>
      <c r="O1" s="876" t="s">
        <v>177</v>
      </c>
      <c r="P1" s="877"/>
      <c r="Q1" s="877"/>
      <c r="R1" s="877"/>
      <c r="S1" s="877"/>
      <c r="T1" s="877"/>
      <c r="U1" s="877"/>
      <c r="V1" s="877"/>
      <c r="W1" s="877"/>
      <c r="X1" s="877"/>
      <c r="Y1" s="877"/>
      <c r="Z1" s="878"/>
      <c r="AA1" s="876" t="s">
        <v>178</v>
      </c>
      <c r="AB1" s="877"/>
      <c r="AC1" s="877"/>
      <c r="AD1" s="877"/>
      <c r="AE1" s="877"/>
      <c r="AF1" s="877"/>
      <c r="AG1" s="877"/>
      <c r="AH1" s="877"/>
      <c r="AI1" s="877"/>
      <c r="AJ1" s="877"/>
      <c r="AK1" s="877"/>
      <c r="AL1" s="878"/>
      <c r="AM1" s="876" t="s">
        <v>179</v>
      </c>
      <c r="AN1" s="877"/>
      <c r="AO1" s="877"/>
      <c r="AP1" s="877"/>
      <c r="AQ1" s="877"/>
      <c r="AR1" s="877"/>
      <c r="AS1" s="877"/>
      <c r="AT1" s="877"/>
      <c r="AU1" s="877"/>
      <c r="AV1" s="877"/>
      <c r="AW1" s="877"/>
      <c r="AX1" s="878"/>
    </row>
    <row r="2" spans="1:50" s="3" customFormat="1" ht="79.900000000000006" customHeight="1" thickBot="1" x14ac:dyDescent="0.25">
      <c r="A2" s="872" t="s">
        <v>25</v>
      </c>
      <c r="B2" s="874" t="s">
        <v>26</v>
      </c>
      <c r="C2" s="879" t="s">
        <v>180</v>
      </c>
      <c r="D2" s="880"/>
      <c r="E2" s="881"/>
      <c r="F2" s="879" t="s">
        <v>181</v>
      </c>
      <c r="G2" s="880"/>
      <c r="H2" s="881"/>
      <c r="I2" s="879" t="s">
        <v>182</v>
      </c>
      <c r="J2" s="880"/>
      <c r="K2" s="881"/>
      <c r="L2" s="879" t="s">
        <v>183</v>
      </c>
      <c r="M2" s="880"/>
      <c r="N2" s="881"/>
      <c r="O2" s="879" t="s">
        <v>180</v>
      </c>
      <c r="P2" s="880"/>
      <c r="Q2" s="881"/>
      <c r="R2" s="879" t="s">
        <v>181</v>
      </c>
      <c r="S2" s="880"/>
      <c r="T2" s="881"/>
      <c r="U2" s="879" t="s">
        <v>182</v>
      </c>
      <c r="V2" s="880"/>
      <c r="W2" s="881"/>
      <c r="X2" s="879" t="s">
        <v>64</v>
      </c>
      <c r="Y2" s="880"/>
      <c r="Z2" s="881"/>
      <c r="AA2" s="879" t="s">
        <v>180</v>
      </c>
      <c r="AB2" s="880"/>
      <c r="AC2" s="881"/>
      <c r="AD2" s="879" t="s">
        <v>181</v>
      </c>
      <c r="AE2" s="880"/>
      <c r="AF2" s="881"/>
      <c r="AG2" s="879" t="s">
        <v>182</v>
      </c>
      <c r="AH2" s="880"/>
      <c r="AI2" s="881"/>
      <c r="AJ2" s="879" t="s">
        <v>184</v>
      </c>
      <c r="AK2" s="880"/>
      <c r="AL2" s="881"/>
      <c r="AM2" s="879" t="s">
        <v>180</v>
      </c>
      <c r="AN2" s="880"/>
      <c r="AO2" s="881"/>
      <c r="AP2" s="879" t="s">
        <v>181</v>
      </c>
      <c r="AQ2" s="880"/>
      <c r="AR2" s="881"/>
      <c r="AS2" s="879" t="s">
        <v>182</v>
      </c>
      <c r="AT2" s="880"/>
      <c r="AU2" s="881"/>
      <c r="AV2" s="879" t="s">
        <v>185</v>
      </c>
      <c r="AW2" s="880"/>
      <c r="AX2" s="881"/>
    </row>
    <row r="3" spans="1:50" s="3" customFormat="1" ht="25.15" customHeight="1" thickBot="1" x14ac:dyDescent="0.25">
      <c r="A3" s="873"/>
      <c r="B3" s="875"/>
      <c r="C3" s="165" t="s">
        <v>929</v>
      </c>
      <c r="D3" s="165" t="s">
        <v>930</v>
      </c>
      <c r="E3" s="165" t="s">
        <v>931</v>
      </c>
      <c r="F3" s="165" t="s">
        <v>929</v>
      </c>
      <c r="G3" s="165" t="s">
        <v>930</v>
      </c>
      <c r="H3" s="165" t="s">
        <v>931</v>
      </c>
      <c r="I3" s="165" t="s">
        <v>929</v>
      </c>
      <c r="J3" s="165" t="s">
        <v>930</v>
      </c>
      <c r="K3" s="165" t="s">
        <v>931</v>
      </c>
      <c r="L3" s="165" t="s">
        <v>929</v>
      </c>
      <c r="M3" s="165" t="s">
        <v>930</v>
      </c>
      <c r="N3" s="165" t="s">
        <v>931</v>
      </c>
      <c r="O3" s="165" t="s">
        <v>929</v>
      </c>
      <c r="P3" s="165" t="s">
        <v>930</v>
      </c>
      <c r="Q3" s="165" t="s">
        <v>931</v>
      </c>
      <c r="R3" s="165" t="s">
        <v>929</v>
      </c>
      <c r="S3" s="165" t="s">
        <v>930</v>
      </c>
      <c r="T3" s="165" t="s">
        <v>931</v>
      </c>
      <c r="U3" s="165" t="s">
        <v>929</v>
      </c>
      <c r="V3" s="165" t="s">
        <v>930</v>
      </c>
      <c r="W3" s="165" t="s">
        <v>931</v>
      </c>
      <c r="X3" s="165" t="s">
        <v>929</v>
      </c>
      <c r="Y3" s="165" t="s">
        <v>930</v>
      </c>
      <c r="Z3" s="165" t="s">
        <v>931</v>
      </c>
      <c r="AA3" s="165" t="s">
        <v>929</v>
      </c>
      <c r="AB3" s="165" t="s">
        <v>930</v>
      </c>
      <c r="AC3" s="165" t="s">
        <v>931</v>
      </c>
      <c r="AD3" s="165" t="s">
        <v>929</v>
      </c>
      <c r="AE3" s="165" t="s">
        <v>930</v>
      </c>
      <c r="AF3" s="165" t="s">
        <v>931</v>
      </c>
      <c r="AG3" s="165" t="s">
        <v>929</v>
      </c>
      <c r="AH3" s="165" t="s">
        <v>930</v>
      </c>
      <c r="AI3" s="165" t="s">
        <v>931</v>
      </c>
      <c r="AJ3" s="165" t="s">
        <v>929</v>
      </c>
      <c r="AK3" s="165" t="s">
        <v>930</v>
      </c>
      <c r="AL3" s="165" t="s">
        <v>931</v>
      </c>
      <c r="AM3" s="165" t="s">
        <v>929</v>
      </c>
      <c r="AN3" s="165" t="s">
        <v>930</v>
      </c>
      <c r="AO3" s="165" t="s">
        <v>931</v>
      </c>
      <c r="AP3" s="165" t="s">
        <v>929</v>
      </c>
      <c r="AQ3" s="165" t="s">
        <v>930</v>
      </c>
      <c r="AR3" s="165" t="s">
        <v>931</v>
      </c>
      <c r="AS3" s="165" t="s">
        <v>929</v>
      </c>
      <c r="AT3" s="165" t="s">
        <v>930</v>
      </c>
      <c r="AU3" s="165" t="s">
        <v>931</v>
      </c>
      <c r="AV3" s="165" t="s">
        <v>929</v>
      </c>
      <c r="AW3" s="165" t="s">
        <v>930</v>
      </c>
      <c r="AX3" s="165" t="s">
        <v>931</v>
      </c>
    </row>
    <row r="4" spans="1:50" s="3" customFormat="1" ht="19.899999999999999" customHeight="1" thickBot="1" x14ac:dyDescent="0.25">
      <c r="A4" s="542" t="s">
        <v>79</v>
      </c>
      <c r="B4" s="112" t="s">
        <v>194</v>
      </c>
      <c r="C4" s="140">
        <f>'címrend kötelező'!GX6</f>
        <v>5372870</v>
      </c>
      <c r="D4" s="140">
        <f>'címrend kötelező'!GY6</f>
        <v>776549</v>
      </c>
      <c r="E4" s="140">
        <f>'címrend kötelező'!GZ6</f>
        <v>6149419</v>
      </c>
      <c r="F4" s="140">
        <f>'címrend önként'!GX6</f>
        <v>542697</v>
      </c>
      <c r="G4" s="140">
        <f>'címrend önként'!GY6</f>
        <v>165860</v>
      </c>
      <c r="H4" s="140">
        <f>'címrend önként'!GZ6</f>
        <v>708557</v>
      </c>
      <c r="I4" s="140">
        <f>'címrend államig'!FO6</f>
        <v>0</v>
      </c>
      <c r="J4" s="140">
        <f>'címrend államig'!FP6</f>
        <v>0</v>
      </c>
      <c r="K4" s="140">
        <f>'címrend államig'!FQ6</f>
        <v>0</v>
      </c>
      <c r="L4" s="140">
        <f>C4+F4+I4</f>
        <v>5915567</v>
      </c>
      <c r="M4" s="140">
        <f t="shared" ref="M4:N19" si="0">D4+G4+J4</f>
        <v>942409</v>
      </c>
      <c r="N4" s="140">
        <f t="shared" si="0"/>
        <v>6857976</v>
      </c>
      <c r="O4" s="140">
        <f>'címrend kötelező'!EV6</f>
        <v>1958105</v>
      </c>
      <c r="P4" s="140">
        <f>'címrend kötelező'!EW6</f>
        <v>513108</v>
      </c>
      <c r="Q4" s="140">
        <f>'címrend kötelező'!EX6</f>
        <v>2471213</v>
      </c>
      <c r="R4" s="140">
        <f>'címrend önként'!EV6</f>
        <v>78350</v>
      </c>
      <c r="S4" s="140">
        <f>'címrend önként'!EW6</f>
        <v>120757</v>
      </c>
      <c r="T4" s="140">
        <f>'címrend önként'!EX6</f>
        <v>199107</v>
      </c>
      <c r="U4" s="140">
        <f>'címrend államig'!EV6</f>
        <v>263438</v>
      </c>
      <c r="V4" s="140">
        <f>'címrend államig'!EW6</f>
        <v>70476</v>
      </c>
      <c r="W4" s="140">
        <f>'címrend államig'!EX6</f>
        <v>333914</v>
      </c>
      <c r="X4" s="140">
        <f>O4+R4+U4</f>
        <v>2299893</v>
      </c>
      <c r="Y4" s="140">
        <f t="shared" ref="Y4:Z19" si="1">P4+S4+V4</f>
        <v>704341</v>
      </c>
      <c r="Z4" s="140">
        <f t="shared" si="1"/>
        <v>3004234</v>
      </c>
      <c r="AA4" s="140">
        <f>'címrend kötelező'!DR6</f>
        <v>11214140</v>
      </c>
      <c r="AB4" s="140">
        <f>'címrend kötelező'!DS6</f>
        <v>1831212</v>
      </c>
      <c r="AC4" s="140">
        <f>'címrend kötelező'!DT6</f>
        <v>13045352</v>
      </c>
      <c r="AD4" s="140">
        <f>'címrend önként'!DR6</f>
        <v>8063066</v>
      </c>
      <c r="AE4" s="140">
        <f>'címrend önként'!DS6</f>
        <v>9054881</v>
      </c>
      <c r="AF4" s="140">
        <f>'címrend önként'!DT6</f>
        <v>17117947</v>
      </c>
      <c r="AG4" s="140">
        <f>'címrend államig'!DR6</f>
        <v>259538</v>
      </c>
      <c r="AH4" s="140">
        <f>'címrend államig'!DS6</f>
        <v>69877</v>
      </c>
      <c r="AI4" s="140">
        <f>'címrend államig'!DT6</f>
        <v>329415</v>
      </c>
      <c r="AJ4" s="140">
        <f>AA4+AD4+AG4</f>
        <v>19536744</v>
      </c>
      <c r="AK4" s="140">
        <f t="shared" ref="AK4:AL19" si="2">AB4+AE4+AH4</f>
        <v>10955970</v>
      </c>
      <c r="AL4" s="140">
        <f t="shared" si="2"/>
        <v>30492714</v>
      </c>
      <c r="AM4" s="140">
        <f>C4+O4+AA4</f>
        <v>18545115</v>
      </c>
      <c r="AN4" s="140">
        <f t="shared" ref="AN4:AO19" si="3">D4+P4+AB4</f>
        <v>3120869</v>
      </c>
      <c r="AO4" s="140">
        <f t="shared" si="3"/>
        <v>21665984</v>
      </c>
      <c r="AP4" s="140">
        <f>F4+R4+AD4</f>
        <v>8684113</v>
      </c>
      <c r="AQ4" s="140">
        <f t="shared" ref="AQ4:AR19" si="4">G4+S4+AE4</f>
        <v>9341498</v>
      </c>
      <c r="AR4" s="140">
        <f t="shared" si="4"/>
        <v>18025611</v>
      </c>
      <c r="AS4" s="140">
        <f>I4+U4+AG4</f>
        <v>522976</v>
      </c>
      <c r="AT4" s="140">
        <f t="shared" ref="AT4:AU19" si="5">J4+V4+AH4</f>
        <v>140353</v>
      </c>
      <c r="AU4" s="140">
        <f t="shared" si="5"/>
        <v>663329</v>
      </c>
      <c r="AV4" s="140">
        <f>L4+X4+AJ4</f>
        <v>27752204</v>
      </c>
      <c r="AW4" s="140">
        <f t="shared" ref="AW4:AX19" si="6">M4+Y4+AK4</f>
        <v>12602720</v>
      </c>
      <c r="AX4" s="140">
        <f t="shared" si="6"/>
        <v>40354924</v>
      </c>
    </row>
    <row r="5" spans="1:50" ht="15" customHeight="1" x14ac:dyDescent="0.2">
      <c r="A5" s="543" t="s">
        <v>80</v>
      </c>
      <c r="B5" s="28" t="s">
        <v>81</v>
      </c>
      <c r="C5" s="35">
        <f>'címrend kötelező'!GX7</f>
        <v>5308866</v>
      </c>
      <c r="D5" s="35">
        <f>'címrend kötelező'!GY7</f>
        <v>563837</v>
      </c>
      <c r="E5" s="35">
        <f>'címrend kötelező'!GZ7</f>
        <v>5872703</v>
      </c>
      <c r="F5" s="35">
        <f>'címrend önként'!GX7</f>
        <v>494438</v>
      </c>
      <c r="G5" s="35">
        <f>'címrend önként'!GY7</f>
        <v>139903</v>
      </c>
      <c r="H5" s="35">
        <f>'címrend önként'!GZ7</f>
        <v>634341</v>
      </c>
      <c r="I5" s="35">
        <f>'címrend államig'!FO7</f>
        <v>0</v>
      </c>
      <c r="J5" s="35">
        <f>'címrend államig'!FP7</f>
        <v>0</v>
      </c>
      <c r="K5" s="35">
        <f>'címrend államig'!FQ7</f>
        <v>0</v>
      </c>
      <c r="L5" s="35">
        <f t="shared" ref="L5:L67" si="7">C5+F5+I5</f>
        <v>5803304</v>
      </c>
      <c r="M5" s="35">
        <f t="shared" si="0"/>
        <v>703740</v>
      </c>
      <c r="N5" s="35">
        <f t="shared" si="0"/>
        <v>6507044</v>
      </c>
      <c r="O5" s="35">
        <f>'címrend kötelező'!EV7</f>
        <v>1923405</v>
      </c>
      <c r="P5" s="35">
        <f>'címrend kötelező'!EW7</f>
        <v>449042</v>
      </c>
      <c r="Q5" s="35">
        <f>'címrend kötelező'!EX7</f>
        <v>2372447</v>
      </c>
      <c r="R5" s="35">
        <f>'címrend önként'!EV7</f>
        <v>78350</v>
      </c>
      <c r="S5" s="35">
        <f>'címrend önként'!EW7</f>
        <v>120757</v>
      </c>
      <c r="T5" s="35">
        <f>'címrend önként'!EX7</f>
        <v>199107</v>
      </c>
      <c r="U5" s="35">
        <f>'címrend államig'!EV7</f>
        <v>263438</v>
      </c>
      <c r="V5" s="35">
        <f>'címrend államig'!EW7</f>
        <v>70476</v>
      </c>
      <c r="W5" s="35">
        <f>'címrend államig'!EX7</f>
        <v>333914</v>
      </c>
      <c r="X5" s="35">
        <f t="shared" ref="X5:X67" si="8">O5+R5+U5</f>
        <v>2265193</v>
      </c>
      <c r="Y5" s="35">
        <f t="shared" si="1"/>
        <v>640275</v>
      </c>
      <c r="Z5" s="35">
        <f t="shared" si="1"/>
        <v>2905468</v>
      </c>
      <c r="AA5" s="35">
        <f>'címrend kötelező'!DR7</f>
        <v>5410653</v>
      </c>
      <c r="AB5" s="35">
        <f>'címrend kötelező'!DS7</f>
        <v>1229138</v>
      </c>
      <c r="AC5" s="35">
        <f>'címrend kötelező'!DT7</f>
        <v>6639791</v>
      </c>
      <c r="AD5" s="35">
        <f>'címrend önként'!DR7</f>
        <v>2818159</v>
      </c>
      <c r="AE5" s="35">
        <f>'címrend önként'!DS7</f>
        <v>756648</v>
      </c>
      <c r="AF5" s="35">
        <f>'címrend önként'!DT7</f>
        <v>3574807</v>
      </c>
      <c r="AG5" s="35">
        <f>'címrend államig'!DR7</f>
        <v>0</v>
      </c>
      <c r="AH5" s="35">
        <f>'címrend államig'!DS7</f>
        <v>60079</v>
      </c>
      <c r="AI5" s="35">
        <f>'címrend államig'!DT7</f>
        <v>60079</v>
      </c>
      <c r="AJ5" s="35">
        <f t="shared" ref="AJ5:AJ67" si="9">AA5+AD5+AG5</f>
        <v>8228812</v>
      </c>
      <c r="AK5" s="35">
        <f t="shared" si="2"/>
        <v>2045865</v>
      </c>
      <c r="AL5" s="35">
        <f t="shared" si="2"/>
        <v>10274677</v>
      </c>
      <c r="AM5" s="35">
        <f t="shared" ref="AM5:AM67" si="10">C5+O5+AA5</f>
        <v>12642924</v>
      </c>
      <c r="AN5" s="35">
        <f t="shared" si="3"/>
        <v>2242017</v>
      </c>
      <c r="AO5" s="35">
        <f t="shared" si="3"/>
        <v>14884941</v>
      </c>
      <c r="AP5" s="35">
        <f t="shared" ref="AP5:AP67" si="11">F5+R5+AD5</f>
        <v>3390947</v>
      </c>
      <c r="AQ5" s="35">
        <f t="shared" si="4"/>
        <v>1017308</v>
      </c>
      <c r="AR5" s="35">
        <f t="shared" si="4"/>
        <v>4408255</v>
      </c>
      <c r="AS5" s="35">
        <f t="shared" ref="AS5:AS67" si="12">I5+U5+AG5</f>
        <v>263438</v>
      </c>
      <c r="AT5" s="35">
        <f t="shared" si="5"/>
        <v>130555</v>
      </c>
      <c r="AU5" s="35">
        <f t="shared" si="5"/>
        <v>393993</v>
      </c>
      <c r="AV5" s="35">
        <f t="shared" ref="AV5:AV67" si="13">L5+X5+AJ5</f>
        <v>16297309</v>
      </c>
      <c r="AW5" s="35">
        <f t="shared" si="6"/>
        <v>3389880</v>
      </c>
      <c r="AX5" s="35">
        <f t="shared" si="6"/>
        <v>19687189</v>
      </c>
    </row>
    <row r="6" spans="1:50" ht="15" customHeight="1" x14ac:dyDescent="0.2">
      <c r="A6" s="544" t="s">
        <v>82</v>
      </c>
      <c r="B6" s="9" t="s">
        <v>83</v>
      </c>
      <c r="C6" s="35">
        <f>'címrend kötelező'!GX8</f>
        <v>2987473</v>
      </c>
      <c r="D6" s="35">
        <f>'címrend kötelező'!GY8</f>
        <v>54526</v>
      </c>
      <c r="E6" s="35">
        <f>'címrend kötelező'!GZ8</f>
        <v>3041999</v>
      </c>
      <c r="F6" s="35">
        <f>'címrend önként'!GX8</f>
        <v>293056</v>
      </c>
      <c r="G6" s="35">
        <f>'címrend önként'!GY8</f>
        <v>18184</v>
      </c>
      <c r="H6" s="35">
        <f>'címrend önként'!GZ8</f>
        <v>311240</v>
      </c>
      <c r="I6" s="35">
        <f>'címrend államig'!FO8</f>
        <v>0</v>
      </c>
      <c r="J6" s="35">
        <f>'címrend államig'!FP8</f>
        <v>0</v>
      </c>
      <c r="K6" s="35">
        <f>'címrend államig'!FQ8</f>
        <v>0</v>
      </c>
      <c r="L6" s="35">
        <f t="shared" si="7"/>
        <v>3280529</v>
      </c>
      <c r="M6" s="35">
        <f t="shared" si="0"/>
        <v>72710</v>
      </c>
      <c r="N6" s="35">
        <f t="shared" si="0"/>
        <v>3353239</v>
      </c>
      <c r="O6" s="35">
        <f>'címrend kötelező'!EV8</f>
        <v>1166569</v>
      </c>
      <c r="P6" s="35">
        <f>'címrend kötelező'!EW8</f>
        <v>78428</v>
      </c>
      <c r="Q6" s="35">
        <f>'címrend kötelező'!EX8</f>
        <v>1244997</v>
      </c>
      <c r="R6" s="35">
        <f>'címrend önként'!EV8</f>
        <v>44330</v>
      </c>
      <c r="S6" s="35">
        <f>'címrend önként'!EW8</f>
        <v>5114</v>
      </c>
      <c r="T6" s="35">
        <f>'címrend önként'!EX8</f>
        <v>49444</v>
      </c>
      <c r="U6" s="35">
        <f>'címrend államig'!EV8</f>
        <v>198049</v>
      </c>
      <c r="V6" s="35">
        <f>'címrend államig'!EW8</f>
        <v>8374</v>
      </c>
      <c r="W6" s="35">
        <f>'címrend államig'!EX8</f>
        <v>206423</v>
      </c>
      <c r="X6" s="35">
        <f t="shared" si="8"/>
        <v>1408948</v>
      </c>
      <c r="Y6" s="35">
        <f t="shared" si="1"/>
        <v>91916</v>
      </c>
      <c r="Z6" s="35">
        <f t="shared" si="1"/>
        <v>1500864</v>
      </c>
      <c r="AA6" s="35">
        <f>'címrend kötelező'!DR8</f>
        <v>45995</v>
      </c>
      <c r="AB6" s="35">
        <f>'címrend kötelező'!DS8</f>
        <v>7487</v>
      </c>
      <c r="AC6" s="35">
        <f>'címrend kötelező'!DT8</f>
        <v>53482</v>
      </c>
      <c r="AD6" s="35">
        <f>'címrend önként'!DR8</f>
        <v>97531</v>
      </c>
      <c r="AE6" s="35">
        <f>'címrend önként'!DS8</f>
        <v>3777</v>
      </c>
      <c r="AF6" s="35">
        <f>'címrend önként'!DT8</f>
        <v>101308</v>
      </c>
      <c r="AG6" s="35">
        <f>'címrend államig'!DR8</f>
        <v>0</v>
      </c>
      <c r="AH6" s="35">
        <f>'címrend államig'!DS8</f>
        <v>0</v>
      </c>
      <c r="AI6" s="35">
        <f>'címrend államig'!DT8</f>
        <v>0</v>
      </c>
      <c r="AJ6" s="35">
        <f t="shared" si="9"/>
        <v>143526</v>
      </c>
      <c r="AK6" s="35">
        <f t="shared" si="2"/>
        <v>11264</v>
      </c>
      <c r="AL6" s="35">
        <f t="shared" si="2"/>
        <v>154790</v>
      </c>
      <c r="AM6" s="35">
        <f t="shared" si="10"/>
        <v>4200037</v>
      </c>
      <c r="AN6" s="35">
        <f t="shared" si="3"/>
        <v>140441</v>
      </c>
      <c r="AO6" s="35">
        <f t="shared" si="3"/>
        <v>4340478</v>
      </c>
      <c r="AP6" s="35">
        <f t="shared" si="11"/>
        <v>434917</v>
      </c>
      <c r="AQ6" s="35">
        <f t="shared" si="4"/>
        <v>27075</v>
      </c>
      <c r="AR6" s="35">
        <f t="shared" si="4"/>
        <v>461992</v>
      </c>
      <c r="AS6" s="35">
        <f t="shared" si="12"/>
        <v>198049</v>
      </c>
      <c r="AT6" s="35">
        <f t="shared" si="5"/>
        <v>8374</v>
      </c>
      <c r="AU6" s="35">
        <f t="shared" si="5"/>
        <v>206423</v>
      </c>
      <c r="AV6" s="361">
        <f t="shared" si="13"/>
        <v>4833003</v>
      </c>
      <c r="AW6" s="361">
        <f t="shared" si="6"/>
        <v>175890</v>
      </c>
      <c r="AX6" s="361">
        <f t="shared" si="6"/>
        <v>5008893</v>
      </c>
    </row>
    <row r="7" spans="1:50" ht="15" customHeight="1" x14ac:dyDescent="0.2">
      <c r="A7" s="544" t="s">
        <v>84</v>
      </c>
      <c r="B7" s="9" t="s">
        <v>85</v>
      </c>
      <c r="C7" s="35">
        <f>'címrend kötelező'!GX9</f>
        <v>633904</v>
      </c>
      <c r="D7" s="35">
        <f>'címrend kötelező'!GY9</f>
        <v>10689</v>
      </c>
      <c r="E7" s="35">
        <f>'címrend kötelező'!GZ9</f>
        <v>644593</v>
      </c>
      <c r="F7" s="35">
        <f>'címrend önként'!GX9</f>
        <v>80639</v>
      </c>
      <c r="G7" s="35">
        <f>'címrend önként'!GY9</f>
        <v>3883</v>
      </c>
      <c r="H7" s="35">
        <f>'címrend önként'!GZ9</f>
        <v>84522</v>
      </c>
      <c r="I7" s="35">
        <f>'címrend államig'!FO9</f>
        <v>0</v>
      </c>
      <c r="J7" s="35">
        <f>'címrend államig'!FP9</f>
        <v>0</v>
      </c>
      <c r="K7" s="35">
        <f>'címrend államig'!FQ9</f>
        <v>0</v>
      </c>
      <c r="L7" s="35">
        <f t="shared" si="7"/>
        <v>714543</v>
      </c>
      <c r="M7" s="35">
        <f t="shared" si="0"/>
        <v>14572</v>
      </c>
      <c r="N7" s="35">
        <f t="shared" si="0"/>
        <v>729115</v>
      </c>
      <c r="O7" s="35">
        <f>'címrend kötelező'!EV9</f>
        <v>246564</v>
      </c>
      <c r="P7" s="35">
        <f>'címrend kötelező'!EW9</f>
        <v>19071</v>
      </c>
      <c r="Q7" s="35">
        <f>'címrend kötelező'!EX9</f>
        <v>265635</v>
      </c>
      <c r="R7" s="35">
        <f>'címrend önként'!EV9</f>
        <v>10344</v>
      </c>
      <c r="S7" s="35">
        <f>'címrend önként'!EW9</f>
        <v>8028</v>
      </c>
      <c r="T7" s="35">
        <f>'címrend önként'!EX9</f>
        <v>18372</v>
      </c>
      <c r="U7" s="35">
        <f>'címrend államig'!EV9</f>
        <v>39773</v>
      </c>
      <c r="V7" s="35">
        <f>'címrend államig'!EW9</f>
        <v>1745</v>
      </c>
      <c r="W7" s="35">
        <f>'címrend államig'!EX9</f>
        <v>41518</v>
      </c>
      <c r="X7" s="35">
        <f t="shared" si="8"/>
        <v>296681</v>
      </c>
      <c r="Y7" s="35">
        <f t="shared" si="1"/>
        <v>28844</v>
      </c>
      <c r="Z7" s="35">
        <f t="shared" si="1"/>
        <v>325525</v>
      </c>
      <c r="AA7" s="35">
        <f>'címrend kötelező'!DR9</f>
        <v>10240</v>
      </c>
      <c r="AB7" s="35">
        <f>'címrend kötelező'!DS9</f>
        <v>1709</v>
      </c>
      <c r="AC7" s="35">
        <f>'címrend kötelező'!DT9</f>
        <v>11949</v>
      </c>
      <c r="AD7" s="35">
        <f>'címrend önként'!DR9</f>
        <v>20737</v>
      </c>
      <c r="AE7" s="35">
        <f>'címrend önként'!DS9</f>
        <v>14101</v>
      </c>
      <c r="AF7" s="35">
        <f>'címrend önként'!DT9</f>
        <v>34838</v>
      </c>
      <c r="AG7" s="35">
        <f>'címrend államig'!DR9</f>
        <v>0</v>
      </c>
      <c r="AH7" s="35">
        <f>'címrend államig'!DS9</f>
        <v>0</v>
      </c>
      <c r="AI7" s="35">
        <f>'címrend államig'!DT9</f>
        <v>0</v>
      </c>
      <c r="AJ7" s="35">
        <f t="shared" si="9"/>
        <v>30977</v>
      </c>
      <c r="AK7" s="35">
        <f t="shared" si="2"/>
        <v>15810</v>
      </c>
      <c r="AL7" s="35">
        <f t="shared" si="2"/>
        <v>46787</v>
      </c>
      <c r="AM7" s="35">
        <f t="shared" si="10"/>
        <v>890708</v>
      </c>
      <c r="AN7" s="35">
        <f t="shared" si="3"/>
        <v>31469</v>
      </c>
      <c r="AO7" s="35">
        <f t="shared" si="3"/>
        <v>922177</v>
      </c>
      <c r="AP7" s="35">
        <f t="shared" si="11"/>
        <v>111720</v>
      </c>
      <c r="AQ7" s="35">
        <f t="shared" si="4"/>
        <v>26012</v>
      </c>
      <c r="AR7" s="35">
        <f t="shared" si="4"/>
        <v>137732</v>
      </c>
      <c r="AS7" s="35">
        <f t="shared" si="12"/>
        <v>39773</v>
      </c>
      <c r="AT7" s="35">
        <f t="shared" si="5"/>
        <v>1745</v>
      </c>
      <c r="AU7" s="35">
        <f t="shared" si="5"/>
        <v>41518</v>
      </c>
      <c r="AV7" s="361">
        <f t="shared" si="13"/>
        <v>1042201</v>
      </c>
      <c r="AW7" s="361">
        <f t="shared" si="6"/>
        <v>59226</v>
      </c>
      <c r="AX7" s="361">
        <f t="shared" si="6"/>
        <v>1101427</v>
      </c>
    </row>
    <row r="8" spans="1:50" ht="15" customHeight="1" x14ac:dyDescent="0.2">
      <c r="A8" s="544" t="s">
        <v>86</v>
      </c>
      <c r="B8" s="9" t="s">
        <v>87</v>
      </c>
      <c r="C8" s="35">
        <f>'címrend kötelező'!GX10</f>
        <v>1686759</v>
      </c>
      <c r="D8" s="35">
        <f>'címrend kötelező'!GY10</f>
        <v>203389</v>
      </c>
      <c r="E8" s="35">
        <f>'címrend kötelező'!GZ10</f>
        <v>1890148</v>
      </c>
      <c r="F8" s="35">
        <f>'címrend önként'!GX10</f>
        <v>120743</v>
      </c>
      <c r="G8" s="35">
        <f>'címrend önként'!GY10</f>
        <v>17627</v>
      </c>
      <c r="H8" s="35">
        <f>'címrend önként'!GZ10</f>
        <v>138370</v>
      </c>
      <c r="I8" s="35">
        <f>'címrend államig'!FO10</f>
        <v>0</v>
      </c>
      <c r="J8" s="35">
        <f>'címrend államig'!FP10</f>
        <v>0</v>
      </c>
      <c r="K8" s="35">
        <f>'címrend államig'!FQ10</f>
        <v>0</v>
      </c>
      <c r="L8" s="35">
        <f t="shared" si="7"/>
        <v>1807502</v>
      </c>
      <c r="M8" s="35">
        <f t="shared" si="0"/>
        <v>221016</v>
      </c>
      <c r="N8" s="35">
        <f t="shared" si="0"/>
        <v>2028518</v>
      </c>
      <c r="O8" s="35">
        <f>'címrend kötelező'!EV10</f>
        <v>510272</v>
      </c>
      <c r="P8" s="35">
        <f>'címrend kötelező'!EW10</f>
        <v>57114</v>
      </c>
      <c r="Q8" s="35">
        <f>'címrend kötelező'!EX10</f>
        <v>567386</v>
      </c>
      <c r="R8" s="35">
        <f>'címrend önként'!EV10</f>
        <v>23676</v>
      </c>
      <c r="S8" s="35">
        <f>'címrend önként'!EW10</f>
        <v>5106</v>
      </c>
      <c r="T8" s="35">
        <f>'címrend önként'!EX10</f>
        <v>28782</v>
      </c>
      <c r="U8" s="35">
        <f>'címrend államig'!EV10</f>
        <v>25616</v>
      </c>
      <c r="V8" s="35">
        <f>'címrend államig'!EW10</f>
        <v>0</v>
      </c>
      <c r="W8" s="35">
        <f>'címrend államig'!EX10</f>
        <v>25616</v>
      </c>
      <c r="X8" s="35">
        <f t="shared" si="8"/>
        <v>559564</v>
      </c>
      <c r="Y8" s="35">
        <f t="shared" si="1"/>
        <v>62220</v>
      </c>
      <c r="Z8" s="35">
        <f t="shared" si="1"/>
        <v>621784</v>
      </c>
      <c r="AA8" s="35">
        <f>'címrend kötelező'!DR10</f>
        <v>3751022</v>
      </c>
      <c r="AB8" s="35">
        <f>'címrend kötelező'!DS10</f>
        <v>849989</v>
      </c>
      <c r="AC8" s="35">
        <f>'címrend kötelező'!DT10</f>
        <v>4601011</v>
      </c>
      <c r="AD8" s="35">
        <f>'címrend önként'!DR10</f>
        <v>1289515</v>
      </c>
      <c r="AE8" s="35">
        <f>'címrend önként'!DS10</f>
        <v>347685</v>
      </c>
      <c r="AF8" s="35">
        <f>'címrend önként'!DT10</f>
        <v>1637200</v>
      </c>
      <c r="AG8" s="35">
        <f>'címrend államig'!DR10</f>
        <v>0</v>
      </c>
      <c r="AH8" s="35">
        <f>'címrend államig'!DS10</f>
        <v>0</v>
      </c>
      <c r="AI8" s="35">
        <f>'címrend államig'!DT10</f>
        <v>0</v>
      </c>
      <c r="AJ8" s="35">
        <f t="shared" si="9"/>
        <v>5040537</v>
      </c>
      <c r="AK8" s="35">
        <f t="shared" si="2"/>
        <v>1197674</v>
      </c>
      <c r="AL8" s="35">
        <f t="shared" si="2"/>
        <v>6238211</v>
      </c>
      <c r="AM8" s="35">
        <f t="shared" si="10"/>
        <v>5948053</v>
      </c>
      <c r="AN8" s="35">
        <f t="shared" si="3"/>
        <v>1110492</v>
      </c>
      <c r="AO8" s="35">
        <f t="shared" si="3"/>
        <v>7058545</v>
      </c>
      <c r="AP8" s="35">
        <f t="shared" si="11"/>
        <v>1433934</v>
      </c>
      <c r="AQ8" s="35">
        <f t="shared" si="4"/>
        <v>370418</v>
      </c>
      <c r="AR8" s="35">
        <f t="shared" si="4"/>
        <v>1804352</v>
      </c>
      <c r="AS8" s="35">
        <f t="shared" si="12"/>
        <v>25616</v>
      </c>
      <c r="AT8" s="35">
        <f t="shared" si="5"/>
        <v>0</v>
      </c>
      <c r="AU8" s="35">
        <f t="shared" si="5"/>
        <v>25616</v>
      </c>
      <c r="AV8" s="361">
        <f t="shared" si="13"/>
        <v>7407603</v>
      </c>
      <c r="AW8" s="361">
        <f t="shared" si="6"/>
        <v>1480910</v>
      </c>
      <c r="AX8" s="361">
        <f t="shared" si="6"/>
        <v>8888513</v>
      </c>
    </row>
    <row r="9" spans="1:50" ht="15" customHeight="1" x14ac:dyDescent="0.2">
      <c r="A9" s="544" t="s">
        <v>88</v>
      </c>
      <c r="B9" s="9" t="s">
        <v>89</v>
      </c>
      <c r="C9" s="35">
        <f>'címrend kötelező'!GX11</f>
        <v>730</v>
      </c>
      <c r="D9" s="35">
        <f>'címrend kötelező'!GY11</f>
        <v>0</v>
      </c>
      <c r="E9" s="35">
        <f>'címrend kötelező'!GZ11</f>
        <v>730</v>
      </c>
      <c r="F9" s="35">
        <f>'címrend önként'!GX11</f>
        <v>0</v>
      </c>
      <c r="G9" s="35">
        <f>'címrend önként'!GY11</f>
        <v>0</v>
      </c>
      <c r="H9" s="35">
        <f>'címrend önként'!GZ11</f>
        <v>0</v>
      </c>
      <c r="I9" s="35">
        <f>'címrend államig'!FO11</f>
        <v>0</v>
      </c>
      <c r="J9" s="35">
        <f>'címrend államig'!FP11</f>
        <v>0</v>
      </c>
      <c r="K9" s="35">
        <f>'címrend államig'!FQ11</f>
        <v>0</v>
      </c>
      <c r="L9" s="35">
        <f t="shared" si="7"/>
        <v>730</v>
      </c>
      <c r="M9" s="35">
        <f t="shared" si="0"/>
        <v>0</v>
      </c>
      <c r="N9" s="35">
        <f t="shared" si="0"/>
        <v>730</v>
      </c>
      <c r="O9" s="35">
        <f>'címrend kötelező'!EV11</f>
        <v>0</v>
      </c>
      <c r="P9" s="35">
        <f>'címrend kötelező'!EW11</f>
        <v>0</v>
      </c>
      <c r="Q9" s="35">
        <f>'címrend kötelező'!EX11</f>
        <v>0</v>
      </c>
      <c r="R9" s="35">
        <f>'címrend önként'!EV11</f>
        <v>0</v>
      </c>
      <c r="S9" s="35">
        <f>'címrend önként'!EW11</f>
        <v>0</v>
      </c>
      <c r="T9" s="35">
        <f>'címrend önként'!EX11</f>
        <v>0</v>
      </c>
      <c r="U9" s="35">
        <f>'címrend államig'!EV11</f>
        <v>0</v>
      </c>
      <c r="V9" s="35">
        <f>'címrend államig'!EW11</f>
        <v>0</v>
      </c>
      <c r="W9" s="35">
        <f>'címrend államig'!EX11</f>
        <v>0</v>
      </c>
      <c r="X9" s="35">
        <f t="shared" si="8"/>
        <v>0</v>
      </c>
      <c r="Y9" s="35">
        <f t="shared" si="1"/>
        <v>0</v>
      </c>
      <c r="Z9" s="35">
        <f t="shared" si="1"/>
        <v>0</v>
      </c>
      <c r="AA9" s="35">
        <f>'címrend kötelező'!DR11</f>
        <v>66308</v>
      </c>
      <c r="AB9" s="35">
        <f>'címrend kötelező'!DS11</f>
        <v>2271</v>
      </c>
      <c r="AC9" s="35">
        <f>'címrend kötelező'!DT11</f>
        <v>68579</v>
      </c>
      <c r="AD9" s="35">
        <f>'címrend önként'!DR11</f>
        <v>90089</v>
      </c>
      <c r="AE9" s="35">
        <f>'címrend önként'!DS11</f>
        <v>-1757</v>
      </c>
      <c r="AF9" s="35">
        <f>'címrend önként'!DT11</f>
        <v>88332</v>
      </c>
      <c r="AG9" s="35">
        <f>'címrend államig'!DR11</f>
        <v>0</v>
      </c>
      <c r="AH9" s="35">
        <f>'címrend államig'!DS11</f>
        <v>0</v>
      </c>
      <c r="AI9" s="35">
        <f>'címrend államig'!DT11</f>
        <v>0</v>
      </c>
      <c r="AJ9" s="35">
        <f t="shared" si="9"/>
        <v>156397</v>
      </c>
      <c r="AK9" s="35">
        <f t="shared" si="2"/>
        <v>514</v>
      </c>
      <c r="AL9" s="35">
        <f t="shared" si="2"/>
        <v>156911</v>
      </c>
      <c r="AM9" s="35">
        <f t="shared" si="10"/>
        <v>67038</v>
      </c>
      <c r="AN9" s="35">
        <f t="shared" si="3"/>
        <v>2271</v>
      </c>
      <c r="AO9" s="35">
        <f t="shared" si="3"/>
        <v>69309</v>
      </c>
      <c r="AP9" s="35">
        <f t="shared" si="11"/>
        <v>90089</v>
      </c>
      <c r="AQ9" s="35">
        <f t="shared" si="4"/>
        <v>-1757</v>
      </c>
      <c r="AR9" s="35">
        <f t="shared" si="4"/>
        <v>88332</v>
      </c>
      <c r="AS9" s="35">
        <f t="shared" si="12"/>
        <v>0</v>
      </c>
      <c r="AT9" s="35">
        <f t="shared" si="5"/>
        <v>0</v>
      </c>
      <c r="AU9" s="35">
        <f t="shared" si="5"/>
        <v>0</v>
      </c>
      <c r="AV9" s="361">
        <f t="shared" si="13"/>
        <v>157127</v>
      </c>
      <c r="AW9" s="361">
        <f t="shared" si="6"/>
        <v>514</v>
      </c>
      <c r="AX9" s="361">
        <f t="shared" si="6"/>
        <v>157641</v>
      </c>
    </row>
    <row r="10" spans="1:50" s="12" customFormat="1" ht="15" customHeight="1" x14ac:dyDescent="0.2">
      <c r="A10" s="545" t="s">
        <v>90</v>
      </c>
      <c r="B10" s="11" t="s">
        <v>91</v>
      </c>
      <c r="C10" s="35">
        <f>'címrend kötelező'!GX12</f>
        <v>0</v>
      </c>
      <c r="D10" s="35">
        <f>'címrend kötelező'!GY12</f>
        <v>295233</v>
      </c>
      <c r="E10" s="35">
        <f>'címrend kötelező'!GZ12</f>
        <v>295233</v>
      </c>
      <c r="F10" s="35">
        <f>'címrend önként'!GX12</f>
        <v>0</v>
      </c>
      <c r="G10" s="35">
        <f>'címrend önként'!GY12</f>
        <v>100209</v>
      </c>
      <c r="H10" s="35">
        <f>'címrend önként'!GZ12</f>
        <v>100209</v>
      </c>
      <c r="I10" s="35">
        <f>'címrend államig'!FO12</f>
        <v>0</v>
      </c>
      <c r="J10" s="35">
        <f>'címrend államig'!FP12</f>
        <v>0</v>
      </c>
      <c r="K10" s="35">
        <f>'címrend államig'!FQ12</f>
        <v>0</v>
      </c>
      <c r="L10" s="35">
        <f t="shared" si="7"/>
        <v>0</v>
      </c>
      <c r="M10" s="35">
        <f t="shared" si="0"/>
        <v>395442</v>
      </c>
      <c r="N10" s="35">
        <f t="shared" si="0"/>
        <v>395442</v>
      </c>
      <c r="O10" s="35">
        <f>'címrend kötelező'!EV12</f>
        <v>0</v>
      </c>
      <c r="P10" s="35">
        <f>'címrend kötelező'!EW12</f>
        <v>294429</v>
      </c>
      <c r="Q10" s="35">
        <f>'címrend kötelező'!EX12</f>
        <v>294429</v>
      </c>
      <c r="R10" s="35">
        <f>'címrend önként'!EV12</f>
        <v>0</v>
      </c>
      <c r="S10" s="35">
        <f>'címrend önként'!EW12</f>
        <v>102509</v>
      </c>
      <c r="T10" s="35">
        <f>'címrend önként'!EX12</f>
        <v>102509</v>
      </c>
      <c r="U10" s="35">
        <f>'címrend államig'!EV12</f>
        <v>0</v>
      </c>
      <c r="V10" s="35">
        <f>'címrend államig'!EW12</f>
        <v>60357</v>
      </c>
      <c r="W10" s="35">
        <f>'címrend államig'!EX12</f>
        <v>60357</v>
      </c>
      <c r="X10" s="35">
        <f t="shared" si="8"/>
        <v>0</v>
      </c>
      <c r="Y10" s="35">
        <f t="shared" si="1"/>
        <v>457295</v>
      </c>
      <c r="Z10" s="35">
        <f t="shared" si="1"/>
        <v>457295</v>
      </c>
      <c r="AA10" s="35">
        <f>'címrend kötelező'!DR12</f>
        <v>1537088</v>
      </c>
      <c r="AB10" s="35">
        <f>'címrend kötelező'!DS12</f>
        <v>367682</v>
      </c>
      <c r="AC10" s="35">
        <f>'címrend kötelező'!DT12</f>
        <v>1904770</v>
      </c>
      <c r="AD10" s="35">
        <f>'címrend önként'!DR12</f>
        <v>1320287</v>
      </c>
      <c r="AE10" s="35">
        <f>'címrend önként'!DS12</f>
        <v>392842</v>
      </c>
      <c r="AF10" s="35">
        <f>'címrend önként'!DT12</f>
        <v>1713129</v>
      </c>
      <c r="AG10" s="35">
        <f>'címrend államig'!DR12</f>
        <v>0</v>
      </c>
      <c r="AH10" s="35">
        <f>'címrend államig'!DS12</f>
        <v>60079</v>
      </c>
      <c r="AI10" s="35">
        <f>'címrend államig'!DT12</f>
        <v>60079</v>
      </c>
      <c r="AJ10" s="35">
        <f t="shared" si="9"/>
        <v>2857375</v>
      </c>
      <c r="AK10" s="35">
        <f t="shared" si="2"/>
        <v>820603</v>
      </c>
      <c r="AL10" s="35">
        <f t="shared" si="2"/>
        <v>3677978</v>
      </c>
      <c r="AM10" s="35">
        <f t="shared" si="10"/>
        <v>1537088</v>
      </c>
      <c r="AN10" s="35">
        <f t="shared" si="3"/>
        <v>957344</v>
      </c>
      <c r="AO10" s="35">
        <f t="shared" si="3"/>
        <v>2494432</v>
      </c>
      <c r="AP10" s="35">
        <f t="shared" si="11"/>
        <v>1320287</v>
      </c>
      <c r="AQ10" s="35">
        <f t="shared" si="4"/>
        <v>595560</v>
      </c>
      <c r="AR10" s="35">
        <f t="shared" si="4"/>
        <v>1915847</v>
      </c>
      <c r="AS10" s="35">
        <f t="shared" si="12"/>
        <v>0</v>
      </c>
      <c r="AT10" s="35">
        <f t="shared" si="5"/>
        <v>120436</v>
      </c>
      <c r="AU10" s="35">
        <f t="shared" si="5"/>
        <v>120436</v>
      </c>
      <c r="AV10" s="361">
        <f t="shared" si="13"/>
        <v>2857375</v>
      </c>
      <c r="AW10" s="361">
        <f t="shared" si="6"/>
        <v>1673340</v>
      </c>
      <c r="AX10" s="361">
        <f t="shared" si="6"/>
        <v>4530715</v>
      </c>
    </row>
    <row r="11" spans="1:50" ht="15" customHeight="1" x14ac:dyDescent="0.2">
      <c r="A11" s="544" t="s">
        <v>92</v>
      </c>
      <c r="B11" s="9" t="s">
        <v>93</v>
      </c>
      <c r="C11" s="35">
        <f>'címrend kötelező'!GX13</f>
        <v>0</v>
      </c>
      <c r="D11" s="35">
        <f>'címrend kötelező'!GY13</f>
        <v>291365</v>
      </c>
      <c r="E11" s="35">
        <f>'címrend kötelező'!GZ13</f>
        <v>291365</v>
      </c>
      <c r="F11" s="35">
        <f>'címrend önként'!GX13</f>
        <v>0</v>
      </c>
      <c r="G11" s="35">
        <f>'címrend önként'!GY13</f>
        <v>100209</v>
      </c>
      <c r="H11" s="35">
        <f>'címrend önként'!GZ13</f>
        <v>100209</v>
      </c>
      <c r="I11" s="35">
        <f>'címrend államig'!FO13</f>
        <v>0</v>
      </c>
      <c r="J11" s="35">
        <f>'címrend államig'!FP13</f>
        <v>0</v>
      </c>
      <c r="K11" s="35">
        <f>'címrend államig'!FQ13</f>
        <v>0</v>
      </c>
      <c r="L11" s="35">
        <f t="shared" si="7"/>
        <v>0</v>
      </c>
      <c r="M11" s="35">
        <f t="shared" si="0"/>
        <v>391574</v>
      </c>
      <c r="N11" s="35">
        <f t="shared" si="0"/>
        <v>391574</v>
      </c>
      <c r="O11" s="35">
        <f>'címrend kötelező'!EV13</f>
        <v>0</v>
      </c>
      <c r="P11" s="35">
        <f>'címrend kötelező'!EW13</f>
        <v>291496</v>
      </c>
      <c r="Q11" s="35">
        <f>'címrend kötelező'!EX13</f>
        <v>291496</v>
      </c>
      <c r="R11" s="35">
        <f>'címrend önként'!EV13</f>
        <v>0</v>
      </c>
      <c r="S11" s="35">
        <f>'címrend önként'!EW13</f>
        <v>102509</v>
      </c>
      <c r="T11" s="35">
        <f>'címrend önként'!EX13</f>
        <v>102509</v>
      </c>
      <c r="U11" s="35">
        <f>'címrend államig'!EV13</f>
        <v>0</v>
      </c>
      <c r="V11" s="35">
        <f>'címrend államig'!EW13</f>
        <v>60357</v>
      </c>
      <c r="W11" s="35">
        <f>'címrend államig'!EX13</f>
        <v>60357</v>
      </c>
      <c r="X11" s="35">
        <f t="shared" si="8"/>
        <v>0</v>
      </c>
      <c r="Y11" s="35">
        <f t="shared" si="1"/>
        <v>454362</v>
      </c>
      <c r="Z11" s="35">
        <f t="shared" si="1"/>
        <v>454362</v>
      </c>
      <c r="AA11" s="35">
        <f>'címrend kötelező'!DR13</f>
        <v>50726</v>
      </c>
      <c r="AB11" s="35">
        <f>'címrend kötelező'!DS13</f>
        <v>542247</v>
      </c>
      <c r="AC11" s="35">
        <f>'címrend kötelező'!DT13</f>
        <v>592973</v>
      </c>
      <c r="AD11" s="35">
        <f>'címrend önként'!DR13</f>
        <v>0</v>
      </c>
      <c r="AE11" s="35">
        <f>'címrend önként'!DS13</f>
        <v>164256</v>
      </c>
      <c r="AF11" s="35">
        <f>'címrend önként'!DT13</f>
        <v>164256</v>
      </c>
      <c r="AG11" s="35">
        <f>'címrend államig'!DR13</f>
        <v>0</v>
      </c>
      <c r="AH11" s="35">
        <f>'címrend államig'!DS13</f>
        <v>60079</v>
      </c>
      <c r="AI11" s="35">
        <f>'címrend államig'!DT13</f>
        <v>60079</v>
      </c>
      <c r="AJ11" s="35">
        <f t="shared" si="9"/>
        <v>50726</v>
      </c>
      <c r="AK11" s="35">
        <f t="shared" si="2"/>
        <v>766582</v>
      </c>
      <c r="AL11" s="35">
        <f t="shared" si="2"/>
        <v>817308</v>
      </c>
      <c r="AM11" s="35">
        <f t="shared" si="10"/>
        <v>50726</v>
      </c>
      <c r="AN11" s="35">
        <f t="shared" si="3"/>
        <v>1125108</v>
      </c>
      <c r="AO11" s="35">
        <f t="shared" si="3"/>
        <v>1175834</v>
      </c>
      <c r="AP11" s="35">
        <f t="shared" si="11"/>
        <v>0</v>
      </c>
      <c r="AQ11" s="35">
        <f t="shared" si="4"/>
        <v>366974</v>
      </c>
      <c r="AR11" s="35">
        <f t="shared" si="4"/>
        <v>366974</v>
      </c>
      <c r="AS11" s="35">
        <f t="shared" si="12"/>
        <v>0</v>
      </c>
      <c r="AT11" s="35">
        <f t="shared" si="5"/>
        <v>120436</v>
      </c>
      <c r="AU11" s="35">
        <f t="shared" si="5"/>
        <v>120436</v>
      </c>
      <c r="AV11" s="361">
        <f t="shared" si="13"/>
        <v>50726</v>
      </c>
      <c r="AW11" s="361">
        <f t="shared" si="6"/>
        <v>1612518</v>
      </c>
      <c r="AX11" s="361">
        <f t="shared" si="6"/>
        <v>1663244</v>
      </c>
    </row>
    <row r="12" spans="1:50" ht="15" customHeight="1" x14ac:dyDescent="0.2">
      <c r="A12" s="546" t="s">
        <v>94</v>
      </c>
      <c r="B12" s="9" t="s">
        <v>95</v>
      </c>
      <c r="C12" s="35">
        <f>'címrend kötelező'!GX14</f>
        <v>0</v>
      </c>
      <c r="D12" s="35">
        <f>'címrend kötelező'!GY14</f>
        <v>0</v>
      </c>
      <c r="E12" s="35">
        <f>'címrend kötelező'!GZ14</f>
        <v>0</v>
      </c>
      <c r="F12" s="35">
        <f>'címrend önként'!GX14</f>
        <v>0</v>
      </c>
      <c r="G12" s="35">
        <f>'címrend önként'!GY14</f>
        <v>0</v>
      </c>
      <c r="H12" s="35">
        <f>'címrend önként'!GZ14</f>
        <v>0</v>
      </c>
      <c r="I12" s="35">
        <f>'címrend államig'!FO14</f>
        <v>0</v>
      </c>
      <c r="J12" s="35">
        <f>'címrend államig'!FP14</f>
        <v>0</v>
      </c>
      <c r="K12" s="35">
        <f>'címrend államig'!FQ14</f>
        <v>0</v>
      </c>
      <c r="L12" s="35">
        <f t="shared" si="7"/>
        <v>0</v>
      </c>
      <c r="M12" s="35">
        <f t="shared" si="0"/>
        <v>0</v>
      </c>
      <c r="N12" s="35">
        <f t="shared" si="0"/>
        <v>0</v>
      </c>
      <c r="O12" s="35">
        <f>'címrend kötelező'!EV14</f>
        <v>0</v>
      </c>
      <c r="P12" s="35">
        <f>'címrend kötelező'!EW14</f>
        <v>0</v>
      </c>
      <c r="Q12" s="35">
        <f>'címrend kötelező'!EX14</f>
        <v>0</v>
      </c>
      <c r="R12" s="35">
        <f>'címrend önként'!EV14</f>
        <v>0</v>
      </c>
      <c r="S12" s="35">
        <f>'címrend önként'!EW14</f>
        <v>0</v>
      </c>
      <c r="T12" s="35">
        <f>'címrend önként'!EX14</f>
        <v>0</v>
      </c>
      <c r="U12" s="35">
        <f>'címrend államig'!EV14</f>
        <v>0</v>
      </c>
      <c r="V12" s="35">
        <f>'címrend államig'!EW14</f>
        <v>0</v>
      </c>
      <c r="W12" s="35">
        <f>'címrend államig'!EX14</f>
        <v>0</v>
      </c>
      <c r="X12" s="35">
        <f t="shared" si="8"/>
        <v>0</v>
      </c>
      <c r="Y12" s="35">
        <f t="shared" si="1"/>
        <v>0</v>
      </c>
      <c r="Z12" s="35">
        <f t="shared" si="1"/>
        <v>0</v>
      </c>
      <c r="AA12" s="35">
        <f>'címrend kötelező'!DR14</f>
        <v>0</v>
      </c>
      <c r="AB12" s="35">
        <f>'címrend kötelező'!DS14</f>
        <v>0</v>
      </c>
      <c r="AC12" s="35">
        <f>'címrend kötelező'!DT14</f>
        <v>0</v>
      </c>
      <c r="AD12" s="35">
        <f>'címrend önként'!DR14</f>
        <v>0</v>
      </c>
      <c r="AE12" s="35">
        <f>'címrend önként'!DS14</f>
        <v>0</v>
      </c>
      <c r="AF12" s="35">
        <f>'címrend önként'!DT14</f>
        <v>0</v>
      </c>
      <c r="AG12" s="35">
        <f>'címrend államig'!DR14</f>
        <v>0</v>
      </c>
      <c r="AH12" s="35">
        <f>'címrend államig'!DS14</f>
        <v>0</v>
      </c>
      <c r="AI12" s="35">
        <f>'címrend államig'!DT14</f>
        <v>0</v>
      </c>
      <c r="AJ12" s="35">
        <f t="shared" si="9"/>
        <v>0</v>
      </c>
      <c r="AK12" s="35">
        <f t="shared" si="2"/>
        <v>0</v>
      </c>
      <c r="AL12" s="35">
        <f t="shared" si="2"/>
        <v>0</v>
      </c>
      <c r="AM12" s="35">
        <f t="shared" si="10"/>
        <v>0</v>
      </c>
      <c r="AN12" s="35">
        <f t="shared" si="3"/>
        <v>0</v>
      </c>
      <c r="AO12" s="35">
        <f t="shared" si="3"/>
        <v>0</v>
      </c>
      <c r="AP12" s="35">
        <f t="shared" si="11"/>
        <v>0</v>
      </c>
      <c r="AQ12" s="35">
        <f t="shared" si="4"/>
        <v>0</v>
      </c>
      <c r="AR12" s="35">
        <f t="shared" si="4"/>
        <v>0</v>
      </c>
      <c r="AS12" s="35">
        <f t="shared" si="12"/>
        <v>0</v>
      </c>
      <c r="AT12" s="35">
        <f t="shared" si="5"/>
        <v>0</v>
      </c>
      <c r="AU12" s="35">
        <f t="shared" si="5"/>
        <v>0</v>
      </c>
      <c r="AV12" s="361">
        <f t="shared" si="13"/>
        <v>0</v>
      </c>
      <c r="AW12" s="361">
        <f t="shared" si="6"/>
        <v>0</v>
      </c>
      <c r="AX12" s="361">
        <f t="shared" si="6"/>
        <v>0</v>
      </c>
    </row>
    <row r="13" spans="1:50" ht="15" customHeight="1" x14ac:dyDescent="0.2">
      <c r="A13" s="25">
        <v>10</v>
      </c>
      <c r="B13" s="9" t="s">
        <v>96</v>
      </c>
      <c r="C13" s="35">
        <f>'címrend kötelező'!GX15</f>
        <v>0</v>
      </c>
      <c r="D13" s="35">
        <f>'címrend kötelező'!GY15</f>
        <v>0</v>
      </c>
      <c r="E13" s="35">
        <f>'címrend kötelező'!GZ15</f>
        <v>0</v>
      </c>
      <c r="F13" s="35">
        <f>'címrend önként'!GX15</f>
        <v>0</v>
      </c>
      <c r="G13" s="35">
        <f>'címrend önként'!GY15</f>
        <v>0</v>
      </c>
      <c r="H13" s="35">
        <f>'címrend önként'!GZ15</f>
        <v>0</v>
      </c>
      <c r="I13" s="35">
        <f>'címrend államig'!FO15</f>
        <v>0</v>
      </c>
      <c r="J13" s="35">
        <f>'címrend államig'!FP15</f>
        <v>0</v>
      </c>
      <c r="K13" s="35">
        <f>'címrend államig'!FQ15</f>
        <v>0</v>
      </c>
      <c r="L13" s="35">
        <f t="shared" si="7"/>
        <v>0</v>
      </c>
      <c r="M13" s="35">
        <f t="shared" si="0"/>
        <v>0</v>
      </c>
      <c r="N13" s="35">
        <f t="shared" si="0"/>
        <v>0</v>
      </c>
      <c r="O13" s="35">
        <f>'címrend kötelező'!EV15</f>
        <v>0</v>
      </c>
      <c r="P13" s="35">
        <f>'címrend kötelező'!EW15</f>
        <v>2933</v>
      </c>
      <c r="Q13" s="35">
        <f>'címrend kötelező'!EX15</f>
        <v>2933</v>
      </c>
      <c r="R13" s="35">
        <f>'címrend önként'!EV15</f>
        <v>0</v>
      </c>
      <c r="S13" s="35">
        <f>'címrend önként'!EW15</f>
        <v>0</v>
      </c>
      <c r="T13" s="35">
        <f>'címrend önként'!EX15</f>
        <v>0</v>
      </c>
      <c r="U13" s="35">
        <f>'címrend államig'!EV15</f>
        <v>0</v>
      </c>
      <c r="V13" s="35">
        <f>'címrend államig'!EW15</f>
        <v>0</v>
      </c>
      <c r="W13" s="35">
        <f>'címrend államig'!EX15</f>
        <v>0</v>
      </c>
      <c r="X13" s="35">
        <f t="shared" si="8"/>
        <v>0</v>
      </c>
      <c r="Y13" s="35">
        <f t="shared" si="1"/>
        <v>2933</v>
      </c>
      <c r="Z13" s="35">
        <f t="shared" si="1"/>
        <v>2933</v>
      </c>
      <c r="AA13" s="35">
        <f>'címrend kötelező'!DR15</f>
        <v>111325</v>
      </c>
      <c r="AB13" s="35">
        <f>'címrend kötelező'!DS15</f>
        <v>13294</v>
      </c>
      <c r="AC13" s="35">
        <f>'címrend kötelező'!DT15</f>
        <v>124619</v>
      </c>
      <c r="AD13" s="35">
        <f>'címrend önként'!DR15</f>
        <v>16270</v>
      </c>
      <c r="AE13" s="35">
        <f>'címrend önként'!DS15</f>
        <v>11257</v>
      </c>
      <c r="AF13" s="35">
        <f>'címrend önként'!DT15</f>
        <v>27527</v>
      </c>
      <c r="AG13" s="35">
        <f>'címrend államig'!DR15</f>
        <v>0</v>
      </c>
      <c r="AH13" s="35">
        <f>'címrend államig'!DS15</f>
        <v>0</v>
      </c>
      <c r="AI13" s="35">
        <f>'címrend államig'!DT15</f>
        <v>0</v>
      </c>
      <c r="AJ13" s="35">
        <f t="shared" si="9"/>
        <v>127595</v>
      </c>
      <c r="AK13" s="35">
        <f t="shared" si="2"/>
        <v>24551</v>
      </c>
      <c r="AL13" s="35">
        <f t="shared" si="2"/>
        <v>152146</v>
      </c>
      <c r="AM13" s="35">
        <f t="shared" si="10"/>
        <v>111325</v>
      </c>
      <c r="AN13" s="35">
        <f t="shared" si="3"/>
        <v>16227</v>
      </c>
      <c r="AO13" s="35">
        <f t="shared" si="3"/>
        <v>127552</v>
      </c>
      <c r="AP13" s="35">
        <f t="shared" si="11"/>
        <v>16270</v>
      </c>
      <c r="AQ13" s="35">
        <f t="shared" si="4"/>
        <v>11257</v>
      </c>
      <c r="AR13" s="35">
        <f t="shared" si="4"/>
        <v>27527</v>
      </c>
      <c r="AS13" s="35">
        <f t="shared" si="12"/>
        <v>0</v>
      </c>
      <c r="AT13" s="35">
        <f t="shared" si="5"/>
        <v>0</v>
      </c>
      <c r="AU13" s="35">
        <f t="shared" si="5"/>
        <v>0</v>
      </c>
      <c r="AV13" s="361">
        <f t="shared" si="13"/>
        <v>127595</v>
      </c>
      <c r="AW13" s="361">
        <f t="shared" si="6"/>
        <v>27484</v>
      </c>
      <c r="AX13" s="361">
        <f t="shared" si="6"/>
        <v>155079</v>
      </c>
    </row>
    <row r="14" spans="1:50" ht="15" customHeight="1" x14ac:dyDescent="0.2">
      <c r="A14" s="546" t="s">
        <v>97</v>
      </c>
      <c r="B14" s="9" t="s">
        <v>98</v>
      </c>
      <c r="C14" s="35">
        <f>'címrend kötelező'!GX16</f>
        <v>0</v>
      </c>
      <c r="D14" s="35">
        <f>'címrend kötelező'!GY16</f>
        <v>3868</v>
      </c>
      <c r="E14" s="35">
        <f>'címrend kötelező'!GZ16</f>
        <v>3868</v>
      </c>
      <c r="F14" s="35">
        <f>'címrend önként'!GX16</f>
        <v>0</v>
      </c>
      <c r="G14" s="35">
        <f>'címrend önként'!GY16</f>
        <v>0</v>
      </c>
      <c r="H14" s="35">
        <f>'címrend önként'!GZ16</f>
        <v>0</v>
      </c>
      <c r="I14" s="35">
        <f>'címrend államig'!FO16</f>
        <v>0</v>
      </c>
      <c r="J14" s="35">
        <f>'címrend államig'!FP16</f>
        <v>0</v>
      </c>
      <c r="K14" s="35">
        <f>'címrend államig'!FQ16</f>
        <v>0</v>
      </c>
      <c r="L14" s="35">
        <f t="shared" si="7"/>
        <v>0</v>
      </c>
      <c r="M14" s="35">
        <f t="shared" si="0"/>
        <v>3868</v>
      </c>
      <c r="N14" s="35">
        <f t="shared" si="0"/>
        <v>3868</v>
      </c>
      <c r="O14" s="35">
        <f>'címrend kötelező'!EV16</f>
        <v>0</v>
      </c>
      <c r="P14" s="35">
        <f>'címrend kötelező'!EW16</f>
        <v>0</v>
      </c>
      <c r="Q14" s="35">
        <f>'címrend kötelező'!EX16</f>
        <v>0</v>
      </c>
      <c r="R14" s="35">
        <f>'címrend önként'!EV16</f>
        <v>0</v>
      </c>
      <c r="S14" s="35">
        <f>'címrend önként'!EW16</f>
        <v>0</v>
      </c>
      <c r="T14" s="35">
        <f>'címrend önként'!EX16</f>
        <v>0</v>
      </c>
      <c r="U14" s="35">
        <f>'címrend államig'!EV16</f>
        <v>0</v>
      </c>
      <c r="V14" s="35">
        <f>'címrend államig'!EW16</f>
        <v>0</v>
      </c>
      <c r="W14" s="35">
        <f>'címrend államig'!EX16</f>
        <v>0</v>
      </c>
      <c r="X14" s="35">
        <f t="shared" si="8"/>
        <v>0</v>
      </c>
      <c r="Y14" s="35">
        <f t="shared" si="1"/>
        <v>0</v>
      </c>
      <c r="Z14" s="35">
        <f t="shared" si="1"/>
        <v>0</v>
      </c>
      <c r="AA14" s="35">
        <f>'címrend kötelező'!DR16</f>
        <v>748640</v>
      </c>
      <c r="AB14" s="35">
        <f>'címrend kötelező'!DS16</f>
        <v>197204</v>
      </c>
      <c r="AC14" s="35">
        <f>'címrend kötelező'!DT16</f>
        <v>945844</v>
      </c>
      <c r="AD14" s="35">
        <f>'címrend önként'!DR16</f>
        <v>1188189</v>
      </c>
      <c r="AE14" s="35">
        <f>'címrend önként'!DS16</f>
        <v>223391</v>
      </c>
      <c r="AF14" s="35">
        <f>'címrend önként'!DT16</f>
        <v>1411580</v>
      </c>
      <c r="AG14" s="35">
        <f>'címrend államig'!DR16</f>
        <v>0</v>
      </c>
      <c r="AH14" s="35">
        <f>'címrend államig'!DS16</f>
        <v>0</v>
      </c>
      <c r="AI14" s="35">
        <f>'címrend államig'!DT16</f>
        <v>0</v>
      </c>
      <c r="AJ14" s="35">
        <f t="shared" si="9"/>
        <v>1936829</v>
      </c>
      <c r="AK14" s="35">
        <f t="shared" si="2"/>
        <v>420595</v>
      </c>
      <c r="AL14" s="35">
        <f t="shared" si="2"/>
        <v>2357424</v>
      </c>
      <c r="AM14" s="35">
        <f t="shared" si="10"/>
        <v>748640</v>
      </c>
      <c r="AN14" s="35">
        <f t="shared" si="3"/>
        <v>201072</v>
      </c>
      <c r="AO14" s="35">
        <f t="shared" si="3"/>
        <v>949712</v>
      </c>
      <c r="AP14" s="35">
        <f t="shared" si="11"/>
        <v>1188189</v>
      </c>
      <c r="AQ14" s="35">
        <f t="shared" si="4"/>
        <v>223391</v>
      </c>
      <c r="AR14" s="35">
        <f t="shared" si="4"/>
        <v>1411580</v>
      </c>
      <c r="AS14" s="35">
        <f t="shared" si="12"/>
        <v>0</v>
      </c>
      <c r="AT14" s="35">
        <f t="shared" si="5"/>
        <v>0</v>
      </c>
      <c r="AU14" s="35">
        <f t="shared" si="5"/>
        <v>0</v>
      </c>
      <c r="AV14" s="361">
        <f t="shared" si="13"/>
        <v>1936829</v>
      </c>
      <c r="AW14" s="361">
        <f t="shared" si="6"/>
        <v>424463</v>
      </c>
      <c r="AX14" s="361">
        <f t="shared" si="6"/>
        <v>2361292</v>
      </c>
    </row>
    <row r="15" spans="1:50" ht="15" customHeight="1" x14ac:dyDescent="0.2">
      <c r="A15" s="25">
        <v>12</v>
      </c>
      <c r="B15" s="9" t="s">
        <v>99</v>
      </c>
      <c r="C15" s="35">
        <f>'címrend kötelező'!GX17</f>
        <v>0</v>
      </c>
      <c r="D15" s="35">
        <f>'címrend kötelező'!GY17</f>
        <v>0</v>
      </c>
      <c r="E15" s="35">
        <f>'címrend kötelező'!GZ17</f>
        <v>0</v>
      </c>
      <c r="F15" s="35">
        <f>'címrend önként'!GX17</f>
        <v>0</v>
      </c>
      <c r="G15" s="35">
        <f>'címrend önként'!GY17</f>
        <v>0</v>
      </c>
      <c r="H15" s="35">
        <f>'címrend önként'!GZ17</f>
        <v>0</v>
      </c>
      <c r="I15" s="35">
        <f>'címrend államig'!FO17</f>
        <v>0</v>
      </c>
      <c r="J15" s="35">
        <f>'címrend államig'!FP17</f>
        <v>0</v>
      </c>
      <c r="K15" s="35">
        <f>'címrend államig'!FQ17</f>
        <v>0</v>
      </c>
      <c r="L15" s="35">
        <f t="shared" si="7"/>
        <v>0</v>
      </c>
      <c r="M15" s="35">
        <f t="shared" si="0"/>
        <v>0</v>
      </c>
      <c r="N15" s="35">
        <f t="shared" si="0"/>
        <v>0</v>
      </c>
      <c r="O15" s="35">
        <f>'címrend kötelező'!EV17</f>
        <v>0</v>
      </c>
      <c r="P15" s="35">
        <f>'címrend kötelező'!EW17</f>
        <v>0</v>
      </c>
      <c r="Q15" s="35">
        <f>'címrend kötelező'!EX17</f>
        <v>0</v>
      </c>
      <c r="R15" s="35">
        <f>'címrend önként'!EV17</f>
        <v>0</v>
      </c>
      <c r="S15" s="35">
        <f>'címrend önként'!EW17</f>
        <v>0</v>
      </c>
      <c r="T15" s="35">
        <f>'címrend önként'!EX17</f>
        <v>0</v>
      </c>
      <c r="U15" s="35">
        <f>'címrend államig'!EV17</f>
        <v>0</v>
      </c>
      <c r="V15" s="35">
        <f>'címrend államig'!EW17</f>
        <v>0</v>
      </c>
      <c r="W15" s="35">
        <f>'címrend államig'!EX17</f>
        <v>0</v>
      </c>
      <c r="X15" s="35">
        <f t="shared" si="8"/>
        <v>0</v>
      </c>
      <c r="Y15" s="35">
        <f t="shared" si="1"/>
        <v>0</v>
      </c>
      <c r="Z15" s="35">
        <f t="shared" si="1"/>
        <v>0</v>
      </c>
      <c r="AA15" s="35">
        <f>'címrend kötelező'!DR17</f>
        <v>626397</v>
      </c>
      <c r="AB15" s="35">
        <f>'címrend kötelező'!DS17</f>
        <v>-385063</v>
      </c>
      <c r="AC15" s="35">
        <f>'címrend kötelező'!DT17</f>
        <v>241334</v>
      </c>
      <c r="AD15" s="35">
        <f>'címrend önként'!DR17</f>
        <v>115828</v>
      </c>
      <c r="AE15" s="35">
        <f>'címrend önként'!DS17</f>
        <v>-6062</v>
      </c>
      <c r="AF15" s="35">
        <f>'címrend önként'!DT17</f>
        <v>109766</v>
      </c>
      <c r="AG15" s="35">
        <f>'címrend államig'!DR17</f>
        <v>0</v>
      </c>
      <c r="AH15" s="35">
        <f>'címrend államig'!DS17</f>
        <v>0</v>
      </c>
      <c r="AI15" s="35">
        <f>'címrend államig'!DT17</f>
        <v>0</v>
      </c>
      <c r="AJ15" s="35">
        <f t="shared" si="9"/>
        <v>742225</v>
      </c>
      <c r="AK15" s="35">
        <f t="shared" si="2"/>
        <v>-391125</v>
      </c>
      <c r="AL15" s="35">
        <f t="shared" si="2"/>
        <v>351100</v>
      </c>
      <c r="AM15" s="35">
        <f t="shared" si="10"/>
        <v>626397</v>
      </c>
      <c r="AN15" s="35">
        <f t="shared" si="3"/>
        <v>-385063</v>
      </c>
      <c r="AO15" s="35">
        <f t="shared" si="3"/>
        <v>241334</v>
      </c>
      <c r="AP15" s="35">
        <f t="shared" si="11"/>
        <v>115828</v>
      </c>
      <c r="AQ15" s="35">
        <f t="shared" si="4"/>
        <v>-6062</v>
      </c>
      <c r="AR15" s="35">
        <f t="shared" si="4"/>
        <v>109766</v>
      </c>
      <c r="AS15" s="35">
        <f t="shared" si="12"/>
        <v>0</v>
      </c>
      <c r="AT15" s="35">
        <f t="shared" si="5"/>
        <v>0</v>
      </c>
      <c r="AU15" s="35">
        <f t="shared" si="5"/>
        <v>0</v>
      </c>
      <c r="AV15" s="361">
        <f t="shared" si="13"/>
        <v>742225</v>
      </c>
      <c r="AW15" s="361">
        <f t="shared" si="6"/>
        <v>-391125</v>
      </c>
      <c r="AX15" s="361">
        <f t="shared" si="6"/>
        <v>351100</v>
      </c>
    </row>
    <row r="16" spans="1:50" s="12" customFormat="1" ht="15" customHeight="1" x14ac:dyDescent="0.2">
      <c r="A16" s="362" t="s">
        <v>100</v>
      </c>
      <c r="B16" s="11" t="s">
        <v>101</v>
      </c>
      <c r="C16" s="35">
        <f>'címrend kötelező'!GX18</f>
        <v>64004</v>
      </c>
      <c r="D16" s="35">
        <f>'címrend kötelező'!GY18</f>
        <v>212712</v>
      </c>
      <c r="E16" s="35">
        <f>'címrend kötelező'!GZ18</f>
        <v>276716</v>
      </c>
      <c r="F16" s="35">
        <f>'címrend önként'!GX18</f>
        <v>48259</v>
      </c>
      <c r="G16" s="35">
        <f>'címrend önként'!GY18</f>
        <v>25957</v>
      </c>
      <c r="H16" s="35">
        <f>'címrend önként'!GZ18</f>
        <v>74216</v>
      </c>
      <c r="I16" s="35">
        <f>'címrend államig'!FO18</f>
        <v>0</v>
      </c>
      <c r="J16" s="35">
        <f>'címrend államig'!FP18</f>
        <v>0</v>
      </c>
      <c r="K16" s="35">
        <f>'címrend államig'!FQ18</f>
        <v>0</v>
      </c>
      <c r="L16" s="35">
        <f t="shared" si="7"/>
        <v>112263</v>
      </c>
      <c r="M16" s="35">
        <f t="shared" si="0"/>
        <v>238669</v>
      </c>
      <c r="N16" s="35">
        <f t="shared" si="0"/>
        <v>350932</v>
      </c>
      <c r="O16" s="35">
        <f>'címrend kötelező'!EV18</f>
        <v>34700</v>
      </c>
      <c r="P16" s="35">
        <f>'címrend kötelező'!EW18</f>
        <v>64066</v>
      </c>
      <c r="Q16" s="35">
        <f>'címrend kötelező'!EX18</f>
        <v>98766</v>
      </c>
      <c r="R16" s="35">
        <f>'címrend önként'!EV18</f>
        <v>0</v>
      </c>
      <c r="S16" s="35">
        <f>'címrend önként'!EW18</f>
        <v>0</v>
      </c>
      <c r="T16" s="35">
        <f>'címrend önként'!EX18</f>
        <v>0</v>
      </c>
      <c r="U16" s="35">
        <f>'címrend államig'!EV18</f>
        <v>0</v>
      </c>
      <c r="V16" s="35">
        <f>'címrend államig'!EW18</f>
        <v>0</v>
      </c>
      <c r="W16" s="35">
        <f>'címrend államig'!EX18</f>
        <v>0</v>
      </c>
      <c r="X16" s="35">
        <f t="shared" si="8"/>
        <v>34700</v>
      </c>
      <c r="Y16" s="35">
        <f t="shared" si="1"/>
        <v>64066</v>
      </c>
      <c r="Z16" s="35">
        <f t="shared" si="1"/>
        <v>98766</v>
      </c>
      <c r="AA16" s="35">
        <f>'címrend kötelező'!DR18</f>
        <v>160600</v>
      </c>
      <c r="AB16" s="35">
        <f>'címrend kötelező'!DS18</f>
        <v>203558</v>
      </c>
      <c r="AC16" s="35">
        <f>'címrend kötelező'!DT18</f>
        <v>364158</v>
      </c>
      <c r="AD16" s="35">
        <f>'címrend önként'!DR18</f>
        <v>4767481</v>
      </c>
      <c r="AE16" s="35">
        <f>'címrend önként'!DS18</f>
        <v>6038843</v>
      </c>
      <c r="AF16" s="35">
        <f>'címrend önként'!DT18</f>
        <v>10806324</v>
      </c>
      <c r="AG16" s="35">
        <f>'címrend államig'!DR18</f>
        <v>0</v>
      </c>
      <c r="AH16" s="35">
        <f>'címrend államig'!DS18</f>
        <v>0</v>
      </c>
      <c r="AI16" s="35">
        <f>'címrend államig'!DT18</f>
        <v>0</v>
      </c>
      <c r="AJ16" s="35">
        <f t="shared" si="9"/>
        <v>4928081</v>
      </c>
      <c r="AK16" s="35">
        <f t="shared" si="2"/>
        <v>6242401</v>
      </c>
      <c r="AL16" s="35">
        <f t="shared" si="2"/>
        <v>11170482</v>
      </c>
      <c r="AM16" s="35">
        <f t="shared" si="10"/>
        <v>259304</v>
      </c>
      <c r="AN16" s="35">
        <f t="shared" si="3"/>
        <v>480336</v>
      </c>
      <c r="AO16" s="35">
        <f t="shared" si="3"/>
        <v>739640</v>
      </c>
      <c r="AP16" s="35">
        <f t="shared" si="11"/>
        <v>4815740</v>
      </c>
      <c r="AQ16" s="35">
        <f t="shared" si="4"/>
        <v>6064800</v>
      </c>
      <c r="AR16" s="35">
        <f t="shared" si="4"/>
        <v>10880540</v>
      </c>
      <c r="AS16" s="35">
        <f t="shared" si="12"/>
        <v>0</v>
      </c>
      <c r="AT16" s="35">
        <f t="shared" si="5"/>
        <v>0</v>
      </c>
      <c r="AU16" s="35">
        <f t="shared" si="5"/>
        <v>0</v>
      </c>
      <c r="AV16" s="361">
        <f t="shared" si="13"/>
        <v>5075044</v>
      </c>
      <c r="AW16" s="361">
        <f t="shared" si="6"/>
        <v>6545136</v>
      </c>
      <c r="AX16" s="361">
        <f t="shared" si="6"/>
        <v>11620180</v>
      </c>
    </row>
    <row r="17" spans="1:50" ht="15" customHeight="1" x14ac:dyDescent="0.2">
      <c r="A17" s="25">
        <v>14</v>
      </c>
      <c r="B17" s="9" t="s">
        <v>102</v>
      </c>
      <c r="C17" s="35">
        <f>'címrend kötelező'!GX19</f>
        <v>43021</v>
      </c>
      <c r="D17" s="35">
        <f>'címrend kötelező'!GY19</f>
        <v>175494</v>
      </c>
      <c r="E17" s="35">
        <f>'címrend kötelező'!GZ19</f>
        <v>218515</v>
      </c>
      <c r="F17" s="35">
        <f>'címrend önként'!GX19</f>
        <v>25222</v>
      </c>
      <c r="G17" s="35">
        <f>'címrend önként'!GY19</f>
        <v>22032</v>
      </c>
      <c r="H17" s="35">
        <f>'címrend önként'!GZ19</f>
        <v>47254</v>
      </c>
      <c r="I17" s="35">
        <f>'címrend államig'!FO19</f>
        <v>0</v>
      </c>
      <c r="J17" s="35">
        <f>'címrend államig'!FP19</f>
        <v>0</v>
      </c>
      <c r="K17" s="35">
        <f>'címrend államig'!FQ19</f>
        <v>0</v>
      </c>
      <c r="L17" s="35">
        <f t="shared" si="7"/>
        <v>68243</v>
      </c>
      <c r="M17" s="35">
        <f t="shared" si="0"/>
        <v>197526</v>
      </c>
      <c r="N17" s="35">
        <f t="shared" si="0"/>
        <v>265769</v>
      </c>
      <c r="O17" s="35">
        <f>'címrend kötelező'!EV19</f>
        <v>29200</v>
      </c>
      <c r="P17" s="35">
        <f>'címrend kötelező'!EW19</f>
        <v>41766</v>
      </c>
      <c r="Q17" s="35">
        <f>'címrend kötelező'!EX19</f>
        <v>70966</v>
      </c>
      <c r="R17" s="35">
        <f>'címrend önként'!EV19</f>
        <v>0</v>
      </c>
      <c r="S17" s="35">
        <f>'címrend önként'!EW19</f>
        <v>0</v>
      </c>
      <c r="T17" s="35">
        <f>'címrend önként'!EX19</f>
        <v>0</v>
      </c>
      <c r="U17" s="35">
        <f>'címrend államig'!EV19</f>
        <v>0</v>
      </c>
      <c r="V17" s="35">
        <f>'címrend államig'!EW19</f>
        <v>0</v>
      </c>
      <c r="W17" s="35">
        <f>'címrend államig'!EX19</f>
        <v>0</v>
      </c>
      <c r="X17" s="35">
        <f t="shared" si="8"/>
        <v>29200</v>
      </c>
      <c r="Y17" s="35">
        <f t="shared" si="1"/>
        <v>41766</v>
      </c>
      <c r="Z17" s="35">
        <f t="shared" si="1"/>
        <v>70966</v>
      </c>
      <c r="AA17" s="35">
        <f>'címrend kötelező'!DR19</f>
        <v>3300</v>
      </c>
      <c r="AB17" s="35">
        <f>'címrend kötelező'!DS19</f>
        <v>162033</v>
      </c>
      <c r="AC17" s="35">
        <f>'címrend kötelező'!DT19</f>
        <v>165333</v>
      </c>
      <c r="AD17" s="35">
        <f>'címrend önként'!DR19</f>
        <v>453050</v>
      </c>
      <c r="AE17" s="35">
        <f>'címrend önként'!DS19</f>
        <v>2576611</v>
      </c>
      <c r="AF17" s="35">
        <f>'címrend önként'!DT19</f>
        <v>3029661</v>
      </c>
      <c r="AG17" s="35">
        <f>'címrend államig'!DR19</f>
        <v>0</v>
      </c>
      <c r="AH17" s="35">
        <f>'címrend államig'!DS19</f>
        <v>0</v>
      </c>
      <c r="AI17" s="35">
        <f>'címrend államig'!DT19</f>
        <v>0</v>
      </c>
      <c r="AJ17" s="35">
        <f t="shared" si="9"/>
        <v>456350</v>
      </c>
      <c r="AK17" s="35">
        <f t="shared" si="2"/>
        <v>2738644</v>
      </c>
      <c r="AL17" s="35">
        <f t="shared" si="2"/>
        <v>3194994</v>
      </c>
      <c r="AM17" s="35">
        <f t="shared" si="10"/>
        <v>75521</v>
      </c>
      <c r="AN17" s="35">
        <f t="shared" si="3"/>
        <v>379293</v>
      </c>
      <c r="AO17" s="35">
        <f t="shared" si="3"/>
        <v>454814</v>
      </c>
      <c r="AP17" s="35">
        <f t="shared" si="11"/>
        <v>478272</v>
      </c>
      <c r="AQ17" s="35">
        <f t="shared" si="4"/>
        <v>2598643</v>
      </c>
      <c r="AR17" s="35">
        <f t="shared" si="4"/>
        <v>3076915</v>
      </c>
      <c r="AS17" s="35">
        <f t="shared" si="12"/>
        <v>0</v>
      </c>
      <c r="AT17" s="35">
        <f t="shared" si="5"/>
        <v>0</v>
      </c>
      <c r="AU17" s="35">
        <f t="shared" si="5"/>
        <v>0</v>
      </c>
      <c r="AV17" s="361">
        <f t="shared" si="13"/>
        <v>553793</v>
      </c>
      <c r="AW17" s="361">
        <f t="shared" si="6"/>
        <v>2977936</v>
      </c>
      <c r="AX17" s="361">
        <f t="shared" si="6"/>
        <v>3531729</v>
      </c>
    </row>
    <row r="18" spans="1:50" ht="15" customHeight="1" x14ac:dyDescent="0.2">
      <c r="A18" s="546" t="s">
        <v>103</v>
      </c>
      <c r="B18" s="9" t="s">
        <v>104</v>
      </c>
      <c r="C18" s="35">
        <f>'címrend kötelező'!GX20</f>
        <v>20983</v>
      </c>
      <c r="D18" s="35">
        <f>'címrend kötelező'!GY20</f>
        <v>37218</v>
      </c>
      <c r="E18" s="35">
        <f>'címrend kötelező'!GZ20</f>
        <v>58201</v>
      </c>
      <c r="F18" s="35">
        <f>'címrend önként'!GX20</f>
        <v>23037</v>
      </c>
      <c r="G18" s="35">
        <f>'címrend önként'!GY20</f>
        <v>3925</v>
      </c>
      <c r="H18" s="35">
        <f>'címrend önként'!GZ20</f>
        <v>26962</v>
      </c>
      <c r="I18" s="35">
        <f>'címrend államig'!FO20</f>
        <v>0</v>
      </c>
      <c r="J18" s="35">
        <f>'címrend államig'!FP20</f>
        <v>0</v>
      </c>
      <c r="K18" s="35">
        <f>'címrend államig'!FQ20</f>
        <v>0</v>
      </c>
      <c r="L18" s="35">
        <f t="shared" si="7"/>
        <v>44020</v>
      </c>
      <c r="M18" s="35">
        <f t="shared" si="0"/>
        <v>41143</v>
      </c>
      <c r="N18" s="35">
        <f t="shared" si="0"/>
        <v>85163</v>
      </c>
      <c r="O18" s="35">
        <f>'címrend kötelező'!EV20</f>
        <v>5500</v>
      </c>
      <c r="P18" s="35">
        <f>'címrend kötelező'!EW20</f>
        <v>22300</v>
      </c>
      <c r="Q18" s="35">
        <f>'címrend kötelező'!EX20</f>
        <v>27800</v>
      </c>
      <c r="R18" s="35">
        <f>'címrend önként'!EV20</f>
        <v>0</v>
      </c>
      <c r="S18" s="35">
        <f>'címrend önként'!EW20</f>
        <v>0</v>
      </c>
      <c r="T18" s="35">
        <f>'címrend önként'!EX20</f>
        <v>0</v>
      </c>
      <c r="U18" s="35">
        <f>'címrend államig'!EV20</f>
        <v>0</v>
      </c>
      <c r="V18" s="35">
        <f>'címrend államig'!EW20</f>
        <v>0</v>
      </c>
      <c r="W18" s="35">
        <f>'címrend államig'!EX20</f>
        <v>0</v>
      </c>
      <c r="X18" s="35">
        <f t="shared" si="8"/>
        <v>5500</v>
      </c>
      <c r="Y18" s="35">
        <f t="shared" si="1"/>
        <v>22300</v>
      </c>
      <c r="Z18" s="35">
        <f t="shared" si="1"/>
        <v>27800</v>
      </c>
      <c r="AA18" s="35">
        <f>'címrend kötelező'!DR20</f>
        <v>0</v>
      </c>
      <c r="AB18" s="35">
        <f>'címrend kötelező'!DS20</f>
        <v>13448</v>
      </c>
      <c r="AC18" s="35">
        <f>'címrend kötelező'!DT20</f>
        <v>13448</v>
      </c>
      <c r="AD18" s="35">
        <f>'címrend önként'!DR20</f>
        <v>2176059</v>
      </c>
      <c r="AE18" s="35">
        <f>'címrend önként'!DS20</f>
        <v>1528277</v>
      </c>
      <c r="AF18" s="35">
        <f>'címrend önként'!DT20</f>
        <v>3704336</v>
      </c>
      <c r="AG18" s="35">
        <f>'címrend államig'!DR20</f>
        <v>0</v>
      </c>
      <c r="AH18" s="35">
        <f>'címrend államig'!DS20</f>
        <v>0</v>
      </c>
      <c r="AI18" s="35">
        <f>'címrend államig'!DT20</f>
        <v>0</v>
      </c>
      <c r="AJ18" s="35">
        <f t="shared" si="9"/>
        <v>2176059</v>
      </c>
      <c r="AK18" s="35">
        <f t="shared" si="2"/>
        <v>1541725</v>
      </c>
      <c r="AL18" s="35">
        <f t="shared" si="2"/>
        <v>3717784</v>
      </c>
      <c r="AM18" s="35">
        <f t="shared" si="10"/>
        <v>26483</v>
      </c>
      <c r="AN18" s="35">
        <f t="shared" si="3"/>
        <v>72966</v>
      </c>
      <c r="AO18" s="35">
        <f t="shared" si="3"/>
        <v>99449</v>
      </c>
      <c r="AP18" s="35">
        <f t="shared" si="11"/>
        <v>2199096</v>
      </c>
      <c r="AQ18" s="35">
        <f t="shared" si="4"/>
        <v>1532202</v>
      </c>
      <c r="AR18" s="35">
        <f t="shared" si="4"/>
        <v>3731298</v>
      </c>
      <c r="AS18" s="35">
        <f t="shared" si="12"/>
        <v>0</v>
      </c>
      <c r="AT18" s="35">
        <f t="shared" si="5"/>
        <v>0</v>
      </c>
      <c r="AU18" s="35">
        <f t="shared" si="5"/>
        <v>0</v>
      </c>
      <c r="AV18" s="361">
        <f t="shared" si="13"/>
        <v>2225579</v>
      </c>
      <c r="AW18" s="361">
        <f t="shared" si="6"/>
        <v>1605168</v>
      </c>
      <c r="AX18" s="361">
        <f t="shared" si="6"/>
        <v>3830747</v>
      </c>
    </row>
    <row r="19" spans="1:50" s="12" customFormat="1" ht="15" customHeight="1" x14ac:dyDescent="0.2">
      <c r="A19" s="547">
        <v>16</v>
      </c>
      <c r="B19" s="11" t="s">
        <v>105</v>
      </c>
      <c r="C19" s="35">
        <f>'címrend kötelező'!GX21</f>
        <v>0</v>
      </c>
      <c r="D19" s="35">
        <f>'címrend kötelező'!GY21</f>
        <v>0</v>
      </c>
      <c r="E19" s="35">
        <f>'címrend kötelező'!GZ21</f>
        <v>0</v>
      </c>
      <c r="F19" s="35">
        <f>'címrend önként'!GX21</f>
        <v>0</v>
      </c>
      <c r="G19" s="35">
        <f>'címrend önként'!GY21</f>
        <v>0</v>
      </c>
      <c r="H19" s="35">
        <f>'címrend önként'!GZ21</f>
        <v>0</v>
      </c>
      <c r="I19" s="35">
        <f>'címrend államig'!FO21</f>
        <v>0</v>
      </c>
      <c r="J19" s="35">
        <f>'címrend államig'!FP21</f>
        <v>0</v>
      </c>
      <c r="K19" s="35">
        <f>'címrend államig'!FQ21</f>
        <v>0</v>
      </c>
      <c r="L19" s="35">
        <f t="shared" si="7"/>
        <v>0</v>
      </c>
      <c r="M19" s="35">
        <f t="shared" si="0"/>
        <v>0</v>
      </c>
      <c r="N19" s="35">
        <f t="shared" si="0"/>
        <v>0</v>
      </c>
      <c r="O19" s="35">
        <f>'címrend kötelező'!EV21</f>
        <v>0</v>
      </c>
      <c r="P19" s="35">
        <f>'címrend kötelező'!EW21</f>
        <v>0</v>
      </c>
      <c r="Q19" s="35">
        <f>'címrend kötelező'!EX21</f>
        <v>0</v>
      </c>
      <c r="R19" s="35">
        <f>'címrend önként'!EV21</f>
        <v>0</v>
      </c>
      <c r="S19" s="35">
        <f>'címrend önként'!EW21</f>
        <v>0</v>
      </c>
      <c r="T19" s="35">
        <f>'címrend önként'!EX21</f>
        <v>0</v>
      </c>
      <c r="U19" s="35">
        <f>'címrend államig'!EV21</f>
        <v>0</v>
      </c>
      <c r="V19" s="35">
        <f>'címrend államig'!EW21</f>
        <v>0</v>
      </c>
      <c r="W19" s="35">
        <f>'címrend államig'!EX21</f>
        <v>0</v>
      </c>
      <c r="X19" s="35">
        <f t="shared" si="8"/>
        <v>0</v>
      </c>
      <c r="Y19" s="35">
        <f t="shared" si="1"/>
        <v>0</v>
      </c>
      <c r="Z19" s="35">
        <f t="shared" si="1"/>
        <v>0</v>
      </c>
      <c r="AA19" s="35">
        <f>'címrend kötelező'!DR21</f>
        <v>157300</v>
      </c>
      <c r="AB19" s="35">
        <f>'címrend kötelező'!DS21</f>
        <v>28077</v>
      </c>
      <c r="AC19" s="35">
        <f>'címrend kötelező'!DT21</f>
        <v>185377</v>
      </c>
      <c r="AD19" s="35">
        <f>'címrend önként'!DR21</f>
        <v>2138372</v>
      </c>
      <c r="AE19" s="35">
        <f>'címrend önként'!DS21</f>
        <v>1933955</v>
      </c>
      <c r="AF19" s="35">
        <f>'címrend önként'!DT21</f>
        <v>4072327</v>
      </c>
      <c r="AG19" s="35">
        <f>'címrend államig'!DR21</f>
        <v>0</v>
      </c>
      <c r="AH19" s="35">
        <f>'címrend államig'!DS21</f>
        <v>0</v>
      </c>
      <c r="AI19" s="35">
        <f>'címrend államig'!DT21</f>
        <v>0</v>
      </c>
      <c r="AJ19" s="35">
        <f t="shared" si="9"/>
        <v>2295672</v>
      </c>
      <c r="AK19" s="35">
        <f t="shared" si="2"/>
        <v>1962032</v>
      </c>
      <c r="AL19" s="35">
        <f t="shared" si="2"/>
        <v>4257704</v>
      </c>
      <c r="AM19" s="35">
        <f t="shared" si="10"/>
        <v>157300</v>
      </c>
      <c r="AN19" s="35">
        <f t="shared" si="3"/>
        <v>28077</v>
      </c>
      <c r="AO19" s="35">
        <f t="shared" si="3"/>
        <v>185377</v>
      </c>
      <c r="AP19" s="35">
        <f t="shared" si="11"/>
        <v>2138372</v>
      </c>
      <c r="AQ19" s="35">
        <f t="shared" si="4"/>
        <v>1933955</v>
      </c>
      <c r="AR19" s="35">
        <f t="shared" si="4"/>
        <v>4072327</v>
      </c>
      <c r="AS19" s="35">
        <f t="shared" si="12"/>
        <v>0</v>
      </c>
      <c r="AT19" s="35">
        <f t="shared" si="5"/>
        <v>0</v>
      </c>
      <c r="AU19" s="35">
        <f t="shared" si="5"/>
        <v>0</v>
      </c>
      <c r="AV19" s="361">
        <f t="shared" si="13"/>
        <v>2295672</v>
      </c>
      <c r="AW19" s="361">
        <f t="shared" si="6"/>
        <v>1962032</v>
      </c>
      <c r="AX19" s="361">
        <f t="shared" si="6"/>
        <v>4257704</v>
      </c>
    </row>
    <row r="20" spans="1:50" ht="15" customHeight="1" x14ac:dyDescent="0.2">
      <c r="A20" s="546" t="s">
        <v>106</v>
      </c>
      <c r="B20" s="9" t="s">
        <v>107</v>
      </c>
      <c r="C20" s="35">
        <f>'címrend kötelező'!GX22</f>
        <v>0</v>
      </c>
      <c r="D20" s="35">
        <f>'címrend kötelező'!GY22</f>
        <v>0</v>
      </c>
      <c r="E20" s="35">
        <f>'címrend kötelező'!GZ22</f>
        <v>0</v>
      </c>
      <c r="F20" s="35">
        <f>'címrend önként'!GX22</f>
        <v>0</v>
      </c>
      <c r="G20" s="35">
        <f>'címrend önként'!GY22</f>
        <v>0</v>
      </c>
      <c r="H20" s="35">
        <f>'címrend önként'!GZ22</f>
        <v>0</v>
      </c>
      <c r="I20" s="35">
        <f>'címrend államig'!FO22</f>
        <v>0</v>
      </c>
      <c r="J20" s="35">
        <f>'címrend államig'!FP22</f>
        <v>0</v>
      </c>
      <c r="K20" s="35">
        <f>'címrend államig'!FQ22</f>
        <v>0</v>
      </c>
      <c r="L20" s="35">
        <f t="shared" si="7"/>
        <v>0</v>
      </c>
      <c r="M20" s="35">
        <f t="shared" ref="M20:M67" si="14">D20+G20+J20</f>
        <v>0</v>
      </c>
      <c r="N20" s="35">
        <f t="shared" ref="N20:N67" si="15">E20+H20+K20</f>
        <v>0</v>
      </c>
      <c r="O20" s="35">
        <f>'címrend kötelező'!EV22</f>
        <v>0</v>
      </c>
      <c r="P20" s="35">
        <f>'címrend kötelező'!EW22</f>
        <v>0</v>
      </c>
      <c r="Q20" s="35">
        <f>'címrend kötelező'!EX22</f>
        <v>0</v>
      </c>
      <c r="R20" s="35">
        <f>'címrend önként'!EV22</f>
        <v>0</v>
      </c>
      <c r="S20" s="35">
        <f>'címrend önként'!EW22</f>
        <v>0</v>
      </c>
      <c r="T20" s="35">
        <f>'címrend önként'!EX22</f>
        <v>0</v>
      </c>
      <c r="U20" s="35">
        <f>'címrend államig'!EV22</f>
        <v>0</v>
      </c>
      <c r="V20" s="35">
        <f>'címrend államig'!EW22</f>
        <v>0</v>
      </c>
      <c r="W20" s="35">
        <f>'címrend államig'!EX22</f>
        <v>0</v>
      </c>
      <c r="X20" s="35">
        <f t="shared" si="8"/>
        <v>0</v>
      </c>
      <c r="Y20" s="35">
        <f t="shared" ref="Y20:Y67" si="16">P20+S20+V20</f>
        <v>0</v>
      </c>
      <c r="Z20" s="35">
        <f t="shared" ref="Z20:Z67" si="17">Q20+T20+W20</f>
        <v>0</v>
      </c>
      <c r="AA20" s="35">
        <f>'címrend kötelező'!DR22</f>
        <v>0</v>
      </c>
      <c r="AB20" s="35">
        <f>'címrend kötelező'!DS22</f>
        <v>0</v>
      </c>
      <c r="AC20" s="35">
        <f>'címrend kötelező'!DT22</f>
        <v>0</v>
      </c>
      <c r="AD20" s="35">
        <f>'címrend önként'!DR22</f>
        <v>500000</v>
      </c>
      <c r="AE20" s="35">
        <f>'címrend önként'!DS22</f>
        <v>628328</v>
      </c>
      <c r="AF20" s="35">
        <f>'címrend önként'!DT22</f>
        <v>1128328</v>
      </c>
      <c r="AG20" s="35">
        <f>'címrend államig'!DR22</f>
        <v>0</v>
      </c>
      <c r="AH20" s="35">
        <f>'címrend államig'!DS22</f>
        <v>0</v>
      </c>
      <c r="AI20" s="35">
        <f>'címrend államig'!DT22</f>
        <v>0</v>
      </c>
      <c r="AJ20" s="35">
        <f t="shared" si="9"/>
        <v>500000</v>
      </c>
      <c r="AK20" s="35">
        <f t="shared" ref="AK20:AK67" si="18">AB20+AE20+AH20</f>
        <v>628328</v>
      </c>
      <c r="AL20" s="35">
        <f t="shared" ref="AL20:AL67" si="19">AC20+AF20+AI20</f>
        <v>1128328</v>
      </c>
      <c r="AM20" s="35">
        <f t="shared" si="10"/>
        <v>0</v>
      </c>
      <c r="AN20" s="35">
        <f t="shared" ref="AN20:AN67" si="20">D20+P20+AB20</f>
        <v>0</v>
      </c>
      <c r="AO20" s="35">
        <f t="shared" ref="AO20:AO67" si="21">E20+Q20+AC20</f>
        <v>0</v>
      </c>
      <c r="AP20" s="35">
        <f t="shared" si="11"/>
        <v>500000</v>
      </c>
      <c r="AQ20" s="35">
        <f t="shared" ref="AQ20:AQ67" si="22">G20+S20+AE20</f>
        <v>628328</v>
      </c>
      <c r="AR20" s="35">
        <f t="shared" ref="AR20:AR67" si="23">H20+T20+AF20</f>
        <v>1128328</v>
      </c>
      <c r="AS20" s="35">
        <f t="shared" si="12"/>
        <v>0</v>
      </c>
      <c r="AT20" s="35">
        <f t="shared" ref="AT20:AT67" si="24">J20+V20+AH20</f>
        <v>0</v>
      </c>
      <c r="AU20" s="35">
        <f t="shared" ref="AU20:AU67" si="25">K20+W20+AI20</f>
        <v>0</v>
      </c>
      <c r="AV20" s="361">
        <f t="shared" si="13"/>
        <v>500000</v>
      </c>
      <c r="AW20" s="361">
        <f t="shared" ref="AW20:AW67" si="26">M20+Y20+AK20</f>
        <v>628328</v>
      </c>
      <c r="AX20" s="361">
        <f t="shared" ref="AX20:AX67" si="27">N20+Z20+AL20</f>
        <v>1128328</v>
      </c>
    </row>
    <row r="21" spans="1:50" ht="15" customHeight="1" x14ac:dyDescent="0.2">
      <c r="A21" s="546" t="s">
        <v>108</v>
      </c>
      <c r="B21" s="9" t="s">
        <v>109</v>
      </c>
      <c r="C21" s="35">
        <f>'címrend kötelező'!GX23</f>
        <v>0</v>
      </c>
      <c r="D21" s="35">
        <f>'címrend kötelező'!GY23</f>
        <v>0</v>
      </c>
      <c r="E21" s="35">
        <f>'címrend kötelező'!GZ23</f>
        <v>0</v>
      </c>
      <c r="F21" s="35">
        <f>'címrend önként'!GX23</f>
        <v>0</v>
      </c>
      <c r="G21" s="35">
        <f>'címrend önként'!GY23</f>
        <v>0</v>
      </c>
      <c r="H21" s="35">
        <f>'címrend önként'!GZ23</f>
        <v>0</v>
      </c>
      <c r="I21" s="35">
        <f>'címrend államig'!FO23</f>
        <v>0</v>
      </c>
      <c r="J21" s="35">
        <f>'címrend államig'!FP23</f>
        <v>0</v>
      </c>
      <c r="K21" s="35">
        <f>'címrend államig'!FQ23</f>
        <v>0</v>
      </c>
      <c r="L21" s="35">
        <f t="shared" si="7"/>
        <v>0</v>
      </c>
      <c r="M21" s="35">
        <f t="shared" si="14"/>
        <v>0</v>
      </c>
      <c r="N21" s="35">
        <f t="shared" si="15"/>
        <v>0</v>
      </c>
      <c r="O21" s="35">
        <f>'címrend kötelező'!EV23</f>
        <v>0</v>
      </c>
      <c r="P21" s="35">
        <f>'címrend kötelező'!EW23</f>
        <v>0</v>
      </c>
      <c r="Q21" s="35">
        <f>'címrend kötelező'!EX23</f>
        <v>0</v>
      </c>
      <c r="R21" s="35">
        <f>'címrend önként'!EV23</f>
        <v>0</v>
      </c>
      <c r="S21" s="35">
        <f>'címrend önként'!EW23</f>
        <v>0</v>
      </c>
      <c r="T21" s="35">
        <f>'címrend önként'!EX23</f>
        <v>0</v>
      </c>
      <c r="U21" s="35">
        <f>'címrend államig'!EV23</f>
        <v>0</v>
      </c>
      <c r="V21" s="35">
        <f>'címrend államig'!EW23</f>
        <v>0</v>
      </c>
      <c r="W21" s="35">
        <f>'címrend államig'!EX23</f>
        <v>0</v>
      </c>
      <c r="X21" s="35">
        <f t="shared" si="8"/>
        <v>0</v>
      </c>
      <c r="Y21" s="35">
        <f t="shared" si="16"/>
        <v>0</v>
      </c>
      <c r="Z21" s="35">
        <f t="shared" si="17"/>
        <v>0</v>
      </c>
      <c r="AA21" s="35">
        <f>'címrend kötelező'!DR23</f>
        <v>15300</v>
      </c>
      <c r="AB21" s="35">
        <f>'címrend kötelező'!DS23</f>
        <v>0</v>
      </c>
      <c r="AC21" s="35">
        <f>'címrend kötelező'!DT23</f>
        <v>15300</v>
      </c>
      <c r="AD21" s="35">
        <f>'címrend önként'!DR23</f>
        <v>0</v>
      </c>
      <c r="AE21" s="35">
        <f>'címrend önként'!DS23</f>
        <v>0</v>
      </c>
      <c r="AF21" s="35">
        <f>'címrend önként'!DT23</f>
        <v>0</v>
      </c>
      <c r="AG21" s="35">
        <f>'címrend államig'!DR23</f>
        <v>0</v>
      </c>
      <c r="AH21" s="35">
        <f>'címrend államig'!DS23</f>
        <v>0</v>
      </c>
      <c r="AI21" s="35">
        <f>'címrend államig'!DT23</f>
        <v>0</v>
      </c>
      <c r="AJ21" s="35">
        <f t="shared" si="9"/>
        <v>15300</v>
      </c>
      <c r="AK21" s="35">
        <f t="shared" si="18"/>
        <v>0</v>
      </c>
      <c r="AL21" s="35">
        <f t="shared" si="19"/>
        <v>15300</v>
      </c>
      <c r="AM21" s="35">
        <f t="shared" si="10"/>
        <v>15300</v>
      </c>
      <c r="AN21" s="35">
        <f t="shared" si="20"/>
        <v>0</v>
      </c>
      <c r="AO21" s="35">
        <f t="shared" si="21"/>
        <v>15300</v>
      </c>
      <c r="AP21" s="35">
        <f t="shared" si="11"/>
        <v>0</v>
      </c>
      <c r="AQ21" s="35">
        <f t="shared" si="22"/>
        <v>0</v>
      </c>
      <c r="AR21" s="35">
        <f t="shared" si="23"/>
        <v>0</v>
      </c>
      <c r="AS21" s="35">
        <f t="shared" si="12"/>
        <v>0</v>
      </c>
      <c r="AT21" s="35">
        <f t="shared" si="24"/>
        <v>0</v>
      </c>
      <c r="AU21" s="35">
        <f t="shared" si="25"/>
        <v>0</v>
      </c>
      <c r="AV21" s="361">
        <f t="shared" si="13"/>
        <v>15300</v>
      </c>
      <c r="AW21" s="361">
        <f t="shared" si="26"/>
        <v>0</v>
      </c>
      <c r="AX21" s="361">
        <f t="shared" si="27"/>
        <v>15300</v>
      </c>
    </row>
    <row r="22" spans="1:50" ht="15" customHeight="1" x14ac:dyDescent="0.2">
      <c r="A22" s="25">
        <v>19</v>
      </c>
      <c r="B22" s="9" t="s">
        <v>110</v>
      </c>
      <c r="C22" s="35">
        <f>'címrend kötelező'!GX24</f>
        <v>0</v>
      </c>
      <c r="D22" s="35">
        <f>'címrend kötelező'!GY24</f>
        <v>0</v>
      </c>
      <c r="E22" s="35">
        <f>'címrend kötelező'!GZ24</f>
        <v>0</v>
      </c>
      <c r="F22" s="35">
        <f>'címrend önként'!GX24</f>
        <v>0</v>
      </c>
      <c r="G22" s="35">
        <f>'címrend önként'!GY24</f>
        <v>0</v>
      </c>
      <c r="H22" s="35">
        <f>'címrend önként'!GZ24</f>
        <v>0</v>
      </c>
      <c r="I22" s="35">
        <f>'címrend államig'!FO24</f>
        <v>0</v>
      </c>
      <c r="J22" s="35">
        <f>'címrend államig'!FP24</f>
        <v>0</v>
      </c>
      <c r="K22" s="35">
        <f>'címrend államig'!FQ24</f>
        <v>0</v>
      </c>
      <c r="L22" s="35">
        <f t="shared" si="7"/>
        <v>0</v>
      </c>
      <c r="M22" s="35">
        <f t="shared" si="14"/>
        <v>0</v>
      </c>
      <c r="N22" s="35">
        <f t="shared" si="15"/>
        <v>0</v>
      </c>
      <c r="O22" s="35">
        <f>'címrend kötelező'!EV24</f>
        <v>0</v>
      </c>
      <c r="P22" s="35">
        <f>'címrend kötelező'!EW24</f>
        <v>0</v>
      </c>
      <c r="Q22" s="35">
        <f>'címrend kötelező'!EX24</f>
        <v>0</v>
      </c>
      <c r="R22" s="35">
        <f>'címrend önként'!EV24</f>
        <v>0</v>
      </c>
      <c r="S22" s="35">
        <f>'címrend önként'!EW24</f>
        <v>0</v>
      </c>
      <c r="T22" s="35">
        <f>'címrend önként'!EX24</f>
        <v>0</v>
      </c>
      <c r="U22" s="35">
        <f>'címrend államig'!EV24</f>
        <v>0</v>
      </c>
      <c r="V22" s="35">
        <f>'címrend államig'!EW24</f>
        <v>0</v>
      </c>
      <c r="W22" s="35">
        <f>'címrend államig'!EX24</f>
        <v>0</v>
      </c>
      <c r="X22" s="35">
        <f t="shared" si="8"/>
        <v>0</v>
      </c>
      <c r="Y22" s="35">
        <f t="shared" si="16"/>
        <v>0</v>
      </c>
      <c r="Z22" s="35">
        <f t="shared" si="17"/>
        <v>0</v>
      </c>
      <c r="AA22" s="35">
        <f>'címrend kötelező'!DR24</f>
        <v>142000</v>
      </c>
      <c r="AB22" s="35">
        <f>'címrend kötelező'!DS24</f>
        <v>28077</v>
      </c>
      <c r="AC22" s="35">
        <f>'címrend kötelező'!DT24</f>
        <v>170077</v>
      </c>
      <c r="AD22" s="35">
        <f>'címrend önként'!DR24</f>
        <v>720235</v>
      </c>
      <c r="AE22" s="35">
        <f>'címrend önként'!DS24</f>
        <v>1084879</v>
      </c>
      <c r="AF22" s="35">
        <f>'címrend önként'!DT24</f>
        <v>1805114</v>
      </c>
      <c r="AG22" s="35">
        <f>'címrend államig'!DR24</f>
        <v>0</v>
      </c>
      <c r="AH22" s="35">
        <f>'címrend államig'!DS24</f>
        <v>0</v>
      </c>
      <c r="AI22" s="35">
        <f>'címrend államig'!DT24</f>
        <v>0</v>
      </c>
      <c r="AJ22" s="35">
        <f t="shared" si="9"/>
        <v>862235</v>
      </c>
      <c r="AK22" s="35">
        <f t="shared" si="18"/>
        <v>1112956</v>
      </c>
      <c r="AL22" s="35">
        <f t="shared" si="19"/>
        <v>1975191</v>
      </c>
      <c r="AM22" s="35">
        <f t="shared" si="10"/>
        <v>142000</v>
      </c>
      <c r="AN22" s="35">
        <f t="shared" si="20"/>
        <v>28077</v>
      </c>
      <c r="AO22" s="35">
        <f t="shared" si="21"/>
        <v>170077</v>
      </c>
      <c r="AP22" s="35">
        <f t="shared" si="11"/>
        <v>720235</v>
      </c>
      <c r="AQ22" s="35">
        <f t="shared" si="22"/>
        <v>1084879</v>
      </c>
      <c r="AR22" s="35">
        <f t="shared" si="23"/>
        <v>1805114</v>
      </c>
      <c r="AS22" s="35">
        <f t="shared" si="12"/>
        <v>0</v>
      </c>
      <c r="AT22" s="35">
        <f t="shared" si="24"/>
        <v>0</v>
      </c>
      <c r="AU22" s="35">
        <f t="shared" si="25"/>
        <v>0</v>
      </c>
      <c r="AV22" s="361">
        <f t="shared" si="13"/>
        <v>862235</v>
      </c>
      <c r="AW22" s="361">
        <f t="shared" si="26"/>
        <v>1112956</v>
      </c>
      <c r="AX22" s="361">
        <f t="shared" si="27"/>
        <v>1975191</v>
      </c>
    </row>
    <row r="23" spans="1:50" ht="15" customHeight="1" x14ac:dyDescent="0.2">
      <c r="A23" s="546" t="s">
        <v>111</v>
      </c>
      <c r="B23" s="9" t="s">
        <v>32</v>
      </c>
      <c r="C23" s="35">
        <f>'címrend kötelező'!GX25</f>
        <v>0</v>
      </c>
      <c r="D23" s="35">
        <f>'címrend kötelező'!GY25</f>
        <v>0</v>
      </c>
      <c r="E23" s="35">
        <f>'címrend kötelező'!GZ25</f>
        <v>0</v>
      </c>
      <c r="F23" s="35">
        <f>'címrend önként'!GX25</f>
        <v>0</v>
      </c>
      <c r="G23" s="35">
        <f>'címrend önként'!GY25</f>
        <v>0</v>
      </c>
      <c r="H23" s="35">
        <f>'címrend önként'!GZ25</f>
        <v>0</v>
      </c>
      <c r="I23" s="35">
        <f>'címrend államig'!FO25</f>
        <v>0</v>
      </c>
      <c r="J23" s="35">
        <f>'címrend államig'!FP25</f>
        <v>0</v>
      </c>
      <c r="K23" s="35">
        <f>'címrend államig'!FQ25</f>
        <v>0</v>
      </c>
      <c r="L23" s="35">
        <f t="shared" si="7"/>
        <v>0</v>
      </c>
      <c r="M23" s="35">
        <f t="shared" si="14"/>
        <v>0</v>
      </c>
      <c r="N23" s="35">
        <f t="shared" si="15"/>
        <v>0</v>
      </c>
      <c r="O23" s="35">
        <f>'címrend kötelező'!EV25</f>
        <v>0</v>
      </c>
      <c r="P23" s="35">
        <f>'címrend kötelező'!EW25</f>
        <v>0</v>
      </c>
      <c r="Q23" s="35">
        <f>'címrend kötelező'!EX25</f>
        <v>0</v>
      </c>
      <c r="R23" s="35">
        <f>'címrend önként'!EV25</f>
        <v>0</v>
      </c>
      <c r="S23" s="35">
        <f>'címrend önként'!EW25</f>
        <v>0</v>
      </c>
      <c r="T23" s="35">
        <f>'címrend önként'!EX25</f>
        <v>0</v>
      </c>
      <c r="U23" s="35">
        <f>'címrend államig'!EV25</f>
        <v>0</v>
      </c>
      <c r="V23" s="35">
        <f>'címrend államig'!EW25</f>
        <v>0</v>
      </c>
      <c r="W23" s="35">
        <f>'címrend államig'!EX25</f>
        <v>0</v>
      </c>
      <c r="X23" s="35">
        <f t="shared" si="8"/>
        <v>0</v>
      </c>
      <c r="Y23" s="35">
        <f t="shared" si="16"/>
        <v>0</v>
      </c>
      <c r="Z23" s="35">
        <f t="shared" si="17"/>
        <v>0</v>
      </c>
      <c r="AA23" s="35">
        <f>'címrend kötelező'!DR25</f>
        <v>0</v>
      </c>
      <c r="AB23" s="35">
        <f>'címrend kötelező'!DS25</f>
        <v>0</v>
      </c>
      <c r="AC23" s="35">
        <f>'címrend kötelező'!DT25</f>
        <v>0</v>
      </c>
      <c r="AD23" s="35">
        <f>'címrend önként'!DR25</f>
        <v>918137</v>
      </c>
      <c r="AE23" s="35">
        <f>'címrend önként'!DS25</f>
        <v>220748</v>
      </c>
      <c r="AF23" s="35">
        <f>'címrend önként'!DT25</f>
        <v>1138885</v>
      </c>
      <c r="AG23" s="35">
        <f>'címrend államig'!DR25</f>
        <v>0</v>
      </c>
      <c r="AH23" s="35">
        <f>'címrend államig'!DS25</f>
        <v>0</v>
      </c>
      <c r="AI23" s="35">
        <f>'címrend államig'!DT25</f>
        <v>0</v>
      </c>
      <c r="AJ23" s="35">
        <f t="shared" si="9"/>
        <v>918137</v>
      </c>
      <c r="AK23" s="35">
        <f t="shared" si="18"/>
        <v>220748</v>
      </c>
      <c r="AL23" s="35">
        <f t="shared" si="19"/>
        <v>1138885</v>
      </c>
      <c r="AM23" s="35">
        <f t="shared" si="10"/>
        <v>0</v>
      </c>
      <c r="AN23" s="35">
        <f t="shared" si="20"/>
        <v>0</v>
      </c>
      <c r="AO23" s="35">
        <f t="shared" si="21"/>
        <v>0</v>
      </c>
      <c r="AP23" s="35">
        <f t="shared" si="11"/>
        <v>918137</v>
      </c>
      <c r="AQ23" s="35">
        <f t="shared" si="22"/>
        <v>220748</v>
      </c>
      <c r="AR23" s="35">
        <f t="shared" si="23"/>
        <v>1138885</v>
      </c>
      <c r="AS23" s="35">
        <f t="shared" si="12"/>
        <v>0</v>
      </c>
      <c r="AT23" s="35">
        <f t="shared" si="24"/>
        <v>0</v>
      </c>
      <c r="AU23" s="35">
        <f t="shared" si="25"/>
        <v>0</v>
      </c>
      <c r="AV23" s="361">
        <f t="shared" si="13"/>
        <v>918137</v>
      </c>
      <c r="AW23" s="361">
        <f t="shared" si="26"/>
        <v>220748</v>
      </c>
      <c r="AX23" s="361">
        <f t="shared" si="27"/>
        <v>1138885</v>
      </c>
    </row>
    <row r="24" spans="1:50" s="12" customFormat="1" ht="15" customHeight="1" thickBot="1" x14ac:dyDescent="0.25">
      <c r="A24" s="548" t="s">
        <v>112</v>
      </c>
      <c r="B24" s="30" t="s">
        <v>113</v>
      </c>
      <c r="C24" s="141">
        <f>'címrend kötelező'!GX26</f>
        <v>5372870</v>
      </c>
      <c r="D24" s="141">
        <f>'címrend kötelező'!GY26</f>
        <v>776549</v>
      </c>
      <c r="E24" s="141">
        <f>'címrend kötelező'!GZ26</f>
        <v>6149419</v>
      </c>
      <c r="F24" s="141">
        <f>'címrend önként'!GX26</f>
        <v>542697</v>
      </c>
      <c r="G24" s="141">
        <f>'címrend önként'!GY26</f>
        <v>165860</v>
      </c>
      <c r="H24" s="141">
        <f>'címrend önként'!GZ26</f>
        <v>708557</v>
      </c>
      <c r="I24" s="141">
        <f>'címrend államig'!FO26</f>
        <v>0</v>
      </c>
      <c r="J24" s="141">
        <f>'címrend államig'!FP26</f>
        <v>0</v>
      </c>
      <c r="K24" s="141">
        <f>'címrend államig'!FQ26</f>
        <v>0</v>
      </c>
      <c r="L24" s="141">
        <f t="shared" si="7"/>
        <v>5915567</v>
      </c>
      <c r="M24" s="141">
        <f t="shared" si="14"/>
        <v>942409</v>
      </c>
      <c r="N24" s="141">
        <f t="shared" si="15"/>
        <v>6857976</v>
      </c>
      <c r="O24" s="141">
        <f>'címrend kötelező'!EV26</f>
        <v>1958105</v>
      </c>
      <c r="P24" s="141">
        <f>'címrend kötelező'!EW26</f>
        <v>513108</v>
      </c>
      <c r="Q24" s="141">
        <f>'címrend kötelező'!EX26</f>
        <v>2471213</v>
      </c>
      <c r="R24" s="141">
        <f>'címrend önként'!EV26</f>
        <v>78350</v>
      </c>
      <c r="S24" s="141">
        <f>'címrend önként'!EW26</f>
        <v>120757</v>
      </c>
      <c r="T24" s="141">
        <f>'címrend önként'!EX26</f>
        <v>199107</v>
      </c>
      <c r="U24" s="141">
        <f>'címrend államig'!EV26</f>
        <v>263438</v>
      </c>
      <c r="V24" s="141">
        <f>'címrend államig'!EW26</f>
        <v>70476</v>
      </c>
      <c r="W24" s="141">
        <f>'címrend államig'!EX26</f>
        <v>333914</v>
      </c>
      <c r="X24" s="141">
        <f t="shared" si="8"/>
        <v>2299893</v>
      </c>
      <c r="Y24" s="141">
        <f t="shared" si="16"/>
        <v>704341</v>
      </c>
      <c r="Z24" s="141">
        <f t="shared" si="17"/>
        <v>3004234</v>
      </c>
      <c r="AA24" s="141">
        <f>'címrend kötelező'!DR26</f>
        <v>5571253</v>
      </c>
      <c r="AB24" s="141">
        <f>'címrend kötelező'!DS26</f>
        <v>1432696</v>
      </c>
      <c r="AC24" s="141">
        <f>'címrend kötelező'!DT26</f>
        <v>7003949</v>
      </c>
      <c r="AD24" s="141">
        <f>'címrend önként'!DR26</f>
        <v>7585640</v>
      </c>
      <c r="AE24" s="141">
        <f>'címrend önként'!DS26</f>
        <v>6795491</v>
      </c>
      <c r="AF24" s="141">
        <f>'címrend önként'!DT26</f>
        <v>14381131</v>
      </c>
      <c r="AG24" s="141">
        <f>'címrend államig'!DR26</f>
        <v>0</v>
      </c>
      <c r="AH24" s="141">
        <f>'címrend államig'!DS26</f>
        <v>60079</v>
      </c>
      <c r="AI24" s="141">
        <f>'címrend államig'!DT26</f>
        <v>60079</v>
      </c>
      <c r="AJ24" s="141">
        <f t="shared" si="9"/>
        <v>13156893</v>
      </c>
      <c r="AK24" s="141">
        <f t="shared" si="18"/>
        <v>8288266</v>
      </c>
      <c r="AL24" s="141">
        <f t="shared" si="19"/>
        <v>21445159</v>
      </c>
      <c r="AM24" s="141">
        <f t="shared" si="10"/>
        <v>12902228</v>
      </c>
      <c r="AN24" s="141">
        <f t="shared" si="20"/>
        <v>2722353</v>
      </c>
      <c r="AO24" s="141">
        <f t="shared" si="21"/>
        <v>15624581</v>
      </c>
      <c r="AP24" s="141">
        <f t="shared" si="11"/>
        <v>8206687</v>
      </c>
      <c r="AQ24" s="141">
        <f t="shared" si="22"/>
        <v>7082108</v>
      </c>
      <c r="AR24" s="141">
        <f t="shared" si="23"/>
        <v>15288795</v>
      </c>
      <c r="AS24" s="141">
        <f t="shared" si="12"/>
        <v>263438</v>
      </c>
      <c r="AT24" s="141">
        <f t="shared" si="24"/>
        <v>130555</v>
      </c>
      <c r="AU24" s="141">
        <f t="shared" si="25"/>
        <v>393993</v>
      </c>
      <c r="AV24" s="707">
        <f t="shared" si="13"/>
        <v>21372353</v>
      </c>
      <c r="AW24" s="707">
        <f t="shared" si="26"/>
        <v>9935016</v>
      </c>
      <c r="AX24" s="707">
        <f t="shared" si="27"/>
        <v>31307369</v>
      </c>
    </row>
    <row r="25" spans="1:50" s="12" customFormat="1" ht="19.899999999999999" customHeight="1" thickBot="1" x14ac:dyDescent="0.25">
      <c r="A25" s="549">
        <v>22</v>
      </c>
      <c r="B25" s="29" t="s">
        <v>114</v>
      </c>
      <c r="C25" s="140">
        <f>'címrend kötelező'!GX27</f>
        <v>5413136</v>
      </c>
      <c r="D25" s="140">
        <f>'címrend kötelező'!GY27</f>
        <v>769612</v>
      </c>
      <c r="E25" s="140">
        <f>'címrend kötelező'!GZ27</f>
        <v>6182748</v>
      </c>
      <c r="F25" s="140">
        <f>'címrend önként'!GX27</f>
        <v>502431</v>
      </c>
      <c r="G25" s="140">
        <f>'címrend önként'!GY27</f>
        <v>166557</v>
      </c>
      <c r="H25" s="140">
        <f>'címrend önként'!GZ27</f>
        <v>668988</v>
      </c>
      <c r="I25" s="140">
        <f>'címrend államig'!FO27</f>
        <v>0</v>
      </c>
      <c r="J25" s="140">
        <f>'címrend államig'!FP27</f>
        <v>0</v>
      </c>
      <c r="K25" s="140">
        <f>'címrend államig'!FQ27</f>
        <v>0</v>
      </c>
      <c r="L25" s="140">
        <f t="shared" si="7"/>
        <v>5915567</v>
      </c>
      <c r="M25" s="140">
        <f t="shared" si="14"/>
        <v>936169</v>
      </c>
      <c r="N25" s="140">
        <f t="shared" si="15"/>
        <v>6851736</v>
      </c>
      <c r="O25" s="140">
        <f>'címrend kötelező'!EV27</f>
        <v>1958105</v>
      </c>
      <c r="P25" s="140">
        <f>'címrend kötelező'!EW27</f>
        <v>513108</v>
      </c>
      <c r="Q25" s="140">
        <f>'címrend kötelező'!EX27</f>
        <v>2471213</v>
      </c>
      <c r="R25" s="140">
        <f>'címrend önként'!EV27</f>
        <v>78350</v>
      </c>
      <c r="S25" s="140">
        <f>'címrend önként'!EW27</f>
        <v>120757</v>
      </c>
      <c r="T25" s="140">
        <f>'címrend önként'!EX27</f>
        <v>199107</v>
      </c>
      <c r="U25" s="140">
        <f>'címrend államig'!EV27</f>
        <v>263438</v>
      </c>
      <c r="V25" s="140">
        <f>'címrend államig'!EW27</f>
        <v>70476</v>
      </c>
      <c r="W25" s="140">
        <f>'címrend államig'!EX27</f>
        <v>333914</v>
      </c>
      <c r="X25" s="140">
        <f t="shared" si="8"/>
        <v>2299893</v>
      </c>
      <c r="Y25" s="140">
        <f t="shared" si="16"/>
        <v>704341</v>
      </c>
      <c r="Z25" s="140">
        <f t="shared" si="17"/>
        <v>3004234</v>
      </c>
      <c r="AA25" s="140" t="e">
        <f>'címrend kötelező'!DR27</f>
        <v>#REF!</v>
      </c>
      <c r="AB25" s="140">
        <f>'címrend kötelező'!DS27</f>
        <v>5240420</v>
      </c>
      <c r="AC25" s="140" t="e">
        <f>'címrend kötelező'!DT27</f>
        <v>#REF!</v>
      </c>
      <c r="AD25" s="140">
        <f>'címrend önként'!DR27</f>
        <v>5928466</v>
      </c>
      <c r="AE25" s="140">
        <f>'címrend önként'!DS27</f>
        <v>5491291</v>
      </c>
      <c r="AF25" s="140">
        <f>'címrend önként'!DT27</f>
        <v>11419757</v>
      </c>
      <c r="AG25" s="140">
        <f>'címrend államig'!DR27</f>
        <v>0</v>
      </c>
      <c r="AH25" s="140">
        <f>'címrend államig'!DS27</f>
        <v>230499</v>
      </c>
      <c r="AI25" s="140">
        <f>'címrend államig'!DT27</f>
        <v>230499</v>
      </c>
      <c r="AJ25" s="140" t="e">
        <f t="shared" si="9"/>
        <v>#REF!</v>
      </c>
      <c r="AK25" s="140">
        <f t="shared" si="18"/>
        <v>10962210</v>
      </c>
      <c r="AL25" s="140" t="e">
        <f t="shared" si="19"/>
        <v>#REF!</v>
      </c>
      <c r="AM25" s="140" t="e">
        <f t="shared" si="10"/>
        <v>#REF!</v>
      </c>
      <c r="AN25" s="140">
        <f t="shared" si="20"/>
        <v>6523140</v>
      </c>
      <c r="AO25" s="140" t="e">
        <f t="shared" si="21"/>
        <v>#REF!</v>
      </c>
      <c r="AP25" s="140">
        <f t="shared" si="11"/>
        <v>6509247</v>
      </c>
      <c r="AQ25" s="140">
        <f t="shared" si="22"/>
        <v>5778605</v>
      </c>
      <c r="AR25" s="140">
        <f t="shared" si="23"/>
        <v>12287852</v>
      </c>
      <c r="AS25" s="140">
        <f t="shared" si="12"/>
        <v>263438</v>
      </c>
      <c r="AT25" s="140">
        <f t="shared" si="24"/>
        <v>300975</v>
      </c>
      <c r="AU25" s="140">
        <f t="shared" si="25"/>
        <v>564413</v>
      </c>
      <c r="AV25" s="140" t="e">
        <f t="shared" si="13"/>
        <v>#REF!</v>
      </c>
      <c r="AW25" s="140">
        <f t="shared" si="26"/>
        <v>12602720</v>
      </c>
      <c r="AX25" s="140" t="e">
        <f t="shared" si="27"/>
        <v>#REF!</v>
      </c>
    </row>
    <row r="26" spans="1:50" s="12" customFormat="1" ht="15" customHeight="1" x14ac:dyDescent="0.2">
      <c r="A26" s="543" t="s">
        <v>115</v>
      </c>
      <c r="B26" s="28" t="s">
        <v>116</v>
      </c>
      <c r="C26" s="35">
        <f>'címrend kötelező'!GX28</f>
        <v>1709154</v>
      </c>
      <c r="D26" s="35">
        <f>'címrend kötelező'!GY28</f>
        <v>228182</v>
      </c>
      <c r="E26" s="35">
        <f>'címrend kötelező'!GZ28</f>
        <v>1937336</v>
      </c>
      <c r="F26" s="35">
        <f>'címrend önként'!GX28</f>
        <v>86250</v>
      </c>
      <c r="G26" s="35">
        <f>'címrend önként'!GY28</f>
        <v>43794</v>
      </c>
      <c r="H26" s="35">
        <f>'címrend önként'!GZ28</f>
        <v>130044</v>
      </c>
      <c r="I26" s="35">
        <f>'címrend államig'!FO28</f>
        <v>0</v>
      </c>
      <c r="J26" s="35">
        <f>'címrend államig'!FP28</f>
        <v>0</v>
      </c>
      <c r="K26" s="35">
        <f>'címrend államig'!FQ28</f>
        <v>0</v>
      </c>
      <c r="L26" s="35">
        <f t="shared" si="7"/>
        <v>1795404</v>
      </c>
      <c r="M26" s="35">
        <f t="shared" si="14"/>
        <v>271976</v>
      </c>
      <c r="N26" s="35">
        <f t="shared" si="15"/>
        <v>2067380</v>
      </c>
      <c r="O26" s="35">
        <f>'címrend kötelező'!EV28</f>
        <v>19200</v>
      </c>
      <c r="P26" s="35">
        <f>'címrend kötelező'!EW28</f>
        <v>334934</v>
      </c>
      <c r="Q26" s="35">
        <f>'címrend kötelező'!EX28</f>
        <v>354134</v>
      </c>
      <c r="R26" s="35">
        <f>'címrend önként'!EV28</f>
        <v>0</v>
      </c>
      <c r="S26" s="35">
        <f>'címrend önként'!EW28</f>
        <v>120462</v>
      </c>
      <c r="T26" s="35">
        <f>'címrend önként'!EX28</f>
        <v>120462</v>
      </c>
      <c r="U26" s="35">
        <f>'címrend államig'!EV28</f>
        <v>3900</v>
      </c>
      <c r="V26" s="35">
        <f>'címrend államig'!EW28</f>
        <v>60079</v>
      </c>
      <c r="W26" s="35">
        <f>'címrend államig'!EX28</f>
        <v>63979</v>
      </c>
      <c r="X26" s="35">
        <f t="shared" si="8"/>
        <v>23100</v>
      </c>
      <c r="Y26" s="35">
        <f t="shared" si="16"/>
        <v>515475</v>
      </c>
      <c r="Z26" s="35">
        <f t="shared" si="17"/>
        <v>538575</v>
      </c>
      <c r="AA26" s="35" t="e">
        <f>'címrend kötelező'!DR28</f>
        <v>#REF!</v>
      </c>
      <c r="AB26" s="35">
        <f>'címrend kötelező'!DS28</f>
        <v>931900</v>
      </c>
      <c r="AC26" s="35" t="e">
        <f>'címrend kötelező'!DT28</f>
        <v>#REF!</v>
      </c>
      <c r="AD26" s="35">
        <f>'címrend önként'!DR28</f>
        <v>745804</v>
      </c>
      <c r="AE26" s="35">
        <f>'címrend önként'!DS28</f>
        <v>203603</v>
      </c>
      <c r="AF26" s="35">
        <f>'címrend önként'!DT28</f>
        <v>949407</v>
      </c>
      <c r="AG26" s="35">
        <f>'címrend államig'!DR28</f>
        <v>0</v>
      </c>
      <c r="AH26" s="35">
        <f>'címrend államig'!DS28</f>
        <v>60357</v>
      </c>
      <c r="AI26" s="35">
        <f>'címrend államig'!DT28</f>
        <v>60357</v>
      </c>
      <c r="AJ26" s="35" t="e">
        <f t="shared" si="9"/>
        <v>#REF!</v>
      </c>
      <c r="AK26" s="35">
        <f t="shared" si="18"/>
        <v>1195860</v>
      </c>
      <c r="AL26" s="35" t="e">
        <f t="shared" si="19"/>
        <v>#REF!</v>
      </c>
      <c r="AM26" s="35" t="e">
        <f t="shared" si="10"/>
        <v>#REF!</v>
      </c>
      <c r="AN26" s="35">
        <f t="shared" si="20"/>
        <v>1495016</v>
      </c>
      <c r="AO26" s="35" t="e">
        <f t="shared" si="21"/>
        <v>#REF!</v>
      </c>
      <c r="AP26" s="35">
        <f t="shared" si="11"/>
        <v>832054</v>
      </c>
      <c r="AQ26" s="35">
        <f t="shared" si="22"/>
        <v>367859</v>
      </c>
      <c r="AR26" s="35">
        <f t="shared" si="23"/>
        <v>1199913</v>
      </c>
      <c r="AS26" s="35">
        <f t="shared" si="12"/>
        <v>3900</v>
      </c>
      <c r="AT26" s="35">
        <f t="shared" si="24"/>
        <v>120436</v>
      </c>
      <c r="AU26" s="35">
        <f t="shared" si="25"/>
        <v>124336</v>
      </c>
      <c r="AV26" s="35" t="e">
        <f t="shared" si="13"/>
        <v>#REF!</v>
      </c>
      <c r="AW26" s="35">
        <f t="shared" si="26"/>
        <v>1983311</v>
      </c>
      <c r="AX26" s="35" t="e">
        <f t="shared" si="27"/>
        <v>#REF!</v>
      </c>
    </row>
    <row r="27" spans="1:50" s="12" customFormat="1" ht="30" customHeight="1" x14ac:dyDescent="0.2">
      <c r="A27" s="547">
        <v>24</v>
      </c>
      <c r="B27" s="4" t="s">
        <v>117</v>
      </c>
      <c r="C27" s="35">
        <f>'címrend kötelező'!GX29</f>
        <v>1486077</v>
      </c>
      <c r="D27" s="35">
        <f>'címrend kötelező'!GY29</f>
        <v>228182</v>
      </c>
      <c r="E27" s="35">
        <f>'címrend kötelező'!GZ29</f>
        <v>1714259</v>
      </c>
      <c r="F27" s="35">
        <f>'címrend önként'!GX29</f>
        <v>67192</v>
      </c>
      <c r="G27" s="35">
        <f>'címrend önként'!GY29</f>
        <v>43794</v>
      </c>
      <c r="H27" s="35">
        <f>'címrend önként'!GZ29</f>
        <v>110986</v>
      </c>
      <c r="I27" s="35">
        <f>'címrend államig'!FO29</f>
        <v>0</v>
      </c>
      <c r="J27" s="35">
        <f>'címrend államig'!FP29</f>
        <v>0</v>
      </c>
      <c r="K27" s="35">
        <f>'címrend államig'!FQ29</f>
        <v>0</v>
      </c>
      <c r="L27" s="35">
        <f t="shared" si="7"/>
        <v>1553269</v>
      </c>
      <c r="M27" s="35">
        <f t="shared" si="14"/>
        <v>271976</v>
      </c>
      <c r="N27" s="35">
        <f t="shared" si="15"/>
        <v>1825245</v>
      </c>
      <c r="O27" s="35">
        <f>'címrend kötelező'!EV29</f>
        <v>0</v>
      </c>
      <c r="P27" s="35">
        <f>'címrend kötelező'!EW29</f>
        <v>328934</v>
      </c>
      <c r="Q27" s="35">
        <f>'címrend kötelező'!EX29</f>
        <v>328934</v>
      </c>
      <c r="R27" s="35">
        <f>'címrend önként'!EV29</f>
        <v>0</v>
      </c>
      <c r="S27" s="35">
        <f>'címrend önként'!EW29</f>
        <v>120462</v>
      </c>
      <c r="T27" s="35">
        <f>'címrend önként'!EX29</f>
        <v>120462</v>
      </c>
      <c r="U27" s="35">
        <f>'címrend államig'!EV29</f>
        <v>0</v>
      </c>
      <c r="V27" s="35">
        <f>'címrend államig'!EW29</f>
        <v>60079</v>
      </c>
      <c r="W27" s="35">
        <f>'címrend államig'!EX29</f>
        <v>60079</v>
      </c>
      <c r="X27" s="35">
        <f t="shared" si="8"/>
        <v>0</v>
      </c>
      <c r="Y27" s="35">
        <f t="shared" si="16"/>
        <v>509475</v>
      </c>
      <c r="Z27" s="35">
        <f t="shared" si="17"/>
        <v>509475</v>
      </c>
      <c r="AA27" s="35" t="e">
        <f>'címrend kötelező'!DR29</f>
        <v>#REF!</v>
      </c>
      <c r="AB27" s="35">
        <f>'címrend kötelező'!DS29</f>
        <v>649344</v>
      </c>
      <c r="AC27" s="35" t="e">
        <f>'címrend kötelező'!DT29</f>
        <v>#REF!</v>
      </c>
      <c r="AD27" s="35">
        <f>'címrend önként'!DR29</f>
        <v>151817</v>
      </c>
      <c r="AE27" s="35">
        <f>'címrend önként'!DS29</f>
        <v>157712</v>
      </c>
      <c r="AF27" s="35">
        <f>'címrend önként'!DT29</f>
        <v>309529</v>
      </c>
      <c r="AG27" s="35">
        <f>'címrend államig'!DR29</f>
        <v>0</v>
      </c>
      <c r="AH27" s="35">
        <f>'címrend államig'!DS29</f>
        <v>60357</v>
      </c>
      <c r="AI27" s="35">
        <f>'címrend államig'!DT29</f>
        <v>60357</v>
      </c>
      <c r="AJ27" s="35" t="e">
        <f t="shared" si="9"/>
        <v>#REF!</v>
      </c>
      <c r="AK27" s="35">
        <f t="shared" si="18"/>
        <v>867413</v>
      </c>
      <c r="AL27" s="35" t="e">
        <f t="shared" si="19"/>
        <v>#REF!</v>
      </c>
      <c r="AM27" s="35" t="e">
        <f t="shared" si="10"/>
        <v>#REF!</v>
      </c>
      <c r="AN27" s="35">
        <f t="shared" si="20"/>
        <v>1206460</v>
      </c>
      <c r="AO27" s="35" t="e">
        <f t="shared" si="21"/>
        <v>#REF!</v>
      </c>
      <c r="AP27" s="35">
        <f t="shared" si="11"/>
        <v>219009</v>
      </c>
      <c r="AQ27" s="35">
        <f t="shared" si="22"/>
        <v>321968</v>
      </c>
      <c r="AR27" s="35">
        <f t="shared" si="23"/>
        <v>540977</v>
      </c>
      <c r="AS27" s="35">
        <f t="shared" si="12"/>
        <v>0</v>
      </c>
      <c r="AT27" s="35">
        <f t="shared" si="24"/>
        <v>120436</v>
      </c>
      <c r="AU27" s="35">
        <f t="shared" si="25"/>
        <v>120436</v>
      </c>
      <c r="AV27" s="361" t="e">
        <f t="shared" si="13"/>
        <v>#REF!</v>
      </c>
      <c r="AW27" s="361">
        <f t="shared" si="26"/>
        <v>1648864</v>
      </c>
      <c r="AX27" s="361" t="e">
        <f t="shared" si="27"/>
        <v>#REF!</v>
      </c>
    </row>
    <row r="28" spans="1:50" ht="15" customHeight="1" x14ac:dyDescent="0.2">
      <c r="A28" s="546" t="s">
        <v>118</v>
      </c>
      <c r="B28" s="14" t="s">
        <v>119</v>
      </c>
      <c r="C28" s="35">
        <f>'címrend kötelező'!GX30</f>
        <v>0</v>
      </c>
      <c r="D28" s="35">
        <f>'címrend kötelező'!GY30</f>
        <v>0</v>
      </c>
      <c r="E28" s="35">
        <f>'címrend kötelező'!GZ30</f>
        <v>0</v>
      </c>
      <c r="F28" s="35">
        <f>'címrend önként'!GX30</f>
        <v>0</v>
      </c>
      <c r="G28" s="35">
        <f>'címrend önként'!GY30</f>
        <v>0</v>
      </c>
      <c r="H28" s="35">
        <f>'címrend önként'!GZ30</f>
        <v>0</v>
      </c>
      <c r="I28" s="35">
        <f>'címrend államig'!FO30</f>
        <v>0</v>
      </c>
      <c r="J28" s="35">
        <f>'címrend államig'!FP30</f>
        <v>0</v>
      </c>
      <c r="K28" s="35">
        <f>'címrend államig'!FQ30</f>
        <v>0</v>
      </c>
      <c r="L28" s="35">
        <f t="shared" si="7"/>
        <v>0</v>
      </c>
      <c r="M28" s="35">
        <f t="shared" si="14"/>
        <v>0</v>
      </c>
      <c r="N28" s="35">
        <f t="shared" si="15"/>
        <v>0</v>
      </c>
      <c r="O28" s="35">
        <f>'címrend kötelező'!EV30</f>
        <v>0</v>
      </c>
      <c r="P28" s="35">
        <f>'címrend kötelező'!EW30</f>
        <v>0</v>
      </c>
      <c r="Q28" s="35">
        <f>'címrend kötelező'!EX30</f>
        <v>0</v>
      </c>
      <c r="R28" s="35">
        <f>'címrend önként'!EV30</f>
        <v>0</v>
      </c>
      <c r="S28" s="35">
        <f>'címrend önként'!EW30</f>
        <v>0</v>
      </c>
      <c r="T28" s="35">
        <f>'címrend önként'!EX30</f>
        <v>0</v>
      </c>
      <c r="U28" s="35">
        <f>'címrend államig'!EV30</f>
        <v>0</v>
      </c>
      <c r="V28" s="35">
        <f>'címrend államig'!EW30</f>
        <v>0</v>
      </c>
      <c r="W28" s="35">
        <f>'címrend államig'!EX30</f>
        <v>0</v>
      </c>
      <c r="X28" s="35">
        <f t="shared" si="8"/>
        <v>0</v>
      </c>
      <c r="Y28" s="35">
        <f t="shared" si="16"/>
        <v>0</v>
      </c>
      <c r="Z28" s="35">
        <f t="shared" si="17"/>
        <v>0</v>
      </c>
      <c r="AA28" s="35" t="e">
        <f>'címrend kötelező'!DR30</f>
        <v>#REF!</v>
      </c>
      <c r="AB28" s="35">
        <f>'címrend kötelező'!DS30</f>
        <v>53155</v>
      </c>
      <c r="AC28" s="35" t="e">
        <f>'címrend kötelező'!DT30</f>
        <v>#REF!</v>
      </c>
      <c r="AD28" s="35">
        <f>'címrend önként'!DR30</f>
        <v>0</v>
      </c>
      <c r="AE28" s="35">
        <f>'címrend önként'!DS30</f>
        <v>0</v>
      </c>
      <c r="AF28" s="35">
        <f>'címrend önként'!DT30</f>
        <v>0</v>
      </c>
      <c r="AG28" s="35">
        <f>'címrend államig'!DR30</f>
        <v>0</v>
      </c>
      <c r="AH28" s="35">
        <f>'címrend államig'!DS30</f>
        <v>0</v>
      </c>
      <c r="AI28" s="35">
        <f>'címrend államig'!DT30</f>
        <v>0</v>
      </c>
      <c r="AJ28" s="35" t="e">
        <f t="shared" si="9"/>
        <v>#REF!</v>
      </c>
      <c r="AK28" s="35">
        <f t="shared" si="18"/>
        <v>53155</v>
      </c>
      <c r="AL28" s="35" t="e">
        <f t="shared" si="19"/>
        <v>#REF!</v>
      </c>
      <c r="AM28" s="35" t="e">
        <f t="shared" si="10"/>
        <v>#REF!</v>
      </c>
      <c r="AN28" s="35">
        <f t="shared" si="20"/>
        <v>53155</v>
      </c>
      <c r="AO28" s="35" t="e">
        <f t="shared" si="21"/>
        <v>#REF!</v>
      </c>
      <c r="AP28" s="35">
        <f t="shared" si="11"/>
        <v>0</v>
      </c>
      <c r="AQ28" s="35">
        <f t="shared" si="22"/>
        <v>0</v>
      </c>
      <c r="AR28" s="35">
        <f t="shared" si="23"/>
        <v>0</v>
      </c>
      <c r="AS28" s="35">
        <f t="shared" si="12"/>
        <v>0</v>
      </c>
      <c r="AT28" s="35">
        <f t="shared" si="24"/>
        <v>0</v>
      </c>
      <c r="AU28" s="35">
        <f t="shared" si="25"/>
        <v>0</v>
      </c>
      <c r="AV28" s="361" t="e">
        <f t="shared" si="13"/>
        <v>#REF!</v>
      </c>
      <c r="AW28" s="361">
        <f t="shared" si="26"/>
        <v>53155</v>
      </c>
      <c r="AX28" s="361" t="e">
        <f t="shared" si="27"/>
        <v>#REF!</v>
      </c>
    </row>
    <row r="29" spans="1:50" ht="15" customHeight="1" x14ac:dyDescent="0.2">
      <c r="A29" s="25">
        <v>26</v>
      </c>
      <c r="B29" s="14" t="s">
        <v>120</v>
      </c>
      <c r="C29" s="35">
        <f>'címrend kötelező'!GX31</f>
        <v>0</v>
      </c>
      <c r="D29" s="35">
        <f>'címrend kötelező'!GY31</f>
        <v>0</v>
      </c>
      <c r="E29" s="35">
        <f>'címrend kötelező'!GZ31</f>
        <v>0</v>
      </c>
      <c r="F29" s="35">
        <f>'címrend önként'!GX31</f>
        <v>0</v>
      </c>
      <c r="G29" s="35">
        <f>'címrend önként'!GY31</f>
        <v>0</v>
      </c>
      <c r="H29" s="35">
        <f>'címrend önként'!GZ31</f>
        <v>0</v>
      </c>
      <c r="I29" s="35">
        <f>'címrend államig'!FO31</f>
        <v>0</v>
      </c>
      <c r="J29" s="35">
        <f>'címrend államig'!FP31</f>
        <v>0</v>
      </c>
      <c r="K29" s="35">
        <f>'címrend államig'!FQ31</f>
        <v>0</v>
      </c>
      <c r="L29" s="35">
        <f t="shared" si="7"/>
        <v>0</v>
      </c>
      <c r="M29" s="35">
        <f t="shared" si="14"/>
        <v>0</v>
      </c>
      <c r="N29" s="35">
        <f t="shared" si="15"/>
        <v>0</v>
      </c>
      <c r="O29" s="35">
        <f>'címrend kötelező'!EV31</f>
        <v>0</v>
      </c>
      <c r="P29" s="35">
        <f>'címrend kötelező'!EW31</f>
        <v>0</v>
      </c>
      <c r="Q29" s="35">
        <f>'címrend kötelező'!EX31</f>
        <v>0</v>
      </c>
      <c r="R29" s="35">
        <f>'címrend önként'!EV31</f>
        <v>0</v>
      </c>
      <c r="S29" s="35">
        <f>'címrend önként'!EW31</f>
        <v>0</v>
      </c>
      <c r="T29" s="35">
        <f>'címrend önként'!EX31</f>
        <v>0</v>
      </c>
      <c r="U29" s="35">
        <f>'címrend államig'!EV31</f>
        <v>0</v>
      </c>
      <c r="V29" s="35">
        <f>'címrend államig'!EW31</f>
        <v>0</v>
      </c>
      <c r="W29" s="35">
        <f>'címrend államig'!EX31</f>
        <v>0</v>
      </c>
      <c r="X29" s="35">
        <f t="shared" si="8"/>
        <v>0</v>
      </c>
      <c r="Y29" s="35">
        <f t="shared" si="16"/>
        <v>0</v>
      </c>
      <c r="Z29" s="35">
        <f t="shared" si="17"/>
        <v>0</v>
      </c>
      <c r="AA29" s="35">
        <f>'címrend kötelező'!DR31</f>
        <v>0</v>
      </c>
      <c r="AB29" s="35">
        <f>'címrend kötelező'!DS31</f>
        <v>582861</v>
      </c>
      <c r="AC29" s="35">
        <f>'címrend kötelező'!DT31</f>
        <v>582861</v>
      </c>
      <c r="AD29" s="35">
        <f>'címrend önként'!DR31</f>
        <v>0</v>
      </c>
      <c r="AE29" s="35">
        <f>'címrend önként'!DS31</f>
        <v>202718</v>
      </c>
      <c r="AF29" s="35">
        <f>'címrend önként'!DT31</f>
        <v>202718</v>
      </c>
      <c r="AG29" s="35">
        <f>'címrend államig'!DR31</f>
        <v>0</v>
      </c>
      <c r="AH29" s="35">
        <f>'címrend államig'!DS31</f>
        <v>60357</v>
      </c>
      <c r="AI29" s="35">
        <f>'címrend államig'!DT31</f>
        <v>60357</v>
      </c>
      <c r="AJ29" s="35">
        <f t="shared" si="9"/>
        <v>0</v>
      </c>
      <c r="AK29" s="35">
        <f t="shared" si="18"/>
        <v>845936</v>
      </c>
      <c r="AL29" s="35">
        <f t="shared" si="19"/>
        <v>845936</v>
      </c>
      <c r="AM29" s="35">
        <f t="shared" si="10"/>
        <v>0</v>
      </c>
      <c r="AN29" s="35">
        <f t="shared" si="20"/>
        <v>582861</v>
      </c>
      <c r="AO29" s="35">
        <f t="shared" si="21"/>
        <v>582861</v>
      </c>
      <c r="AP29" s="35">
        <f t="shared" si="11"/>
        <v>0</v>
      </c>
      <c r="AQ29" s="35">
        <f t="shared" si="22"/>
        <v>202718</v>
      </c>
      <c r="AR29" s="35">
        <f t="shared" si="23"/>
        <v>202718</v>
      </c>
      <c r="AS29" s="35">
        <f t="shared" si="12"/>
        <v>0</v>
      </c>
      <c r="AT29" s="35">
        <f t="shared" si="24"/>
        <v>60357</v>
      </c>
      <c r="AU29" s="35">
        <f t="shared" si="25"/>
        <v>60357</v>
      </c>
      <c r="AV29" s="361">
        <f t="shared" si="13"/>
        <v>0</v>
      </c>
      <c r="AW29" s="361">
        <f t="shared" si="26"/>
        <v>845936</v>
      </c>
      <c r="AX29" s="361">
        <f t="shared" si="27"/>
        <v>845936</v>
      </c>
    </row>
    <row r="30" spans="1:50" ht="15" customHeight="1" x14ac:dyDescent="0.2">
      <c r="A30" s="546" t="s">
        <v>121</v>
      </c>
      <c r="B30" s="14" t="s">
        <v>122</v>
      </c>
      <c r="C30" s="35">
        <f>'címrend kötelező'!GX32</f>
        <v>0</v>
      </c>
      <c r="D30" s="35">
        <f>'címrend kötelező'!GY32</f>
        <v>0</v>
      </c>
      <c r="E30" s="35">
        <f>'címrend kötelező'!GZ32</f>
        <v>0</v>
      </c>
      <c r="F30" s="35">
        <f>'címrend önként'!GX32</f>
        <v>0</v>
      </c>
      <c r="G30" s="35">
        <f>'címrend önként'!GY32</f>
        <v>0</v>
      </c>
      <c r="H30" s="35">
        <f>'címrend önként'!GZ32</f>
        <v>0</v>
      </c>
      <c r="I30" s="35">
        <f>'címrend államig'!FO32</f>
        <v>0</v>
      </c>
      <c r="J30" s="35">
        <f>'címrend államig'!FP32</f>
        <v>0</v>
      </c>
      <c r="K30" s="35">
        <f>'címrend államig'!FQ32</f>
        <v>0</v>
      </c>
      <c r="L30" s="35">
        <f t="shared" si="7"/>
        <v>0</v>
      </c>
      <c r="M30" s="35">
        <f t="shared" si="14"/>
        <v>0</v>
      </c>
      <c r="N30" s="35">
        <f t="shared" si="15"/>
        <v>0</v>
      </c>
      <c r="O30" s="35">
        <f>'címrend kötelező'!EV32</f>
        <v>0</v>
      </c>
      <c r="P30" s="35">
        <f>'címrend kötelező'!EW32</f>
        <v>0</v>
      </c>
      <c r="Q30" s="35">
        <f>'címrend kötelező'!EX32</f>
        <v>0</v>
      </c>
      <c r="R30" s="35">
        <f>'címrend önként'!EV32</f>
        <v>0</v>
      </c>
      <c r="S30" s="35">
        <f>'címrend önként'!EW32</f>
        <v>0</v>
      </c>
      <c r="T30" s="35">
        <f>'címrend önként'!EX32</f>
        <v>0</v>
      </c>
      <c r="U30" s="35">
        <f>'címrend államig'!EV32</f>
        <v>0</v>
      </c>
      <c r="V30" s="35">
        <f>'címrend államig'!EW32</f>
        <v>0</v>
      </c>
      <c r="W30" s="35">
        <f>'címrend államig'!EX32</f>
        <v>0</v>
      </c>
      <c r="X30" s="35">
        <f t="shared" si="8"/>
        <v>0</v>
      </c>
      <c r="Y30" s="35">
        <f t="shared" si="16"/>
        <v>0</v>
      </c>
      <c r="Z30" s="35">
        <f t="shared" si="17"/>
        <v>0</v>
      </c>
      <c r="AA30" s="35">
        <f>'címrend kötelező'!DR32</f>
        <v>0</v>
      </c>
      <c r="AB30" s="35">
        <f>'címrend kötelező'!DS32</f>
        <v>0</v>
      </c>
      <c r="AC30" s="35">
        <f>'címrend kötelező'!DT32</f>
        <v>0</v>
      </c>
      <c r="AD30" s="35">
        <f>'címrend önként'!DR32</f>
        <v>0</v>
      </c>
      <c r="AE30" s="35">
        <f>'címrend önként'!DS32</f>
        <v>0</v>
      </c>
      <c r="AF30" s="35">
        <f>'címrend önként'!DT32</f>
        <v>0</v>
      </c>
      <c r="AG30" s="35">
        <f>'címrend államig'!DR32</f>
        <v>0</v>
      </c>
      <c r="AH30" s="35">
        <f>'címrend államig'!DS32</f>
        <v>0</v>
      </c>
      <c r="AI30" s="35">
        <f>'címrend államig'!DT32</f>
        <v>0</v>
      </c>
      <c r="AJ30" s="35">
        <f t="shared" si="9"/>
        <v>0</v>
      </c>
      <c r="AK30" s="35">
        <f t="shared" si="18"/>
        <v>0</v>
      </c>
      <c r="AL30" s="35">
        <f t="shared" si="19"/>
        <v>0</v>
      </c>
      <c r="AM30" s="35">
        <f t="shared" si="10"/>
        <v>0</v>
      </c>
      <c r="AN30" s="35">
        <f t="shared" si="20"/>
        <v>0</v>
      </c>
      <c r="AO30" s="35">
        <f t="shared" si="21"/>
        <v>0</v>
      </c>
      <c r="AP30" s="35">
        <f t="shared" si="11"/>
        <v>0</v>
      </c>
      <c r="AQ30" s="35">
        <f t="shared" si="22"/>
        <v>0</v>
      </c>
      <c r="AR30" s="35">
        <f t="shared" si="23"/>
        <v>0</v>
      </c>
      <c r="AS30" s="35">
        <f t="shared" si="12"/>
        <v>0</v>
      </c>
      <c r="AT30" s="35">
        <f t="shared" si="24"/>
        <v>0</v>
      </c>
      <c r="AU30" s="35">
        <f t="shared" si="25"/>
        <v>0</v>
      </c>
      <c r="AV30" s="361">
        <f t="shared" si="13"/>
        <v>0</v>
      </c>
      <c r="AW30" s="361">
        <f t="shared" si="26"/>
        <v>0</v>
      </c>
      <c r="AX30" s="361">
        <f t="shared" si="27"/>
        <v>0</v>
      </c>
    </row>
    <row r="31" spans="1:50" ht="15" customHeight="1" x14ac:dyDescent="0.2">
      <c r="A31" s="546" t="s">
        <v>123</v>
      </c>
      <c r="B31" s="14" t="s">
        <v>124</v>
      </c>
      <c r="C31" s="35">
        <f>'címrend kötelező'!GX33</f>
        <v>0</v>
      </c>
      <c r="D31" s="35">
        <f>'címrend kötelező'!GY33</f>
        <v>0</v>
      </c>
      <c r="E31" s="35">
        <f>'címrend kötelező'!GZ33</f>
        <v>0</v>
      </c>
      <c r="F31" s="35">
        <f>'címrend önként'!GX33</f>
        <v>0</v>
      </c>
      <c r="G31" s="35">
        <f>'címrend önként'!GY33</f>
        <v>0</v>
      </c>
      <c r="H31" s="35">
        <f>'címrend önként'!GZ33</f>
        <v>0</v>
      </c>
      <c r="I31" s="35">
        <f>'címrend államig'!FO33</f>
        <v>0</v>
      </c>
      <c r="J31" s="35">
        <f>'címrend államig'!FP33</f>
        <v>0</v>
      </c>
      <c r="K31" s="35">
        <f>'címrend államig'!FQ33</f>
        <v>0</v>
      </c>
      <c r="L31" s="35">
        <f t="shared" si="7"/>
        <v>0</v>
      </c>
      <c r="M31" s="35">
        <f t="shared" si="14"/>
        <v>0</v>
      </c>
      <c r="N31" s="35">
        <f t="shared" si="15"/>
        <v>0</v>
      </c>
      <c r="O31" s="35">
        <f>'címrend kötelező'!EV33</f>
        <v>0</v>
      </c>
      <c r="P31" s="35">
        <f>'címrend kötelező'!EW33</f>
        <v>0</v>
      </c>
      <c r="Q31" s="35">
        <f>'címrend kötelező'!EX33</f>
        <v>0</v>
      </c>
      <c r="R31" s="35">
        <f>'címrend önként'!EV33</f>
        <v>0</v>
      </c>
      <c r="S31" s="35">
        <f>'címrend önként'!EW33</f>
        <v>0</v>
      </c>
      <c r="T31" s="35">
        <f>'címrend önként'!EX33</f>
        <v>0</v>
      </c>
      <c r="U31" s="35">
        <f>'címrend államig'!EV33</f>
        <v>0</v>
      </c>
      <c r="V31" s="35">
        <f>'címrend államig'!EW33</f>
        <v>0</v>
      </c>
      <c r="W31" s="35">
        <f>'címrend államig'!EX33</f>
        <v>0</v>
      </c>
      <c r="X31" s="35">
        <f t="shared" si="8"/>
        <v>0</v>
      </c>
      <c r="Y31" s="35">
        <f t="shared" si="16"/>
        <v>0</v>
      </c>
      <c r="Z31" s="35">
        <f t="shared" si="17"/>
        <v>0</v>
      </c>
      <c r="AA31" s="35">
        <f>'címrend kötelező'!DR33</f>
        <v>0</v>
      </c>
      <c r="AB31" s="35">
        <f>'címrend kötelező'!DS33</f>
        <v>0</v>
      </c>
      <c r="AC31" s="35">
        <f>'címrend kötelező'!DT33</f>
        <v>0</v>
      </c>
      <c r="AD31" s="35">
        <f>'címrend önként'!DR33</f>
        <v>0</v>
      </c>
      <c r="AE31" s="35">
        <f>'címrend önként'!DS33</f>
        <v>0</v>
      </c>
      <c r="AF31" s="35">
        <f>'címrend önként'!DT33</f>
        <v>0</v>
      </c>
      <c r="AG31" s="35">
        <f>'címrend államig'!DR33</f>
        <v>0</v>
      </c>
      <c r="AH31" s="35">
        <f>'címrend államig'!DS33</f>
        <v>0</v>
      </c>
      <c r="AI31" s="35">
        <f>'címrend államig'!DT33</f>
        <v>0</v>
      </c>
      <c r="AJ31" s="35">
        <f t="shared" si="9"/>
        <v>0</v>
      </c>
      <c r="AK31" s="35">
        <f t="shared" si="18"/>
        <v>0</v>
      </c>
      <c r="AL31" s="35">
        <f t="shared" si="19"/>
        <v>0</v>
      </c>
      <c r="AM31" s="35">
        <f t="shared" si="10"/>
        <v>0</v>
      </c>
      <c r="AN31" s="35">
        <f t="shared" si="20"/>
        <v>0</v>
      </c>
      <c r="AO31" s="35">
        <f t="shared" si="21"/>
        <v>0</v>
      </c>
      <c r="AP31" s="35">
        <f t="shared" si="11"/>
        <v>0</v>
      </c>
      <c r="AQ31" s="35">
        <f t="shared" si="22"/>
        <v>0</v>
      </c>
      <c r="AR31" s="35">
        <f t="shared" si="23"/>
        <v>0</v>
      </c>
      <c r="AS31" s="35">
        <f t="shared" si="12"/>
        <v>0</v>
      </c>
      <c r="AT31" s="35">
        <f t="shared" si="24"/>
        <v>0</v>
      </c>
      <c r="AU31" s="35">
        <f t="shared" si="25"/>
        <v>0</v>
      </c>
      <c r="AV31" s="361">
        <f t="shared" si="13"/>
        <v>0</v>
      </c>
      <c r="AW31" s="361">
        <f t="shared" si="26"/>
        <v>0</v>
      </c>
      <c r="AX31" s="361">
        <f t="shared" si="27"/>
        <v>0</v>
      </c>
    </row>
    <row r="32" spans="1:50" ht="15" customHeight="1" x14ac:dyDescent="0.2">
      <c r="A32" s="546" t="s">
        <v>125</v>
      </c>
      <c r="B32" s="14" t="s">
        <v>126</v>
      </c>
      <c r="C32" s="35">
        <f>'címrend kötelező'!GX34</f>
        <v>1486077</v>
      </c>
      <c r="D32" s="35">
        <f>'címrend kötelező'!GY34</f>
        <v>228182</v>
      </c>
      <c r="E32" s="35">
        <f>'címrend kötelező'!GZ34</f>
        <v>1714259</v>
      </c>
      <c r="F32" s="35">
        <f>'címrend önként'!GX34</f>
        <v>67192</v>
      </c>
      <c r="G32" s="35">
        <f>'címrend önként'!GY34</f>
        <v>43794</v>
      </c>
      <c r="H32" s="35">
        <f>'címrend önként'!GZ34</f>
        <v>110986</v>
      </c>
      <c r="I32" s="35">
        <f>'címrend államig'!FO34</f>
        <v>0</v>
      </c>
      <c r="J32" s="35">
        <f>'címrend államig'!FP34</f>
        <v>0</v>
      </c>
      <c r="K32" s="35">
        <f>'címrend államig'!FQ34</f>
        <v>0</v>
      </c>
      <c r="L32" s="35">
        <f t="shared" si="7"/>
        <v>1553269</v>
      </c>
      <c r="M32" s="35">
        <f t="shared" si="14"/>
        <v>271976</v>
      </c>
      <c r="N32" s="35">
        <f t="shared" si="15"/>
        <v>1825245</v>
      </c>
      <c r="O32" s="35">
        <f>'címrend kötelező'!EV34</f>
        <v>0</v>
      </c>
      <c r="P32" s="35">
        <f>'címrend kötelező'!EW34</f>
        <v>328934</v>
      </c>
      <c r="Q32" s="35">
        <f>'címrend kötelező'!EX34</f>
        <v>328934</v>
      </c>
      <c r="R32" s="35">
        <f>'címrend önként'!EV34</f>
        <v>0</v>
      </c>
      <c r="S32" s="35">
        <f>'címrend önként'!EW34</f>
        <v>120462</v>
      </c>
      <c r="T32" s="35">
        <f>'címrend önként'!EX34</f>
        <v>120462</v>
      </c>
      <c r="U32" s="35">
        <f>'címrend államig'!EV34</f>
        <v>0</v>
      </c>
      <c r="V32" s="35">
        <f>'címrend államig'!EW34</f>
        <v>60079</v>
      </c>
      <c r="W32" s="35">
        <f>'címrend államig'!EX34</f>
        <v>60079</v>
      </c>
      <c r="X32" s="35">
        <f t="shared" si="8"/>
        <v>0</v>
      </c>
      <c r="Y32" s="35">
        <f t="shared" si="16"/>
        <v>509475</v>
      </c>
      <c r="Z32" s="35">
        <f t="shared" si="17"/>
        <v>509475</v>
      </c>
      <c r="AA32" s="35">
        <f>'címrend kötelező'!DR34</f>
        <v>0</v>
      </c>
      <c r="AB32" s="35">
        <f>'címrend kötelező'!DS34</f>
        <v>13328</v>
      </c>
      <c r="AC32" s="35">
        <f>'címrend kötelező'!DT34</f>
        <v>13328</v>
      </c>
      <c r="AD32" s="35">
        <f>'címrend önként'!DR34</f>
        <v>151817</v>
      </c>
      <c r="AE32" s="35">
        <f>'címrend önként'!DS34</f>
        <v>-45006</v>
      </c>
      <c r="AF32" s="35">
        <f>'címrend önként'!DT34</f>
        <v>106811</v>
      </c>
      <c r="AG32" s="35">
        <f>'címrend államig'!DR34</f>
        <v>0</v>
      </c>
      <c r="AH32" s="35">
        <f>'címrend államig'!DS34</f>
        <v>0</v>
      </c>
      <c r="AI32" s="35">
        <f>'címrend államig'!DT34</f>
        <v>0</v>
      </c>
      <c r="AJ32" s="35">
        <f t="shared" si="9"/>
        <v>151817</v>
      </c>
      <c r="AK32" s="35">
        <f t="shared" si="18"/>
        <v>-31678</v>
      </c>
      <c r="AL32" s="35">
        <f t="shared" si="19"/>
        <v>120139</v>
      </c>
      <c r="AM32" s="35">
        <f t="shared" si="10"/>
        <v>1486077</v>
      </c>
      <c r="AN32" s="35">
        <f t="shared" si="20"/>
        <v>570444</v>
      </c>
      <c r="AO32" s="35">
        <f t="shared" si="21"/>
        <v>2056521</v>
      </c>
      <c r="AP32" s="35">
        <f t="shared" si="11"/>
        <v>219009</v>
      </c>
      <c r="AQ32" s="35">
        <f t="shared" si="22"/>
        <v>119250</v>
      </c>
      <c r="AR32" s="35">
        <f t="shared" si="23"/>
        <v>338259</v>
      </c>
      <c r="AS32" s="35">
        <f t="shared" si="12"/>
        <v>0</v>
      </c>
      <c r="AT32" s="35">
        <f t="shared" si="24"/>
        <v>60079</v>
      </c>
      <c r="AU32" s="35">
        <f t="shared" si="25"/>
        <v>60079</v>
      </c>
      <c r="AV32" s="361">
        <f t="shared" si="13"/>
        <v>1705086</v>
      </c>
      <c r="AW32" s="361">
        <f t="shared" si="26"/>
        <v>749773</v>
      </c>
      <c r="AX32" s="361">
        <f t="shared" si="27"/>
        <v>2454859</v>
      </c>
    </row>
    <row r="33" spans="1:50" ht="15" customHeight="1" x14ac:dyDescent="0.2">
      <c r="A33" s="25">
        <v>30</v>
      </c>
      <c r="B33" s="14" t="s">
        <v>127</v>
      </c>
      <c r="C33" s="35">
        <f>'címrend kötelező'!GX35</f>
        <v>0</v>
      </c>
      <c r="D33" s="35">
        <f>'címrend kötelező'!GY35</f>
        <v>0</v>
      </c>
      <c r="E33" s="35">
        <f>'címrend kötelező'!GZ35</f>
        <v>0</v>
      </c>
      <c r="F33" s="35">
        <f>'címrend önként'!GX35</f>
        <v>0</v>
      </c>
      <c r="G33" s="35">
        <f>'címrend önként'!GY35</f>
        <v>0</v>
      </c>
      <c r="H33" s="35">
        <f>'címrend önként'!GZ35</f>
        <v>0</v>
      </c>
      <c r="I33" s="35">
        <f>'címrend államig'!FO35</f>
        <v>0</v>
      </c>
      <c r="J33" s="35">
        <f>'címrend államig'!FP35</f>
        <v>0</v>
      </c>
      <c r="K33" s="35">
        <f>'címrend államig'!FQ35</f>
        <v>0</v>
      </c>
      <c r="L33" s="35">
        <f t="shared" si="7"/>
        <v>0</v>
      </c>
      <c r="M33" s="35">
        <f t="shared" si="14"/>
        <v>0</v>
      </c>
      <c r="N33" s="35">
        <f t="shared" si="15"/>
        <v>0</v>
      </c>
      <c r="O33" s="35">
        <f>'címrend kötelező'!EV35</f>
        <v>15000</v>
      </c>
      <c r="P33" s="35">
        <f>'címrend kötelező'!EW35</f>
        <v>0</v>
      </c>
      <c r="Q33" s="35">
        <f>'címrend kötelező'!EX35</f>
        <v>15000</v>
      </c>
      <c r="R33" s="35">
        <f>'címrend önként'!EV35</f>
        <v>0</v>
      </c>
      <c r="S33" s="35">
        <f>'címrend önként'!EW35</f>
        <v>0</v>
      </c>
      <c r="T33" s="35">
        <f>'címrend önként'!EX35</f>
        <v>0</v>
      </c>
      <c r="U33" s="35">
        <f>'címrend államig'!EV35</f>
        <v>2300</v>
      </c>
      <c r="V33" s="35">
        <f>'címrend államig'!EW35</f>
        <v>0</v>
      </c>
      <c r="W33" s="35">
        <f>'címrend államig'!EX35</f>
        <v>2300</v>
      </c>
      <c r="X33" s="35">
        <f t="shared" si="8"/>
        <v>17300</v>
      </c>
      <c r="Y33" s="35">
        <f t="shared" si="16"/>
        <v>0</v>
      </c>
      <c r="Z33" s="35">
        <f t="shared" si="17"/>
        <v>17300</v>
      </c>
      <c r="AA33" s="35">
        <f>'címrend kötelező'!DR35</f>
        <v>7558077</v>
      </c>
      <c r="AB33" s="35">
        <f>'címrend kötelező'!DS35</f>
        <v>0</v>
      </c>
      <c r="AC33" s="35">
        <f>'címrend kötelező'!DT35</f>
        <v>7558077</v>
      </c>
      <c r="AD33" s="35">
        <f>'címrend önként'!DR35</f>
        <v>0</v>
      </c>
      <c r="AE33" s="35">
        <f>'címrend önként'!DS35</f>
        <v>0</v>
      </c>
      <c r="AF33" s="35">
        <f>'címrend önként'!DT35</f>
        <v>0</v>
      </c>
      <c r="AG33" s="35">
        <f>'címrend államig'!DR35</f>
        <v>0</v>
      </c>
      <c r="AH33" s="35">
        <f>'címrend államig'!DS35</f>
        <v>0</v>
      </c>
      <c r="AI33" s="35">
        <f>'címrend államig'!DT35</f>
        <v>0</v>
      </c>
      <c r="AJ33" s="35">
        <f t="shared" si="9"/>
        <v>7558077</v>
      </c>
      <c r="AK33" s="35">
        <f t="shared" si="18"/>
        <v>0</v>
      </c>
      <c r="AL33" s="35">
        <f t="shared" si="19"/>
        <v>7558077</v>
      </c>
      <c r="AM33" s="35">
        <f t="shared" si="10"/>
        <v>7573077</v>
      </c>
      <c r="AN33" s="35">
        <f t="shared" si="20"/>
        <v>0</v>
      </c>
      <c r="AO33" s="35">
        <f t="shared" si="21"/>
        <v>7573077</v>
      </c>
      <c r="AP33" s="35">
        <f t="shared" si="11"/>
        <v>0</v>
      </c>
      <c r="AQ33" s="35">
        <f t="shared" si="22"/>
        <v>0</v>
      </c>
      <c r="AR33" s="35">
        <f t="shared" si="23"/>
        <v>0</v>
      </c>
      <c r="AS33" s="35">
        <f t="shared" si="12"/>
        <v>2300</v>
      </c>
      <c r="AT33" s="35">
        <f t="shared" si="24"/>
        <v>0</v>
      </c>
      <c r="AU33" s="35">
        <f t="shared" si="25"/>
        <v>2300</v>
      </c>
      <c r="AV33" s="361">
        <f t="shared" si="13"/>
        <v>7575377</v>
      </c>
      <c r="AW33" s="361">
        <f t="shared" si="26"/>
        <v>0</v>
      </c>
      <c r="AX33" s="361">
        <f t="shared" si="27"/>
        <v>7575377</v>
      </c>
    </row>
    <row r="34" spans="1:50" ht="15" customHeight="1" x14ac:dyDescent="0.2">
      <c r="A34" s="546" t="s">
        <v>128</v>
      </c>
      <c r="B34" s="14" t="s">
        <v>129</v>
      </c>
      <c r="C34" s="35">
        <f>'címrend kötelező'!GX36</f>
        <v>223077</v>
      </c>
      <c r="D34" s="35">
        <f>'címrend kötelező'!GY36</f>
        <v>0</v>
      </c>
      <c r="E34" s="35">
        <f>'címrend kötelező'!GZ36</f>
        <v>223077</v>
      </c>
      <c r="F34" s="35">
        <f>'címrend önként'!GX36</f>
        <v>19058</v>
      </c>
      <c r="G34" s="35">
        <f>'címrend önként'!GY36</f>
        <v>0</v>
      </c>
      <c r="H34" s="35">
        <f>'címrend önként'!GZ36</f>
        <v>19058</v>
      </c>
      <c r="I34" s="35">
        <f>'címrend államig'!FO36</f>
        <v>0</v>
      </c>
      <c r="J34" s="35">
        <f>'címrend államig'!FP36</f>
        <v>0</v>
      </c>
      <c r="K34" s="35">
        <f>'címrend államig'!FQ36</f>
        <v>0</v>
      </c>
      <c r="L34" s="35">
        <f t="shared" si="7"/>
        <v>242135</v>
      </c>
      <c r="M34" s="35">
        <f t="shared" si="14"/>
        <v>0</v>
      </c>
      <c r="N34" s="35">
        <f t="shared" si="15"/>
        <v>242135</v>
      </c>
      <c r="O34" s="35">
        <f>'címrend kötelező'!EV36</f>
        <v>4200</v>
      </c>
      <c r="P34" s="35">
        <f>'címrend kötelező'!EW36</f>
        <v>6000</v>
      </c>
      <c r="Q34" s="35">
        <f>'címrend kötelező'!EX36</f>
        <v>10200</v>
      </c>
      <c r="R34" s="35">
        <f>'címrend önként'!EV36</f>
        <v>0</v>
      </c>
      <c r="S34" s="35">
        <f>'címrend önként'!EW36</f>
        <v>0</v>
      </c>
      <c r="T34" s="35">
        <f>'címrend önként'!EX36</f>
        <v>0</v>
      </c>
      <c r="U34" s="35">
        <f>'címrend államig'!EV36</f>
        <v>1600</v>
      </c>
      <c r="V34" s="35">
        <f>'címrend államig'!EW36</f>
        <v>0</v>
      </c>
      <c r="W34" s="35">
        <f>'címrend államig'!EX36</f>
        <v>1600</v>
      </c>
      <c r="X34" s="35">
        <f t="shared" si="8"/>
        <v>5800</v>
      </c>
      <c r="Y34" s="35">
        <f t="shared" si="16"/>
        <v>6000</v>
      </c>
      <c r="Z34" s="35">
        <f t="shared" si="17"/>
        <v>11800</v>
      </c>
      <c r="AA34" s="35">
        <f>'címrend kötelező'!DR36</f>
        <v>3513698</v>
      </c>
      <c r="AB34" s="35">
        <f>'címrend kötelező'!DS36</f>
        <v>282556</v>
      </c>
      <c r="AC34" s="35">
        <f>'címrend kötelező'!DT36</f>
        <v>3796254</v>
      </c>
      <c r="AD34" s="35">
        <f>'címrend önként'!DR36</f>
        <v>518987</v>
      </c>
      <c r="AE34" s="35">
        <f>'címrend önként'!DS36</f>
        <v>45891</v>
      </c>
      <c r="AF34" s="35">
        <f>'címrend önként'!DT36</f>
        <v>564878</v>
      </c>
      <c r="AG34" s="35">
        <f>'címrend államig'!DR36</f>
        <v>0</v>
      </c>
      <c r="AH34" s="35">
        <f>'címrend államig'!DS36</f>
        <v>0</v>
      </c>
      <c r="AI34" s="35">
        <f>'címrend államig'!DT36</f>
        <v>0</v>
      </c>
      <c r="AJ34" s="35">
        <f t="shared" si="9"/>
        <v>4032685</v>
      </c>
      <c r="AK34" s="35">
        <f t="shared" si="18"/>
        <v>328447</v>
      </c>
      <c r="AL34" s="35">
        <f t="shared" si="19"/>
        <v>4361132</v>
      </c>
      <c r="AM34" s="35">
        <f t="shared" si="10"/>
        <v>3740975</v>
      </c>
      <c r="AN34" s="35">
        <f t="shared" si="20"/>
        <v>288556</v>
      </c>
      <c r="AO34" s="35">
        <f t="shared" si="21"/>
        <v>4029531</v>
      </c>
      <c r="AP34" s="35">
        <f t="shared" si="11"/>
        <v>538045</v>
      </c>
      <c r="AQ34" s="35">
        <f t="shared" si="22"/>
        <v>45891</v>
      </c>
      <c r="AR34" s="35">
        <f t="shared" si="23"/>
        <v>583936</v>
      </c>
      <c r="AS34" s="35">
        <f t="shared" si="12"/>
        <v>1600</v>
      </c>
      <c r="AT34" s="35">
        <f t="shared" si="24"/>
        <v>0</v>
      </c>
      <c r="AU34" s="35">
        <f t="shared" si="25"/>
        <v>1600</v>
      </c>
      <c r="AV34" s="361">
        <f t="shared" si="13"/>
        <v>4280620</v>
      </c>
      <c r="AW34" s="361">
        <f t="shared" si="26"/>
        <v>334447</v>
      </c>
      <c r="AX34" s="361">
        <f t="shared" si="27"/>
        <v>4615067</v>
      </c>
    </row>
    <row r="35" spans="1:50" s="12" customFormat="1" ht="15" customHeight="1" x14ac:dyDescent="0.2">
      <c r="A35" s="547">
        <v>32</v>
      </c>
      <c r="B35" s="4" t="s">
        <v>130</v>
      </c>
      <c r="C35" s="35">
        <f>'címrend kötelező'!GX37</f>
        <v>0</v>
      </c>
      <c r="D35" s="35">
        <f>'címrend kötelező'!GY37</f>
        <v>0</v>
      </c>
      <c r="E35" s="35">
        <f>'címrend kötelező'!GZ37</f>
        <v>0</v>
      </c>
      <c r="F35" s="35">
        <f>'címrend önként'!GX37</f>
        <v>0</v>
      </c>
      <c r="G35" s="35">
        <f>'címrend önként'!GY37</f>
        <v>0</v>
      </c>
      <c r="H35" s="35">
        <f>'címrend önként'!GZ37</f>
        <v>0</v>
      </c>
      <c r="I35" s="35">
        <f>'címrend államig'!FO37</f>
        <v>0</v>
      </c>
      <c r="J35" s="35">
        <f>'címrend államig'!FP37</f>
        <v>0</v>
      </c>
      <c r="K35" s="35">
        <f>'címrend államig'!FQ37</f>
        <v>0</v>
      </c>
      <c r="L35" s="35">
        <f t="shared" si="7"/>
        <v>0</v>
      </c>
      <c r="M35" s="35">
        <f t="shared" si="14"/>
        <v>0</v>
      </c>
      <c r="N35" s="35">
        <f t="shared" si="15"/>
        <v>0</v>
      </c>
      <c r="O35" s="35">
        <f>'címrend kötelező'!EV37</f>
        <v>0</v>
      </c>
      <c r="P35" s="35">
        <f>'címrend kötelező'!EW37</f>
        <v>0</v>
      </c>
      <c r="Q35" s="35">
        <f>'címrend kötelező'!EX37</f>
        <v>0</v>
      </c>
      <c r="R35" s="35">
        <f>'címrend önként'!EV37</f>
        <v>0</v>
      </c>
      <c r="S35" s="35">
        <f>'címrend önként'!EW37</f>
        <v>0</v>
      </c>
      <c r="T35" s="35">
        <f>'címrend önként'!EX37</f>
        <v>0</v>
      </c>
      <c r="U35" s="35">
        <f>'címrend államig'!EV37</f>
        <v>0</v>
      </c>
      <c r="V35" s="35">
        <f>'címrend államig'!EW37</f>
        <v>0</v>
      </c>
      <c r="W35" s="35">
        <f>'címrend államig'!EX37</f>
        <v>0</v>
      </c>
      <c r="X35" s="35">
        <f t="shared" si="8"/>
        <v>0</v>
      </c>
      <c r="Y35" s="35">
        <f t="shared" si="16"/>
        <v>0</v>
      </c>
      <c r="Z35" s="35">
        <f t="shared" si="17"/>
        <v>0</v>
      </c>
      <c r="AA35" s="35">
        <f>'címrend kötelező'!DR37</f>
        <v>10000</v>
      </c>
      <c r="AB35" s="35">
        <f>'címrend kötelező'!DS37</f>
        <v>0</v>
      </c>
      <c r="AC35" s="35">
        <f>'címrend kötelező'!DT37</f>
        <v>10000</v>
      </c>
      <c r="AD35" s="35">
        <f>'címrend önként'!DR37</f>
        <v>75000</v>
      </c>
      <c r="AE35" s="35">
        <f>'címrend önként'!DS37</f>
        <v>0</v>
      </c>
      <c r="AF35" s="35">
        <f>'címrend önként'!DT37</f>
        <v>75000</v>
      </c>
      <c r="AG35" s="35">
        <f>'címrend államig'!DR37</f>
        <v>0</v>
      </c>
      <c r="AH35" s="35">
        <f>'címrend államig'!DS37</f>
        <v>0</v>
      </c>
      <c r="AI35" s="35">
        <f>'címrend államig'!DT37</f>
        <v>0</v>
      </c>
      <c r="AJ35" s="35">
        <f t="shared" si="9"/>
        <v>85000</v>
      </c>
      <c r="AK35" s="35">
        <f t="shared" si="18"/>
        <v>0</v>
      </c>
      <c r="AL35" s="35">
        <f t="shared" si="19"/>
        <v>85000</v>
      </c>
      <c r="AM35" s="35">
        <f t="shared" si="10"/>
        <v>10000</v>
      </c>
      <c r="AN35" s="35">
        <f t="shared" si="20"/>
        <v>0</v>
      </c>
      <c r="AO35" s="35">
        <f t="shared" si="21"/>
        <v>10000</v>
      </c>
      <c r="AP35" s="35">
        <f t="shared" si="11"/>
        <v>75000</v>
      </c>
      <c r="AQ35" s="35">
        <f t="shared" si="22"/>
        <v>0</v>
      </c>
      <c r="AR35" s="35">
        <f t="shared" si="23"/>
        <v>75000</v>
      </c>
      <c r="AS35" s="35">
        <f t="shared" si="12"/>
        <v>0</v>
      </c>
      <c r="AT35" s="35">
        <f t="shared" si="24"/>
        <v>0</v>
      </c>
      <c r="AU35" s="35">
        <f t="shared" si="25"/>
        <v>0</v>
      </c>
      <c r="AV35" s="361">
        <f t="shared" si="13"/>
        <v>85000</v>
      </c>
      <c r="AW35" s="361">
        <f t="shared" si="26"/>
        <v>0</v>
      </c>
      <c r="AX35" s="361">
        <f t="shared" si="27"/>
        <v>85000</v>
      </c>
    </row>
    <row r="36" spans="1:50" ht="15" customHeight="1" x14ac:dyDescent="0.2">
      <c r="A36" s="25">
        <v>33</v>
      </c>
      <c r="B36" s="14" t="s">
        <v>131</v>
      </c>
      <c r="C36" s="35">
        <f>'címrend kötelező'!GX38</f>
        <v>0</v>
      </c>
      <c r="D36" s="35">
        <f>'címrend kötelező'!GY38</f>
        <v>0</v>
      </c>
      <c r="E36" s="35">
        <f>'címrend kötelező'!GZ38</f>
        <v>0</v>
      </c>
      <c r="F36" s="35">
        <f>'címrend önként'!GX38</f>
        <v>0</v>
      </c>
      <c r="G36" s="35">
        <f>'címrend önként'!GY38</f>
        <v>0</v>
      </c>
      <c r="H36" s="35">
        <f>'címrend önként'!GZ38</f>
        <v>0</v>
      </c>
      <c r="I36" s="35">
        <f>'címrend államig'!FO38</f>
        <v>0</v>
      </c>
      <c r="J36" s="35">
        <f>'címrend államig'!FP38</f>
        <v>0</v>
      </c>
      <c r="K36" s="35">
        <f>'címrend államig'!FQ38</f>
        <v>0</v>
      </c>
      <c r="L36" s="35">
        <f t="shared" si="7"/>
        <v>0</v>
      </c>
      <c r="M36" s="35">
        <f t="shared" si="14"/>
        <v>0</v>
      </c>
      <c r="N36" s="35">
        <f t="shared" si="15"/>
        <v>0</v>
      </c>
      <c r="O36" s="35">
        <f>'címrend kötelező'!EV38</f>
        <v>0</v>
      </c>
      <c r="P36" s="35">
        <f>'címrend kötelező'!EW38</f>
        <v>0</v>
      </c>
      <c r="Q36" s="35">
        <f>'címrend kötelező'!EX38</f>
        <v>0</v>
      </c>
      <c r="R36" s="35">
        <f>'címrend önként'!EV38</f>
        <v>0</v>
      </c>
      <c r="S36" s="35">
        <f>'címrend önként'!EW38</f>
        <v>0</v>
      </c>
      <c r="T36" s="35">
        <f>'címrend önként'!EX38</f>
        <v>0</v>
      </c>
      <c r="U36" s="35">
        <f>'címrend államig'!EV38</f>
        <v>0</v>
      </c>
      <c r="V36" s="35">
        <f>'címrend államig'!EW38</f>
        <v>0</v>
      </c>
      <c r="W36" s="35">
        <f>'címrend államig'!EX38</f>
        <v>0</v>
      </c>
      <c r="X36" s="35">
        <f t="shared" si="8"/>
        <v>0</v>
      </c>
      <c r="Y36" s="35">
        <f t="shared" si="16"/>
        <v>0</v>
      </c>
      <c r="Z36" s="35">
        <f t="shared" si="17"/>
        <v>0</v>
      </c>
      <c r="AA36" s="35">
        <f>'címrend kötelező'!DR38</f>
        <v>0</v>
      </c>
      <c r="AB36" s="35">
        <f>'címrend kötelező'!DS38</f>
        <v>0</v>
      </c>
      <c r="AC36" s="35">
        <f>'címrend kötelező'!DT38</f>
        <v>0</v>
      </c>
      <c r="AD36" s="35">
        <f>'címrend önként'!DR38</f>
        <v>0</v>
      </c>
      <c r="AE36" s="35">
        <f>'címrend önként'!DS38</f>
        <v>0</v>
      </c>
      <c r="AF36" s="35">
        <f>'címrend önként'!DT38</f>
        <v>0</v>
      </c>
      <c r="AG36" s="35">
        <f>'címrend államig'!DR38</f>
        <v>0</v>
      </c>
      <c r="AH36" s="35">
        <f>'címrend államig'!DS38</f>
        <v>0</v>
      </c>
      <c r="AI36" s="35">
        <f>'címrend államig'!DT38</f>
        <v>0</v>
      </c>
      <c r="AJ36" s="35">
        <f t="shared" si="9"/>
        <v>0</v>
      </c>
      <c r="AK36" s="35">
        <f t="shared" si="18"/>
        <v>0</v>
      </c>
      <c r="AL36" s="35">
        <f t="shared" si="19"/>
        <v>0</v>
      </c>
      <c r="AM36" s="35">
        <f t="shared" si="10"/>
        <v>0</v>
      </c>
      <c r="AN36" s="35">
        <f t="shared" si="20"/>
        <v>0</v>
      </c>
      <c r="AO36" s="35">
        <f t="shared" si="21"/>
        <v>0</v>
      </c>
      <c r="AP36" s="35">
        <f t="shared" si="11"/>
        <v>0</v>
      </c>
      <c r="AQ36" s="35">
        <f t="shared" si="22"/>
        <v>0</v>
      </c>
      <c r="AR36" s="35">
        <f t="shared" si="23"/>
        <v>0</v>
      </c>
      <c r="AS36" s="35">
        <f t="shared" si="12"/>
        <v>0</v>
      </c>
      <c r="AT36" s="35">
        <f t="shared" si="24"/>
        <v>0</v>
      </c>
      <c r="AU36" s="35">
        <f t="shared" si="25"/>
        <v>0</v>
      </c>
      <c r="AV36" s="361">
        <f t="shared" si="13"/>
        <v>0</v>
      </c>
      <c r="AW36" s="361">
        <f t="shared" si="26"/>
        <v>0</v>
      </c>
      <c r="AX36" s="361">
        <f t="shared" si="27"/>
        <v>0</v>
      </c>
    </row>
    <row r="37" spans="1:50" ht="15" customHeight="1" x14ac:dyDescent="0.2">
      <c r="A37" s="25">
        <v>34</v>
      </c>
      <c r="B37" s="14" t="s">
        <v>132</v>
      </c>
      <c r="C37" s="35">
        <f>'címrend kötelező'!GX39</f>
        <v>0</v>
      </c>
      <c r="D37" s="35">
        <f>'címrend kötelező'!GY39</f>
        <v>0</v>
      </c>
      <c r="E37" s="35">
        <f>'címrend kötelező'!GZ39</f>
        <v>0</v>
      </c>
      <c r="F37" s="35">
        <f>'címrend önként'!GX39</f>
        <v>0</v>
      </c>
      <c r="G37" s="35">
        <f>'címrend önként'!GY39</f>
        <v>0</v>
      </c>
      <c r="H37" s="35">
        <f>'címrend önként'!GZ39</f>
        <v>0</v>
      </c>
      <c r="I37" s="35">
        <f>'címrend államig'!FO39</f>
        <v>0</v>
      </c>
      <c r="J37" s="35">
        <f>'címrend államig'!FP39</f>
        <v>0</v>
      </c>
      <c r="K37" s="35">
        <f>'címrend államig'!FQ39</f>
        <v>0</v>
      </c>
      <c r="L37" s="35">
        <f t="shared" si="7"/>
        <v>0</v>
      </c>
      <c r="M37" s="35">
        <f t="shared" si="14"/>
        <v>0</v>
      </c>
      <c r="N37" s="35">
        <f t="shared" si="15"/>
        <v>0</v>
      </c>
      <c r="O37" s="35">
        <f>'címrend kötelező'!EV39</f>
        <v>0</v>
      </c>
      <c r="P37" s="35">
        <f>'címrend kötelező'!EW39</f>
        <v>0</v>
      </c>
      <c r="Q37" s="35">
        <f>'címrend kötelező'!EX39</f>
        <v>0</v>
      </c>
      <c r="R37" s="35">
        <f>'címrend önként'!EV39</f>
        <v>0</v>
      </c>
      <c r="S37" s="35">
        <f>'címrend önként'!EW39</f>
        <v>0</v>
      </c>
      <c r="T37" s="35">
        <f>'címrend önként'!EX39</f>
        <v>0</v>
      </c>
      <c r="U37" s="35">
        <f>'címrend államig'!EV39</f>
        <v>0</v>
      </c>
      <c r="V37" s="35">
        <f>'címrend államig'!EW39</f>
        <v>0</v>
      </c>
      <c r="W37" s="35">
        <f>'címrend államig'!EX39</f>
        <v>0</v>
      </c>
      <c r="X37" s="35">
        <f t="shared" si="8"/>
        <v>0</v>
      </c>
      <c r="Y37" s="35">
        <f t="shared" si="16"/>
        <v>0</v>
      </c>
      <c r="Z37" s="35">
        <f t="shared" si="17"/>
        <v>0</v>
      </c>
      <c r="AA37" s="35">
        <f>'címrend kötelező'!DR39</f>
        <v>10000</v>
      </c>
      <c r="AB37" s="35">
        <f>'címrend kötelező'!DS39</f>
        <v>0</v>
      </c>
      <c r="AC37" s="35">
        <f>'címrend kötelező'!DT39</f>
        <v>10000</v>
      </c>
      <c r="AD37" s="35">
        <f>'címrend önként'!DR39</f>
        <v>75000</v>
      </c>
      <c r="AE37" s="35">
        <f>'címrend önként'!DS39</f>
        <v>0</v>
      </c>
      <c r="AF37" s="35">
        <f>'címrend önként'!DT39</f>
        <v>75000</v>
      </c>
      <c r="AG37" s="35">
        <f>'címrend államig'!DR39</f>
        <v>0</v>
      </c>
      <c r="AH37" s="35">
        <f>'címrend államig'!DS39</f>
        <v>0</v>
      </c>
      <c r="AI37" s="35">
        <f>'címrend államig'!DT39</f>
        <v>0</v>
      </c>
      <c r="AJ37" s="35">
        <f t="shared" si="9"/>
        <v>85000</v>
      </c>
      <c r="AK37" s="35">
        <f t="shared" si="18"/>
        <v>0</v>
      </c>
      <c r="AL37" s="35">
        <f t="shared" si="19"/>
        <v>85000</v>
      </c>
      <c r="AM37" s="35">
        <f t="shared" si="10"/>
        <v>10000</v>
      </c>
      <c r="AN37" s="35">
        <f t="shared" si="20"/>
        <v>0</v>
      </c>
      <c r="AO37" s="35">
        <f t="shared" si="21"/>
        <v>10000</v>
      </c>
      <c r="AP37" s="35">
        <f t="shared" si="11"/>
        <v>75000</v>
      </c>
      <c r="AQ37" s="35">
        <f t="shared" si="22"/>
        <v>0</v>
      </c>
      <c r="AR37" s="35">
        <f t="shared" si="23"/>
        <v>75000</v>
      </c>
      <c r="AS37" s="35">
        <f t="shared" si="12"/>
        <v>0</v>
      </c>
      <c r="AT37" s="35">
        <f t="shared" si="24"/>
        <v>0</v>
      </c>
      <c r="AU37" s="35">
        <f t="shared" si="25"/>
        <v>0</v>
      </c>
      <c r="AV37" s="361">
        <f t="shared" si="13"/>
        <v>85000</v>
      </c>
      <c r="AW37" s="361">
        <f t="shared" si="26"/>
        <v>0</v>
      </c>
      <c r="AX37" s="361">
        <f t="shared" si="27"/>
        <v>85000</v>
      </c>
    </row>
    <row r="38" spans="1:50" s="12" customFormat="1" ht="15" customHeight="1" x14ac:dyDescent="0.2">
      <c r="A38" s="363">
        <v>35</v>
      </c>
      <c r="B38" s="4" t="s">
        <v>133</v>
      </c>
      <c r="C38" s="35">
        <f>'címrend kötelező'!GX40</f>
        <v>0</v>
      </c>
      <c r="D38" s="35">
        <f>'címrend kötelező'!GY40</f>
        <v>0</v>
      </c>
      <c r="E38" s="35">
        <f>'címrend kötelező'!GZ40</f>
        <v>0</v>
      </c>
      <c r="F38" s="35">
        <f>'címrend önként'!GX40</f>
        <v>17105</v>
      </c>
      <c r="G38" s="35">
        <f>'címrend önként'!GY40</f>
        <v>0</v>
      </c>
      <c r="H38" s="35">
        <f>'címrend önként'!GZ40</f>
        <v>17105</v>
      </c>
      <c r="I38" s="35">
        <f>'címrend államig'!FO40</f>
        <v>0</v>
      </c>
      <c r="J38" s="35">
        <f>'címrend államig'!FP40</f>
        <v>0</v>
      </c>
      <c r="K38" s="35">
        <f>'címrend államig'!FQ40</f>
        <v>0</v>
      </c>
      <c r="L38" s="35">
        <f t="shared" si="7"/>
        <v>17105</v>
      </c>
      <c r="M38" s="35">
        <f t="shared" si="14"/>
        <v>0</v>
      </c>
      <c r="N38" s="35">
        <f t="shared" si="15"/>
        <v>17105</v>
      </c>
      <c r="O38" s="35">
        <f>'címrend kötelező'!EV40</f>
        <v>0</v>
      </c>
      <c r="P38" s="35">
        <f>'címrend kötelező'!EW40</f>
        <v>0</v>
      </c>
      <c r="Q38" s="35">
        <f>'címrend kötelező'!EX40</f>
        <v>0</v>
      </c>
      <c r="R38" s="35">
        <f>'címrend önként'!EV40</f>
        <v>0</v>
      </c>
      <c r="S38" s="35">
        <f>'címrend önként'!EW40</f>
        <v>0</v>
      </c>
      <c r="T38" s="35">
        <f>'címrend önként'!EX40</f>
        <v>0</v>
      </c>
      <c r="U38" s="35">
        <f>'címrend államig'!EV40</f>
        <v>0</v>
      </c>
      <c r="V38" s="35">
        <f>'címrend államig'!EW40</f>
        <v>0</v>
      </c>
      <c r="W38" s="35">
        <f>'címrend államig'!EX40</f>
        <v>0</v>
      </c>
      <c r="X38" s="35">
        <f t="shared" si="8"/>
        <v>0</v>
      </c>
      <c r="Y38" s="35">
        <f t="shared" si="16"/>
        <v>0</v>
      </c>
      <c r="Z38" s="35">
        <f t="shared" si="17"/>
        <v>0</v>
      </c>
      <c r="AA38" s="35">
        <f>'címrend kötelező'!DR40</f>
        <v>0</v>
      </c>
      <c r="AB38" s="35">
        <f>'címrend kötelező'!DS40</f>
        <v>0</v>
      </c>
      <c r="AC38" s="35">
        <f>'címrend kötelező'!DT40</f>
        <v>0</v>
      </c>
      <c r="AD38" s="35">
        <f>'címrend önként'!DR40</f>
        <v>3063795</v>
      </c>
      <c r="AE38" s="35">
        <f>'címrend önként'!DS40</f>
        <v>2393944</v>
      </c>
      <c r="AF38" s="35">
        <f>'címrend önként'!DT40</f>
        <v>5457739</v>
      </c>
      <c r="AG38" s="35">
        <f>'címrend államig'!DR40</f>
        <v>0</v>
      </c>
      <c r="AH38" s="35">
        <f>'címrend államig'!DS40</f>
        <v>0</v>
      </c>
      <c r="AI38" s="35">
        <f>'címrend államig'!DT40</f>
        <v>0</v>
      </c>
      <c r="AJ38" s="35">
        <f t="shared" si="9"/>
        <v>3063795</v>
      </c>
      <c r="AK38" s="35">
        <f t="shared" si="18"/>
        <v>2393944</v>
      </c>
      <c r="AL38" s="35">
        <f t="shared" si="19"/>
        <v>5457739</v>
      </c>
      <c r="AM38" s="35">
        <f t="shared" si="10"/>
        <v>0</v>
      </c>
      <c r="AN38" s="35">
        <f t="shared" si="20"/>
        <v>0</v>
      </c>
      <c r="AO38" s="35">
        <f t="shared" si="21"/>
        <v>0</v>
      </c>
      <c r="AP38" s="35">
        <f t="shared" si="11"/>
        <v>3080900</v>
      </c>
      <c r="AQ38" s="35">
        <f t="shared" si="22"/>
        <v>2393944</v>
      </c>
      <c r="AR38" s="35">
        <f t="shared" si="23"/>
        <v>5474844</v>
      </c>
      <c r="AS38" s="35">
        <f t="shared" si="12"/>
        <v>0</v>
      </c>
      <c r="AT38" s="35">
        <f t="shared" si="24"/>
        <v>0</v>
      </c>
      <c r="AU38" s="35">
        <f t="shared" si="25"/>
        <v>0</v>
      </c>
      <c r="AV38" s="361">
        <f t="shared" si="13"/>
        <v>3080900</v>
      </c>
      <c r="AW38" s="361">
        <f t="shared" si="26"/>
        <v>2393944</v>
      </c>
      <c r="AX38" s="361">
        <f t="shared" si="27"/>
        <v>5474844</v>
      </c>
    </row>
    <row r="39" spans="1:50" s="12" customFormat="1" ht="15" customHeight="1" x14ac:dyDescent="0.2">
      <c r="A39" s="550" t="s">
        <v>134</v>
      </c>
      <c r="B39" s="4" t="s">
        <v>135</v>
      </c>
      <c r="C39" s="35">
        <f>'címrend kötelező'!GX41</f>
        <v>0</v>
      </c>
      <c r="D39" s="35">
        <f>'címrend kötelező'!GY41</f>
        <v>0</v>
      </c>
      <c r="E39" s="35">
        <f>'címrend kötelező'!GZ41</f>
        <v>0</v>
      </c>
      <c r="F39" s="35">
        <f>'címrend önként'!GX41</f>
        <v>17105</v>
      </c>
      <c r="G39" s="35">
        <f>'címrend önként'!GY41</f>
        <v>0</v>
      </c>
      <c r="H39" s="35">
        <f>'címrend önként'!GZ41</f>
        <v>17105</v>
      </c>
      <c r="I39" s="35">
        <f>'címrend államig'!FO41</f>
        <v>0</v>
      </c>
      <c r="J39" s="35">
        <f>'címrend államig'!FP41</f>
        <v>0</v>
      </c>
      <c r="K39" s="35">
        <f>'címrend államig'!FQ41</f>
        <v>0</v>
      </c>
      <c r="L39" s="35">
        <f t="shared" si="7"/>
        <v>17105</v>
      </c>
      <c r="M39" s="35">
        <f t="shared" si="14"/>
        <v>0</v>
      </c>
      <c r="N39" s="35">
        <f t="shared" si="15"/>
        <v>17105</v>
      </c>
      <c r="O39" s="35">
        <f>'címrend kötelező'!EV41</f>
        <v>0</v>
      </c>
      <c r="P39" s="35">
        <f>'címrend kötelező'!EW41</f>
        <v>0</v>
      </c>
      <c r="Q39" s="35">
        <f>'címrend kötelező'!EX41</f>
        <v>0</v>
      </c>
      <c r="R39" s="35">
        <f>'címrend önként'!EV41</f>
        <v>0</v>
      </c>
      <c r="S39" s="35">
        <f>'címrend önként'!EW41</f>
        <v>0</v>
      </c>
      <c r="T39" s="35">
        <f>'címrend önként'!EX41</f>
        <v>0</v>
      </c>
      <c r="U39" s="35">
        <f>'címrend államig'!EV41</f>
        <v>0</v>
      </c>
      <c r="V39" s="35">
        <f>'címrend államig'!EW41</f>
        <v>0</v>
      </c>
      <c r="W39" s="35">
        <f>'címrend államig'!EX41</f>
        <v>0</v>
      </c>
      <c r="X39" s="35">
        <f t="shared" si="8"/>
        <v>0</v>
      </c>
      <c r="Y39" s="35">
        <f t="shared" si="16"/>
        <v>0</v>
      </c>
      <c r="Z39" s="35">
        <f t="shared" si="17"/>
        <v>0</v>
      </c>
      <c r="AA39" s="35">
        <f>'címrend kötelező'!DR41</f>
        <v>0</v>
      </c>
      <c r="AB39" s="35">
        <f>'címrend kötelező'!DS41</f>
        <v>0</v>
      </c>
      <c r="AC39" s="35">
        <f>'címrend kötelező'!DT41</f>
        <v>0</v>
      </c>
      <c r="AD39" s="35">
        <f>'címrend önként'!DR41</f>
        <v>414425</v>
      </c>
      <c r="AE39" s="35">
        <f>'címrend önként'!DS41</f>
        <v>2200000</v>
      </c>
      <c r="AF39" s="35">
        <f>'címrend önként'!DT41</f>
        <v>2614425</v>
      </c>
      <c r="AG39" s="35">
        <f>'címrend államig'!DR41</f>
        <v>0</v>
      </c>
      <c r="AH39" s="35">
        <f>'címrend államig'!DS41</f>
        <v>0</v>
      </c>
      <c r="AI39" s="35">
        <f>'címrend államig'!DT41</f>
        <v>0</v>
      </c>
      <c r="AJ39" s="35">
        <f t="shared" si="9"/>
        <v>414425</v>
      </c>
      <c r="AK39" s="35">
        <f t="shared" si="18"/>
        <v>2200000</v>
      </c>
      <c r="AL39" s="35">
        <f t="shared" si="19"/>
        <v>2614425</v>
      </c>
      <c r="AM39" s="35">
        <f t="shared" si="10"/>
        <v>0</v>
      </c>
      <c r="AN39" s="35">
        <f t="shared" si="20"/>
        <v>0</v>
      </c>
      <c r="AO39" s="35">
        <f t="shared" si="21"/>
        <v>0</v>
      </c>
      <c r="AP39" s="35">
        <f t="shared" si="11"/>
        <v>431530</v>
      </c>
      <c r="AQ39" s="35">
        <f t="shared" si="22"/>
        <v>2200000</v>
      </c>
      <c r="AR39" s="35">
        <f t="shared" si="23"/>
        <v>2631530</v>
      </c>
      <c r="AS39" s="35">
        <f t="shared" si="12"/>
        <v>0</v>
      </c>
      <c r="AT39" s="35">
        <f t="shared" si="24"/>
        <v>0</v>
      </c>
      <c r="AU39" s="35">
        <f t="shared" si="25"/>
        <v>0</v>
      </c>
      <c r="AV39" s="361">
        <f t="shared" si="13"/>
        <v>431530</v>
      </c>
      <c r="AW39" s="361">
        <f t="shared" si="26"/>
        <v>2200000</v>
      </c>
      <c r="AX39" s="361">
        <f t="shared" si="27"/>
        <v>2631530</v>
      </c>
    </row>
    <row r="40" spans="1:50" ht="15" customHeight="1" x14ac:dyDescent="0.2">
      <c r="A40" s="25">
        <v>36</v>
      </c>
      <c r="B40" s="14" t="s">
        <v>136</v>
      </c>
      <c r="C40" s="35">
        <f>'címrend kötelező'!GX42</f>
        <v>0</v>
      </c>
      <c r="D40" s="35">
        <f>'címrend kötelező'!GY42</f>
        <v>0</v>
      </c>
      <c r="E40" s="35">
        <f>'címrend kötelező'!GZ42</f>
        <v>0</v>
      </c>
      <c r="F40" s="35">
        <f>'címrend önként'!GX42</f>
        <v>0</v>
      </c>
      <c r="G40" s="35">
        <f>'címrend önként'!GY42</f>
        <v>0</v>
      </c>
      <c r="H40" s="35">
        <f>'címrend önként'!GZ42</f>
        <v>0</v>
      </c>
      <c r="I40" s="35">
        <f>'címrend államig'!FO42</f>
        <v>0</v>
      </c>
      <c r="J40" s="35">
        <f>'címrend államig'!FP42</f>
        <v>0</v>
      </c>
      <c r="K40" s="35">
        <f>'címrend államig'!FQ42</f>
        <v>0</v>
      </c>
      <c r="L40" s="35">
        <f t="shared" si="7"/>
        <v>0</v>
      </c>
      <c r="M40" s="35">
        <f t="shared" si="14"/>
        <v>0</v>
      </c>
      <c r="N40" s="35">
        <f t="shared" si="15"/>
        <v>0</v>
      </c>
      <c r="O40" s="35">
        <f>'címrend kötelező'!EV42</f>
        <v>0</v>
      </c>
      <c r="P40" s="35">
        <f>'címrend kötelező'!EW42</f>
        <v>0</v>
      </c>
      <c r="Q40" s="35">
        <f>'címrend kötelező'!EX42</f>
        <v>0</v>
      </c>
      <c r="R40" s="35">
        <f>'címrend önként'!EV42</f>
        <v>0</v>
      </c>
      <c r="S40" s="35">
        <f>'címrend önként'!EW42</f>
        <v>0</v>
      </c>
      <c r="T40" s="35">
        <f>'címrend önként'!EX42</f>
        <v>0</v>
      </c>
      <c r="U40" s="35">
        <f>'címrend államig'!EV42</f>
        <v>0</v>
      </c>
      <c r="V40" s="35">
        <f>'címrend államig'!EW42</f>
        <v>0</v>
      </c>
      <c r="W40" s="35">
        <f>'címrend államig'!EX42</f>
        <v>0</v>
      </c>
      <c r="X40" s="35">
        <f t="shared" si="8"/>
        <v>0</v>
      </c>
      <c r="Y40" s="35">
        <f t="shared" si="16"/>
        <v>0</v>
      </c>
      <c r="Z40" s="35">
        <f t="shared" si="17"/>
        <v>0</v>
      </c>
      <c r="AA40" s="35">
        <f>'címrend kötelező'!DR42</f>
        <v>0</v>
      </c>
      <c r="AB40" s="35">
        <f>'címrend kötelező'!DS42</f>
        <v>0</v>
      </c>
      <c r="AC40" s="35">
        <f>'címrend kötelező'!DT42</f>
        <v>0</v>
      </c>
      <c r="AD40" s="35">
        <f>'címrend önként'!DR42</f>
        <v>0</v>
      </c>
      <c r="AE40" s="35">
        <f>'címrend önként'!DS42</f>
        <v>2200000</v>
      </c>
      <c r="AF40" s="35">
        <f>'címrend önként'!DT42</f>
        <v>2200000</v>
      </c>
      <c r="AG40" s="35">
        <f>'címrend államig'!DR42</f>
        <v>0</v>
      </c>
      <c r="AH40" s="35">
        <f>'címrend államig'!DS42</f>
        <v>0</v>
      </c>
      <c r="AI40" s="35">
        <f>'címrend államig'!DT42</f>
        <v>0</v>
      </c>
      <c r="AJ40" s="35">
        <f t="shared" si="9"/>
        <v>0</v>
      </c>
      <c r="AK40" s="35">
        <f t="shared" si="18"/>
        <v>2200000</v>
      </c>
      <c r="AL40" s="35">
        <f t="shared" si="19"/>
        <v>2200000</v>
      </c>
      <c r="AM40" s="35">
        <f t="shared" si="10"/>
        <v>0</v>
      </c>
      <c r="AN40" s="35">
        <f t="shared" si="20"/>
        <v>0</v>
      </c>
      <c r="AO40" s="35">
        <f t="shared" si="21"/>
        <v>0</v>
      </c>
      <c r="AP40" s="35">
        <f t="shared" si="11"/>
        <v>0</v>
      </c>
      <c r="AQ40" s="35">
        <f t="shared" si="22"/>
        <v>2200000</v>
      </c>
      <c r="AR40" s="35">
        <f t="shared" si="23"/>
        <v>2200000</v>
      </c>
      <c r="AS40" s="35">
        <f t="shared" si="12"/>
        <v>0</v>
      </c>
      <c r="AT40" s="35">
        <f t="shared" si="24"/>
        <v>0</v>
      </c>
      <c r="AU40" s="35">
        <f t="shared" si="25"/>
        <v>0</v>
      </c>
      <c r="AV40" s="361">
        <f t="shared" si="13"/>
        <v>0</v>
      </c>
      <c r="AW40" s="361">
        <f t="shared" si="26"/>
        <v>2200000</v>
      </c>
      <c r="AX40" s="361">
        <f t="shared" si="27"/>
        <v>2200000</v>
      </c>
    </row>
    <row r="41" spans="1:50" ht="15" customHeight="1" x14ac:dyDescent="0.2">
      <c r="A41" s="546" t="s">
        <v>137</v>
      </c>
      <c r="B41" s="14" t="s">
        <v>138</v>
      </c>
      <c r="C41" s="35">
        <f>'címrend kötelező'!GX43</f>
        <v>0</v>
      </c>
      <c r="D41" s="35">
        <f>'címrend kötelező'!GY43</f>
        <v>0</v>
      </c>
      <c r="E41" s="35">
        <f>'címrend kötelező'!GZ43</f>
        <v>0</v>
      </c>
      <c r="F41" s="35">
        <f>'címrend önként'!GX43</f>
        <v>0</v>
      </c>
      <c r="G41" s="35">
        <f>'címrend önként'!GY43</f>
        <v>0</v>
      </c>
      <c r="H41" s="35">
        <f>'címrend önként'!GZ43</f>
        <v>0</v>
      </c>
      <c r="I41" s="35">
        <f>'címrend államig'!FO43</f>
        <v>0</v>
      </c>
      <c r="J41" s="35">
        <f>'címrend államig'!FP43</f>
        <v>0</v>
      </c>
      <c r="K41" s="35">
        <f>'címrend államig'!FQ43</f>
        <v>0</v>
      </c>
      <c r="L41" s="35">
        <f t="shared" si="7"/>
        <v>0</v>
      </c>
      <c r="M41" s="35">
        <f t="shared" si="14"/>
        <v>0</v>
      </c>
      <c r="N41" s="35">
        <f t="shared" si="15"/>
        <v>0</v>
      </c>
      <c r="O41" s="35">
        <f>'címrend kötelező'!EV43</f>
        <v>0</v>
      </c>
      <c r="P41" s="35">
        <f>'címrend kötelező'!EW43</f>
        <v>0</v>
      </c>
      <c r="Q41" s="35">
        <f>'címrend kötelező'!EX43</f>
        <v>0</v>
      </c>
      <c r="R41" s="35">
        <f>'címrend önként'!EV43</f>
        <v>0</v>
      </c>
      <c r="S41" s="35">
        <f>'címrend önként'!EW43</f>
        <v>0</v>
      </c>
      <c r="T41" s="35">
        <f>'címrend önként'!EX43</f>
        <v>0</v>
      </c>
      <c r="U41" s="35">
        <f>'címrend államig'!EV43</f>
        <v>0</v>
      </c>
      <c r="V41" s="35">
        <f>'címrend államig'!EW43</f>
        <v>0</v>
      </c>
      <c r="W41" s="35">
        <f>'címrend államig'!EX43</f>
        <v>0</v>
      </c>
      <c r="X41" s="35">
        <f t="shared" si="8"/>
        <v>0</v>
      </c>
      <c r="Y41" s="35">
        <f t="shared" si="16"/>
        <v>0</v>
      </c>
      <c r="Z41" s="35">
        <f t="shared" si="17"/>
        <v>0</v>
      </c>
      <c r="AA41" s="35">
        <f>'címrend kötelező'!DR43</f>
        <v>0</v>
      </c>
      <c r="AB41" s="35">
        <f>'címrend kötelező'!DS43</f>
        <v>0</v>
      </c>
      <c r="AC41" s="35">
        <f>'címrend kötelező'!DT43</f>
        <v>0</v>
      </c>
      <c r="AD41" s="35">
        <f>'címrend önként'!DR43</f>
        <v>0</v>
      </c>
      <c r="AE41" s="35">
        <f>'címrend önként'!DS43</f>
        <v>0</v>
      </c>
      <c r="AF41" s="35">
        <f>'címrend önként'!DT43</f>
        <v>0</v>
      </c>
      <c r="AG41" s="35">
        <f>'címrend államig'!DR43</f>
        <v>0</v>
      </c>
      <c r="AH41" s="35">
        <f>'címrend államig'!DS43</f>
        <v>0</v>
      </c>
      <c r="AI41" s="35">
        <f>'címrend államig'!DT43</f>
        <v>0</v>
      </c>
      <c r="AJ41" s="35">
        <f t="shared" si="9"/>
        <v>0</v>
      </c>
      <c r="AK41" s="35">
        <f t="shared" si="18"/>
        <v>0</v>
      </c>
      <c r="AL41" s="35">
        <f t="shared" si="19"/>
        <v>0</v>
      </c>
      <c r="AM41" s="35">
        <f t="shared" si="10"/>
        <v>0</v>
      </c>
      <c r="AN41" s="35">
        <f t="shared" si="20"/>
        <v>0</v>
      </c>
      <c r="AO41" s="35">
        <f t="shared" si="21"/>
        <v>0</v>
      </c>
      <c r="AP41" s="35">
        <f t="shared" si="11"/>
        <v>0</v>
      </c>
      <c r="AQ41" s="35">
        <f t="shared" si="22"/>
        <v>0</v>
      </c>
      <c r="AR41" s="35">
        <f t="shared" si="23"/>
        <v>0</v>
      </c>
      <c r="AS41" s="35">
        <f t="shared" si="12"/>
        <v>0</v>
      </c>
      <c r="AT41" s="35">
        <f t="shared" si="24"/>
        <v>0</v>
      </c>
      <c r="AU41" s="35">
        <f t="shared" si="25"/>
        <v>0</v>
      </c>
      <c r="AV41" s="361">
        <f t="shared" si="13"/>
        <v>0</v>
      </c>
      <c r="AW41" s="361">
        <f t="shared" si="26"/>
        <v>0</v>
      </c>
      <c r="AX41" s="361">
        <f t="shared" si="27"/>
        <v>0</v>
      </c>
    </row>
    <row r="42" spans="1:50" ht="15" customHeight="1" x14ac:dyDescent="0.2">
      <c r="A42" s="25">
        <v>38</v>
      </c>
      <c r="B42" s="14" t="s">
        <v>139</v>
      </c>
      <c r="C42" s="35">
        <f>'címrend kötelező'!GX44</f>
        <v>0</v>
      </c>
      <c r="D42" s="35">
        <f>'címrend kötelező'!GY44</f>
        <v>0</v>
      </c>
      <c r="E42" s="35">
        <f>'címrend kötelező'!GZ44</f>
        <v>0</v>
      </c>
      <c r="F42" s="35">
        <f>'címrend önként'!GX44</f>
        <v>0</v>
      </c>
      <c r="G42" s="35">
        <f>'címrend önként'!GY44</f>
        <v>0</v>
      </c>
      <c r="H42" s="35">
        <f>'címrend önként'!GZ44</f>
        <v>0</v>
      </c>
      <c r="I42" s="35">
        <f>'címrend államig'!FO44</f>
        <v>0</v>
      </c>
      <c r="J42" s="35">
        <f>'címrend államig'!FP44</f>
        <v>0</v>
      </c>
      <c r="K42" s="35">
        <f>'címrend államig'!FQ44</f>
        <v>0</v>
      </c>
      <c r="L42" s="35">
        <f t="shared" si="7"/>
        <v>0</v>
      </c>
      <c r="M42" s="35">
        <f t="shared" si="14"/>
        <v>0</v>
      </c>
      <c r="N42" s="35">
        <f t="shared" si="15"/>
        <v>0</v>
      </c>
      <c r="O42" s="35">
        <f>'címrend kötelező'!EV44</f>
        <v>0</v>
      </c>
      <c r="P42" s="35">
        <f>'címrend kötelező'!EW44</f>
        <v>0</v>
      </c>
      <c r="Q42" s="35">
        <f>'címrend kötelező'!EX44</f>
        <v>0</v>
      </c>
      <c r="R42" s="35">
        <f>'címrend önként'!EV44</f>
        <v>0</v>
      </c>
      <c r="S42" s="35">
        <f>'címrend önként'!EW44</f>
        <v>0</v>
      </c>
      <c r="T42" s="35">
        <f>'címrend önként'!EX44</f>
        <v>0</v>
      </c>
      <c r="U42" s="35">
        <f>'címrend államig'!EV44</f>
        <v>0</v>
      </c>
      <c r="V42" s="35">
        <f>'címrend államig'!EW44</f>
        <v>0</v>
      </c>
      <c r="W42" s="35">
        <f>'címrend államig'!EX44</f>
        <v>0</v>
      </c>
      <c r="X42" s="35">
        <f t="shared" si="8"/>
        <v>0</v>
      </c>
      <c r="Y42" s="35">
        <f t="shared" si="16"/>
        <v>0</v>
      </c>
      <c r="Z42" s="35">
        <f t="shared" si="17"/>
        <v>0</v>
      </c>
      <c r="AA42" s="35">
        <f>'címrend kötelező'!DR44</f>
        <v>0</v>
      </c>
      <c r="AB42" s="35">
        <f>'címrend kötelező'!DS44</f>
        <v>0</v>
      </c>
      <c r="AC42" s="35">
        <f>'címrend kötelező'!DT44</f>
        <v>0</v>
      </c>
      <c r="AD42" s="35">
        <f>'címrend önként'!DR44</f>
        <v>0</v>
      </c>
      <c r="AE42" s="35">
        <f>'címrend önként'!DS44</f>
        <v>0</v>
      </c>
      <c r="AF42" s="35">
        <f>'címrend önként'!DT44</f>
        <v>0</v>
      </c>
      <c r="AG42" s="35">
        <f>'címrend államig'!DR44</f>
        <v>0</v>
      </c>
      <c r="AH42" s="35">
        <f>'címrend államig'!DS44</f>
        <v>0</v>
      </c>
      <c r="AI42" s="35">
        <f>'címrend államig'!DT44</f>
        <v>0</v>
      </c>
      <c r="AJ42" s="35">
        <f t="shared" si="9"/>
        <v>0</v>
      </c>
      <c r="AK42" s="35">
        <f t="shared" si="18"/>
        <v>0</v>
      </c>
      <c r="AL42" s="35">
        <f t="shared" si="19"/>
        <v>0</v>
      </c>
      <c r="AM42" s="35">
        <f t="shared" si="10"/>
        <v>0</v>
      </c>
      <c r="AN42" s="35">
        <f t="shared" si="20"/>
        <v>0</v>
      </c>
      <c r="AO42" s="35">
        <f t="shared" si="21"/>
        <v>0</v>
      </c>
      <c r="AP42" s="35">
        <f t="shared" si="11"/>
        <v>0</v>
      </c>
      <c r="AQ42" s="35">
        <f t="shared" si="22"/>
        <v>0</v>
      </c>
      <c r="AR42" s="35">
        <f t="shared" si="23"/>
        <v>0</v>
      </c>
      <c r="AS42" s="35">
        <f t="shared" si="12"/>
        <v>0</v>
      </c>
      <c r="AT42" s="35">
        <f t="shared" si="24"/>
        <v>0</v>
      </c>
      <c r="AU42" s="35">
        <f t="shared" si="25"/>
        <v>0</v>
      </c>
      <c r="AV42" s="361">
        <f t="shared" si="13"/>
        <v>0</v>
      </c>
      <c r="AW42" s="361">
        <f t="shared" si="26"/>
        <v>0</v>
      </c>
      <c r="AX42" s="361">
        <f t="shared" si="27"/>
        <v>0</v>
      </c>
    </row>
    <row r="43" spans="1:50" ht="15" customHeight="1" x14ac:dyDescent="0.2">
      <c r="A43" s="546" t="s">
        <v>140</v>
      </c>
      <c r="B43" s="14" t="s">
        <v>141</v>
      </c>
      <c r="C43" s="35">
        <f>'címrend kötelező'!GX45</f>
        <v>0</v>
      </c>
      <c r="D43" s="35">
        <f>'címrend kötelező'!GY45</f>
        <v>0</v>
      </c>
      <c r="E43" s="35">
        <f>'címrend kötelező'!GZ45</f>
        <v>0</v>
      </c>
      <c r="F43" s="35">
        <f>'címrend önként'!GX45</f>
        <v>17105</v>
      </c>
      <c r="G43" s="35">
        <f>'címrend önként'!GY45</f>
        <v>0</v>
      </c>
      <c r="H43" s="35">
        <f>'címrend önként'!GZ45</f>
        <v>17105</v>
      </c>
      <c r="I43" s="35">
        <f>'címrend államig'!FO45</f>
        <v>0</v>
      </c>
      <c r="J43" s="35">
        <f>'címrend államig'!FP45</f>
        <v>0</v>
      </c>
      <c r="K43" s="35">
        <f>'címrend államig'!FQ45</f>
        <v>0</v>
      </c>
      <c r="L43" s="35">
        <f t="shared" si="7"/>
        <v>17105</v>
      </c>
      <c r="M43" s="35">
        <f t="shared" si="14"/>
        <v>0</v>
      </c>
      <c r="N43" s="35">
        <f t="shared" si="15"/>
        <v>17105</v>
      </c>
      <c r="O43" s="35">
        <f>'címrend kötelező'!EV45</f>
        <v>0</v>
      </c>
      <c r="P43" s="35">
        <f>'címrend kötelező'!EW45</f>
        <v>0</v>
      </c>
      <c r="Q43" s="35">
        <f>'címrend kötelező'!EX45</f>
        <v>0</v>
      </c>
      <c r="R43" s="35">
        <f>'címrend önként'!EV45</f>
        <v>0</v>
      </c>
      <c r="S43" s="35">
        <f>'címrend önként'!EW45</f>
        <v>0</v>
      </c>
      <c r="T43" s="35">
        <f>'címrend önként'!EX45</f>
        <v>0</v>
      </c>
      <c r="U43" s="35">
        <f>'címrend államig'!EV45</f>
        <v>0</v>
      </c>
      <c r="V43" s="35">
        <f>'címrend államig'!EW45</f>
        <v>0</v>
      </c>
      <c r="W43" s="35">
        <f>'címrend államig'!EX45</f>
        <v>0</v>
      </c>
      <c r="X43" s="35">
        <f t="shared" si="8"/>
        <v>0</v>
      </c>
      <c r="Y43" s="35">
        <f t="shared" si="16"/>
        <v>0</v>
      </c>
      <c r="Z43" s="35">
        <f t="shared" si="17"/>
        <v>0</v>
      </c>
      <c r="AA43" s="35">
        <f>'címrend kötelező'!DR45</f>
        <v>0</v>
      </c>
      <c r="AB43" s="35">
        <f>'címrend kötelező'!DS45</f>
        <v>0</v>
      </c>
      <c r="AC43" s="35">
        <f>'címrend kötelező'!DT45</f>
        <v>0</v>
      </c>
      <c r="AD43" s="35">
        <f>'címrend önként'!DR45</f>
        <v>414425</v>
      </c>
      <c r="AE43" s="35">
        <f>'címrend önként'!DS45</f>
        <v>0</v>
      </c>
      <c r="AF43" s="35">
        <f>'címrend önként'!DT45</f>
        <v>414425</v>
      </c>
      <c r="AG43" s="35">
        <f>'címrend államig'!DR45</f>
        <v>0</v>
      </c>
      <c r="AH43" s="35">
        <f>'címrend államig'!DS45</f>
        <v>0</v>
      </c>
      <c r="AI43" s="35">
        <f>'címrend államig'!DT45</f>
        <v>0</v>
      </c>
      <c r="AJ43" s="35">
        <f t="shared" si="9"/>
        <v>414425</v>
      </c>
      <c r="AK43" s="35">
        <f t="shared" si="18"/>
        <v>0</v>
      </c>
      <c r="AL43" s="35">
        <f t="shared" si="19"/>
        <v>414425</v>
      </c>
      <c r="AM43" s="35">
        <f t="shared" si="10"/>
        <v>0</v>
      </c>
      <c r="AN43" s="35">
        <f t="shared" si="20"/>
        <v>0</v>
      </c>
      <c r="AO43" s="35">
        <f t="shared" si="21"/>
        <v>0</v>
      </c>
      <c r="AP43" s="35">
        <f t="shared" si="11"/>
        <v>431530</v>
      </c>
      <c r="AQ43" s="35">
        <f t="shared" si="22"/>
        <v>0</v>
      </c>
      <c r="AR43" s="35">
        <f t="shared" si="23"/>
        <v>431530</v>
      </c>
      <c r="AS43" s="35">
        <f t="shared" si="12"/>
        <v>0</v>
      </c>
      <c r="AT43" s="35">
        <f t="shared" si="24"/>
        <v>0</v>
      </c>
      <c r="AU43" s="35">
        <f t="shared" si="25"/>
        <v>0</v>
      </c>
      <c r="AV43" s="361">
        <f t="shared" si="13"/>
        <v>431530</v>
      </c>
      <c r="AW43" s="361">
        <f t="shared" si="26"/>
        <v>0</v>
      </c>
      <c r="AX43" s="361">
        <f t="shared" si="27"/>
        <v>431530</v>
      </c>
    </row>
    <row r="44" spans="1:50" ht="15" customHeight="1" x14ac:dyDescent="0.2">
      <c r="A44" s="25">
        <v>40</v>
      </c>
      <c r="B44" s="14" t="s">
        <v>142</v>
      </c>
      <c r="C44" s="35">
        <f>'címrend kötelező'!GX46</f>
        <v>0</v>
      </c>
      <c r="D44" s="35">
        <f>'címrend kötelező'!GY46</f>
        <v>0</v>
      </c>
      <c r="E44" s="35">
        <f>'címrend kötelező'!GZ46</f>
        <v>0</v>
      </c>
      <c r="F44" s="35">
        <f>'címrend önként'!GX46</f>
        <v>0</v>
      </c>
      <c r="G44" s="35">
        <f>'címrend önként'!GY46</f>
        <v>0</v>
      </c>
      <c r="H44" s="35">
        <f>'címrend önként'!GZ46</f>
        <v>0</v>
      </c>
      <c r="I44" s="35">
        <f>'címrend államig'!FO46</f>
        <v>0</v>
      </c>
      <c r="J44" s="35">
        <f>'címrend államig'!FP46</f>
        <v>0</v>
      </c>
      <c r="K44" s="35">
        <f>'címrend államig'!FQ46</f>
        <v>0</v>
      </c>
      <c r="L44" s="35">
        <f t="shared" si="7"/>
        <v>0</v>
      </c>
      <c r="M44" s="35">
        <f t="shared" si="14"/>
        <v>0</v>
      </c>
      <c r="N44" s="35">
        <f t="shared" si="15"/>
        <v>0</v>
      </c>
      <c r="O44" s="35">
        <f>'címrend kötelező'!EV46</f>
        <v>0</v>
      </c>
      <c r="P44" s="35">
        <f>'címrend kötelező'!EW46</f>
        <v>0</v>
      </c>
      <c r="Q44" s="35">
        <f>'címrend kötelező'!EX46</f>
        <v>0</v>
      </c>
      <c r="R44" s="35">
        <f>'címrend önként'!EV46</f>
        <v>0</v>
      </c>
      <c r="S44" s="35">
        <f>'címrend önként'!EW46</f>
        <v>0</v>
      </c>
      <c r="T44" s="35">
        <f>'címrend önként'!EX46</f>
        <v>0</v>
      </c>
      <c r="U44" s="35">
        <f>'címrend államig'!EV46</f>
        <v>0</v>
      </c>
      <c r="V44" s="35">
        <f>'címrend államig'!EW46</f>
        <v>0</v>
      </c>
      <c r="W44" s="35">
        <f>'címrend államig'!EX46</f>
        <v>0</v>
      </c>
      <c r="X44" s="35">
        <f t="shared" si="8"/>
        <v>0</v>
      </c>
      <c r="Y44" s="35">
        <f t="shared" si="16"/>
        <v>0</v>
      </c>
      <c r="Z44" s="35">
        <f t="shared" si="17"/>
        <v>0</v>
      </c>
      <c r="AA44" s="35">
        <f>'címrend kötelező'!DR46</f>
        <v>0</v>
      </c>
      <c r="AB44" s="35">
        <f>'címrend kötelező'!DS46</f>
        <v>0</v>
      </c>
      <c r="AC44" s="35">
        <f>'címrend kötelező'!DT46</f>
        <v>0</v>
      </c>
      <c r="AD44" s="35">
        <f>'címrend önként'!DR46</f>
        <v>2508870</v>
      </c>
      <c r="AE44" s="35">
        <f>'címrend önként'!DS46</f>
        <v>193944</v>
      </c>
      <c r="AF44" s="35">
        <f>'címrend önként'!DT46</f>
        <v>2702814</v>
      </c>
      <c r="AG44" s="35">
        <f>'címrend államig'!DR46</f>
        <v>0</v>
      </c>
      <c r="AH44" s="35">
        <f>'címrend államig'!DS46</f>
        <v>0</v>
      </c>
      <c r="AI44" s="35">
        <f>'címrend államig'!DT46</f>
        <v>0</v>
      </c>
      <c r="AJ44" s="35">
        <f t="shared" si="9"/>
        <v>2508870</v>
      </c>
      <c r="AK44" s="35">
        <f t="shared" si="18"/>
        <v>193944</v>
      </c>
      <c r="AL44" s="35">
        <f t="shared" si="19"/>
        <v>2702814</v>
      </c>
      <c r="AM44" s="35">
        <f t="shared" si="10"/>
        <v>0</v>
      </c>
      <c r="AN44" s="35">
        <f t="shared" si="20"/>
        <v>0</v>
      </c>
      <c r="AO44" s="35">
        <f t="shared" si="21"/>
        <v>0</v>
      </c>
      <c r="AP44" s="35">
        <f t="shared" si="11"/>
        <v>2508870</v>
      </c>
      <c r="AQ44" s="35">
        <f t="shared" si="22"/>
        <v>193944</v>
      </c>
      <c r="AR44" s="35">
        <f t="shared" si="23"/>
        <v>2702814</v>
      </c>
      <c r="AS44" s="35">
        <f t="shared" si="12"/>
        <v>0</v>
      </c>
      <c r="AT44" s="35">
        <f t="shared" si="24"/>
        <v>0</v>
      </c>
      <c r="AU44" s="35">
        <f t="shared" si="25"/>
        <v>0</v>
      </c>
      <c r="AV44" s="361">
        <f t="shared" si="13"/>
        <v>2508870</v>
      </c>
      <c r="AW44" s="361">
        <f t="shared" si="26"/>
        <v>193944</v>
      </c>
      <c r="AX44" s="361">
        <f t="shared" si="27"/>
        <v>2702814</v>
      </c>
    </row>
    <row r="45" spans="1:50" ht="15" customHeight="1" x14ac:dyDescent="0.2">
      <c r="A45" s="546" t="s">
        <v>143</v>
      </c>
      <c r="B45" s="14" t="s">
        <v>144</v>
      </c>
      <c r="C45" s="35">
        <f>'címrend kötelező'!GX47</f>
        <v>0</v>
      </c>
      <c r="D45" s="35">
        <f>'címrend kötelező'!GY47</f>
        <v>0</v>
      </c>
      <c r="E45" s="35">
        <f>'címrend kötelező'!GZ47</f>
        <v>0</v>
      </c>
      <c r="F45" s="35">
        <f>'címrend önként'!GX47</f>
        <v>0</v>
      </c>
      <c r="G45" s="35">
        <f>'címrend önként'!GY47</f>
        <v>0</v>
      </c>
      <c r="H45" s="35">
        <f>'címrend önként'!GZ47</f>
        <v>0</v>
      </c>
      <c r="I45" s="35">
        <f>'címrend államig'!FO47</f>
        <v>0</v>
      </c>
      <c r="J45" s="35">
        <f>'címrend államig'!FP47</f>
        <v>0</v>
      </c>
      <c r="K45" s="35">
        <f>'címrend államig'!FQ47</f>
        <v>0</v>
      </c>
      <c r="L45" s="35">
        <f t="shared" si="7"/>
        <v>0</v>
      </c>
      <c r="M45" s="35">
        <f t="shared" si="14"/>
        <v>0</v>
      </c>
      <c r="N45" s="35">
        <f t="shared" si="15"/>
        <v>0</v>
      </c>
      <c r="O45" s="35">
        <f>'címrend kötelező'!EV47</f>
        <v>0</v>
      </c>
      <c r="P45" s="35">
        <f>'címrend kötelező'!EW47</f>
        <v>0</v>
      </c>
      <c r="Q45" s="35">
        <f>'címrend kötelező'!EX47</f>
        <v>0</v>
      </c>
      <c r="R45" s="35">
        <f>'címrend önként'!EV47</f>
        <v>0</v>
      </c>
      <c r="S45" s="35">
        <f>'címrend önként'!EW47</f>
        <v>0</v>
      </c>
      <c r="T45" s="35">
        <f>'címrend önként'!EX47</f>
        <v>0</v>
      </c>
      <c r="U45" s="35">
        <f>'címrend államig'!EV47</f>
        <v>0</v>
      </c>
      <c r="V45" s="35">
        <f>'címrend államig'!EW47</f>
        <v>0</v>
      </c>
      <c r="W45" s="35">
        <f>'címrend államig'!EX47</f>
        <v>0</v>
      </c>
      <c r="X45" s="35">
        <f t="shared" si="8"/>
        <v>0</v>
      </c>
      <c r="Y45" s="35">
        <f t="shared" si="16"/>
        <v>0</v>
      </c>
      <c r="Z45" s="35">
        <f t="shared" si="17"/>
        <v>0</v>
      </c>
      <c r="AA45" s="35">
        <f>'címrend kötelező'!DR47</f>
        <v>0</v>
      </c>
      <c r="AB45" s="35">
        <f>'címrend kötelező'!DS47</f>
        <v>0</v>
      </c>
      <c r="AC45" s="35">
        <f>'címrend kötelező'!DT47</f>
        <v>0</v>
      </c>
      <c r="AD45" s="35">
        <f>'címrend önként'!DR47</f>
        <v>0</v>
      </c>
      <c r="AE45" s="35">
        <f>'címrend önként'!DS47</f>
        <v>0</v>
      </c>
      <c r="AF45" s="35">
        <f>'címrend önként'!DT47</f>
        <v>0</v>
      </c>
      <c r="AG45" s="35">
        <f>'címrend államig'!DR47</f>
        <v>0</v>
      </c>
      <c r="AH45" s="35">
        <f>'címrend államig'!DS47</f>
        <v>0</v>
      </c>
      <c r="AI45" s="35">
        <f>'címrend államig'!DT47</f>
        <v>0</v>
      </c>
      <c r="AJ45" s="35">
        <f t="shared" si="9"/>
        <v>0</v>
      </c>
      <c r="AK45" s="35">
        <f t="shared" si="18"/>
        <v>0</v>
      </c>
      <c r="AL45" s="35">
        <f t="shared" si="19"/>
        <v>0</v>
      </c>
      <c r="AM45" s="35">
        <f t="shared" si="10"/>
        <v>0</v>
      </c>
      <c r="AN45" s="35">
        <f t="shared" si="20"/>
        <v>0</v>
      </c>
      <c r="AO45" s="35">
        <f t="shared" si="21"/>
        <v>0</v>
      </c>
      <c r="AP45" s="35">
        <f t="shared" si="11"/>
        <v>0</v>
      </c>
      <c r="AQ45" s="35">
        <f t="shared" si="22"/>
        <v>0</v>
      </c>
      <c r="AR45" s="35">
        <f t="shared" si="23"/>
        <v>0</v>
      </c>
      <c r="AS45" s="35">
        <f t="shared" si="12"/>
        <v>0</v>
      </c>
      <c r="AT45" s="35">
        <f t="shared" si="24"/>
        <v>0</v>
      </c>
      <c r="AU45" s="35">
        <f t="shared" si="25"/>
        <v>0</v>
      </c>
      <c r="AV45" s="361">
        <f t="shared" si="13"/>
        <v>0</v>
      </c>
      <c r="AW45" s="361">
        <f t="shared" si="26"/>
        <v>0</v>
      </c>
      <c r="AX45" s="361">
        <f t="shared" si="27"/>
        <v>0</v>
      </c>
    </row>
    <row r="46" spans="1:50" ht="15" customHeight="1" x14ac:dyDescent="0.2">
      <c r="A46" s="25">
        <v>42</v>
      </c>
      <c r="B46" s="14" t="s">
        <v>145</v>
      </c>
      <c r="C46" s="35">
        <f>'címrend kötelező'!GX48</f>
        <v>0</v>
      </c>
      <c r="D46" s="35">
        <f>'címrend kötelező'!GY48</f>
        <v>0</v>
      </c>
      <c r="E46" s="35">
        <f>'címrend kötelező'!GZ48</f>
        <v>0</v>
      </c>
      <c r="F46" s="35">
        <f>'címrend önként'!GX48</f>
        <v>0</v>
      </c>
      <c r="G46" s="35">
        <f>'címrend önként'!GY48</f>
        <v>0</v>
      </c>
      <c r="H46" s="35">
        <f>'címrend önként'!GZ48</f>
        <v>0</v>
      </c>
      <c r="I46" s="35">
        <f>'címrend államig'!FO48</f>
        <v>0</v>
      </c>
      <c r="J46" s="35">
        <f>'címrend államig'!FP48</f>
        <v>0</v>
      </c>
      <c r="K46" s="35">
        <f>'címrend államig'!FQ48</f>
        <v>0</v>
      </c>
      <c r="L46" s="35">
        <f t="shared" si="7"/>
        <v>0</v>
      </c>
      <c r="M46" s="35">
        <f t="shared" si="14"/>
        <v>0</v>
      </c>
      <c r="N46" s="35">
        <f t="shared" si="15"/>
        <v>0</v>
      </c>
      <c r="O46" s="35">
        <f>'címrend kötelező'!EV48</f>
        <v>0</v>
      </c>
      <c r="P46" s="35">
        <f>'címrend kötelező'!EW48</f>
        <v>0</v>
      </c>
      <c r="Q46" s="35">
        <f>'címrend kötelező'!EX48</f>
        <v>0</v>
      </c>
      <c r="R46" s="35">
        <f>'címrend önként'!EV48</f>
        <v>0</v>
      </c>
      <c r="S46" s="35">
        <f>'címrend önként'!EW48</f>
        <v>0</v>
      </c>
      <c r="T46" s="35">
        <f>'címrend önként'!EX48</f>
        <v>0</v>
      </c>
      <c r="U46" s="35">
        <f>'címrend államig'!EV48</f>
        <v>0</v>
      </c>
      <c r="V46" s="35">
        <f>'címrend államig'!EW48</f>
        <v>0</v>
      </c>
      <c r="W46" s="35">
        <f>'címrend államig'!EX48</f>
        <v>0</v>
      </c>
      <c r="X46" s="35">
        <f t="shared" si="8"/>
        <v>0</v>
      </c>
      <c r="Y46" s="35">
        <f t="shared" si="16"/>
        <v>0</v>
      </c>
      <c r="Z46" s="35">
        <f t="shared" si="17"/>
        <v>0</v>
      </c>
      <c r="AA46" s="35">
        <f>'címrend kötelező'!DR48</f>
        <v>0</v>
      </c>
      <c r="AB46" s="35">
        <f>'címrend kötelező'!DS48</f>
        <v>0</v>
      </c>
      <c r="AC46" s="35">
        <f>'címrend kötelező'!DT48</f>
        <v>0</v>
      </c>
      <c r="AD46" s="35">
        <f>'címrend önként'!DR48</f>
        <v>0</v>
      </c>
      <c r="AE46" s="35">
        <f>'címrend önként'!DS48</f>
        <v>0</v>
      </c>
      <c r="AF46" s="35">
        <f>'címrend önként'!DT48</f>
        <v>0</v>
      </c>
      <c r="AG46" s="35">
        <f>'címrend államig'!DR48</f>
        <v>0</v>
      </c>
      <c r="AH46" s="35">
        <f>'címrend államig'!DS48</f>
        <v>0</v>
      </c>
      <c r="AI46" s="35">
        <f>'címrend államig'!DT48</f>
        <v>0</v>
      </c>
      <c r="AJ46" s="35">
        <f t="shared" si="9"/>
        <v>0</v>
      </c>
      <c r="AK46" s="35">
        <f t="shared" si="18"/>
        <v>0</v>
      </c>
      <c r="AL46" s="35">
        <f t="shared" si="19"/>
        <v>0</v>
      </c>
      <c r="AM46" s="35">
        <f t="shared" si="10"/>
        <v>0</v>
      </c>
      <c r="AN46" s="35">
        <f t="shared" si="20"/>
        <v>0</v>
      </c>
      <c r="AO46" s="35">
        <f t="shared" si="21"/>
        <v>0</v>
      </c>
      <c r="AP46" s="35">
        <f t="shared" si="11"/>
        <v>0</v>
      </c>
      <c r="AQ46" s="35">
        <f t="shared" si="22"/>
        <v>0</v>
      </c>
      <c r="AR46" s="35">
        <f t="shared" si="23"/>
        <v>0</v>
      </c>
      <c r="AS46" s="35">
        <f t="shared" si="12"/>
        <v>0</v>
      </c>
      <c r="AT46" s="35">
        <f t="shared" si="24"/>
        <v>0</v>
      </c>
      <c r="AU46" s="35">
        <f t="shared" si="25"/>
        <v>0</v>
      </c>
      <c r="AV46" s="361">
        <f t="shared" si="13"/>
        <v>0</v>
      </c>
      <c r="AW46" s="361">
        <f t="shared" si="26"/>
        <v>0</v>
      </c>
      <c r="AX46" s="361">
        <f t="shared" si="27"/>
        <v>0</v>
      </c>
    </row>
    <row r="47" spans="1:50" s="12" customFormat="1" ht="15" customHeight="1" x14ac:dyDescent="0.2">
      <c r="A47" s="550" t="s">
        <v>146</v>
      </c>
      <c r="B47" s="4" t="s">
        <v>147</v>
      </c>
      <c r="C47" s="35">
        <f>'címrend kötelező'!GX49</f>
        <v>0</v>
      </c>
      <c r="D47" s="35">
        <f>'címrend kötelező'!GY49</f>
        <v>0</v>
      </c>
      <c r="E47" s="35">
        <f>'címrend kötelező'!GZ49</f>
        <v>0</v>
      </c>
      <c r="F47" s="35">
        <f>'címrend önként'!GX49</f>
        <v>0</v>
      </c>
      <c r="G47" s="35">
        <f>'címrend önként'!GY49</f>
        <v>0</v>
      </c>
      <c r="H47" s="35">
        <f>'címrend önként'!GZ49</f>
        <v>0</v>
      </c>
      <c r="I47" s="35">
        <f>'címrend államig'!FO49</f>
        <v>0</v>
      </c>
      <c r="J47" s="35">
        <f>'címrend államig'!FP49</f>
        <v>0</v>
      </c>
      <c r="K47" s="35">
        <f>'címrend államig'!FQ49</f>
        <v>0</v>
      </c>
      <c r="L47" s="35">
        <f t="shared" si="7"/>
        <v>0</v>
      </c>
      <c r="M47" s="35">
        <f t="shared" si="14"/>
        <v>0</v>
      </c>
      <c r="N47" s="35">
        <f t="shared" si="15"/>
        <v>0</v>
      </c>
      <c r="O47" s="35">
        <f>'címrend kötelező'!EV49</f>
        <v>0</v>
      </c>
      <c r="P47" s="35">
        <f>'címrend kötelező'!EW49</f>
        <v>0</v>
      </c>
      <c r="Q47" s="35">
        <f>'címrend kötelező'!EX49</f>
        <v>0</v>
      </c>
      <c r="R47" s="35">
        <f>'címrend önként'!EV49</f>
        <v>0</v>
      </c>
      <c r="S47" s="35">
        <f>'címrend önként'!EW49</f>
        <v>0</v>
      </c>
      <c r="T47" s="35">
        <f>'címrend önként'!EX49</f>
        <v>0</v>
      </c>
      <c r="U47" s="35">
        <f>'címrend államig'!EV49</f>
        <v>0</v>
      </c>
      <c r="V47" s="35">
        <f>'címrend államig'!EW49</f>
        <v>0</v>
      </c>
      <c r="W47" s="35">
        <f>'címrend államig'!EX49</f>
        <v>0</v>
      </c>
      <c r="X47" s="35">
        <f t="shared" si="8"/>
        <v>0</v>
      </c>
      <c r="Y47" s="35">
        <f t="shared" si="16"/>
        <v>0</v>
      </c>
      <c r="Z47" s="35">
        <f t="shared" si="17"/>
        <v>0</v>
      </c>
      <c r="AA47" s="35">
        <f>'címrend kötelező'!DR49</f>
        <v>0</v>
      </c>
      <c r="AB47" s="35">
        <f>'címrend kötelező'!DS49</f>
        <v>0</v>
      </c>
      <c r="AC47" s="35">
        <f>'címrend kötelező'!DT49</f>
        <v>0</v>
      </c>
      <c r="AD47" s="35">
        <f>'címrend önként'!DR49</f>
        <v>140500</v>
      </c>
      <c r="AE47" s="35">
        <f>'címrend önként'!DS49</f>
        <v>0</v>
      </c>
      <c r="AF47" s="35">
        <f>'címrend önként'!DT49</f>
        <v>140500</v>
      </c>
      <c r="AG47" s="35">
        <f>'címrend államig'!DR49</f>
        <v>0</v>
      </c>
      <c r="AH47" s="35">
        <f>'címrend államig'!DS49</f>
        <v>0</v>
      </c>
      <c r="AI47" s="35">
        <f>'címrend államig'!DT49</f>
        <v>0</v>
      </c>
      <c r="AJ47" s="35">
        <f t="shared" si="9"/>
        <v>140500</v>
      </c>
      <c r="AK47" s="35">
        <f t="shared" si="18"/>
        <v>0</v>
      </c>
      <c r="AL47" s="35">
        <f t="shared" si="19"/>
        <v>140500</v>
      </c>
      <c r="AM47" s="35">
        <f t="shared" si="10"/>
        <v>0</v>
      </c>
      <c r="AN47" s="35">
        <f t="shared" si="20"/>
        <v>0</v>
      </c>
      <c r="AO47" s="35">
        <f t="shared" si="21"/>
        <v>0</v>
      </c>
      <c r="AP47" s="35">
        <f t="shared" si="11"/>
        <v>140500</v>
      </c>
      <c r="AQ47" s="35">
        <f t="shared" si="22"/>
        <v>0</v>
      </c>
      <c r="AR47" s="35">
        <f t="shared" si="23"/>
        <v>140500</v>
      </c>
      <c r="AS47" s="35">
        <f t="shared" si="12"/>
        <v>0</v>
      </c>
      <c r="AT47" s="35">
        <f t="shared" si="24"/>
        <v>0</v>
      </c>
      <c r="AU47" s="35">
        <f t="shared" si="25"/>
        <v>0</v>
      </c>
      <c r="AV47" s="361">
        <f t="shared" si="13"/>
        <v>140500</v>
      </c>
      <c r="AW47" s="361">
        <f t="shared" si="26"/>
        <v>0</v>
      </c>
      <c r="AX47" s="361">
        <f t="shared" si="27"/>
        <v>140500</v>
      </c>
    </row>
    <row r="48" spans="1:50" ht="15" customHeight="1" x14ac:dyDescent="0.2">
      <c r="A48" s="25">
        <v>44</v>
      </c>
      <c r="B48" s="14" t="s">
        <v>148</v>
      </c>
      <c r="C48" s="35">
        <f>'címrend kötelező'!GX50</f>
        <v>0</v>
      </c>
      <c r="D48" s="35">
        <f>'címrend kötelező'!GY50</f>
        <v>0</v>
      </c>
      <c r="E48" s="35">
        <f>'címrend kötelező'!GZ50</f>
        <v>0</v>
      </c>
      <c r="F48" s="35">
        <f>'címrend önként'!GX50</f>
        <v>0</v>
      </c>
      <c r="G48" s="35">
        <f>'címrend önként'!GY50</f>
        <v>0</v>
      </c>
      <c r="H48" s="35">
        <f>'címrend önként'!GZ50</f>
        <v>0</v>
      </c>
      <c r="I48" s="35">
        <f>'címrend államig'!FO50</f>
        <v>0</v>
      </c>
      <c r="J48" s="35">
        <f>'címrend államig'!FP50</f>
        <v>0</v>
      </c>
      <c r="K48" s="35">
        <f>'címrend államig'!FQ50</f>
        <v>0</v>
      </c>
      <c r="L48" s="35">
        <f t="shared" si="7"/>
        <v>0</v>
      </c>
      <c r="M48" s="35">
        <f t="shared" si="14"/>
        <v>0</v>
      </c>
      <c r="N48" s="35">
        <f t="shared" si="15"/>
        <v>0</v>
      </c>
      <c r="O48" s="35">
        <f>'címrend kötelező'!EV50</f>
        <v>0</v>
      </c>
      <c r="P48" s="35">
        <f>'címrend kötelező'!EW50</f>
        <v>0</v>
      </c>
      <c r="Q48" s="35">
        <f>'címrend kötelező'!EX50</f>
        <v>0</v>
      </c>
      <c r="R48" s="35">
        <f>'címrend önként'!EV50</f>
        <v>0</v>
      </c>
      <c r="S48" s="35">
        <f>'címrend önként'!EW50</f>
        <v>0</v>
      </c>
      <c r="T48" s="35">
        <f>'címrend önként'!EX50</f>
        <v>0</v>
      </c>
      <c r="U48" s="35">
        <f>'címrend államig'!EV50</f>
        <v>0</v>
      </c>
      <c r="V48" s="35">
        <f>'címrend államig'!EW50</f>
        <v>0</v>
      </c>
      <c r="W48" s="35">
        <f>'címrend államig'!EX50</f>
        <v>0</v>
      </c>
      <c r="X48" s="35">
        <f t="shared" si="8"/>
        <v>0</v>
      </c>
      <c r="Y48" s="35">
        <f t="shared" si="16"/>
        <v>0</v>
      </c>
      <c r="Z48" s="35">
        <f t="shared" si="17"/>
        <v>0</v>
      </c>
      <c r="AA48" s="35">
        <f>'címrend kötelező'!DR50</f>
        <v>0</v>
      </c>
      <c r="AB48" s="35">
        <f>'címrend kötelező'!DS50</f>
        <v>0</v>
      </c>
      <c r="AC48" s="35">
        <f>'címrend kötelező'!DT50</f>
        <v>0</v>
      </c>
      <c r="AD48" s="35">
        <f>'címrend önként'!DR50</f>
        <v>140500</v>
      </c>
      <c r="AE48" s="35">
        <f>'címrend önként'!DS50</f>
        <v>0</v>
      </c>
      <c r="AF48" s="35">
        <f>'címrend önként'!DT50</f>
        <v>140500</v>
      </c>
      <c r="AG48" s="35">
        <f>'címrend államig'!DR50</f>
        <v>0</v>
      </c>
      <c r="AH48" s="35">
        <f>'címrend államig'!DS50</f>
        <v>0</v>
      </c>
      <c r="AI48" s="35">
        <f>'címrend államig'!DT50</f>
        <v>0</v>
      </c>
      <c r="AJ48" s="35">
        <f t="shared" si="9"/>
        <v>140500</v>
      </c>
      <c r="AK48" s="35">
        <f t="shared" si="18"/>
        <v>0</v>
      </c>
      <c r="AL48" s="35">
        <f t="shared" si="19"/>
        <v>140500</v>
      </c>
      <c r="AM48" s="35">
        <f t="shared" si="10"/>
        <v>0</v>
      </c>
      <c r="AN48" s="35">
        <f t="shared" si="20"/>
        <v>0</v>
      </c>
      <c r="AO48" s="35">
        <f t="shared" si="21"/>
        <v>0</v>
      </c>
      <c r="AP48" s="35">
        <f t="shared" si="11"/>
        <v>140500</v>
      </c>
      <c r="AQ48" s="35">
        <f t="shared" si="22"/>
        <v>0</v>
      </c>
      <c r="AR48" s="35">
        <f t="shared" si="23"/>
        <v>140500</v>
      </c>
      <c r="AS48" s="35">
        <f t="shared" si="12"/>
        <v>0</v>
      </c>
      <c r="AT48" s="35">
        <f t="shared" si="24"/>
        <v>0</v>
      </c>
      <c r="AU48" s="35">
        <f t="shared" si="25"/>
        <v>0</v>
      </c>
      <c r="AV48" s="361">
        <f t="shared" si="13"/>
        <v>140500</v>
      </c>
      <c r="AW48" s="361">
        <f t="shared" si="26"/>
        <v>0</v>
      </c>
      <c r="AX48" s="361">
        <f t="shared" si="27"/>
        <v>140500</v>
      </c>
    </row>
    <row r="49" spans="1:50" ht="15" customHeight="1" x14ac:dyDescent="0.2">
      <c r="A49" s="546" t="s">
        <v>149</v>
      </c>
      <c r="B49" s="14" t="s">
        <v>150</v>
      </c>
      <c r="C49" s="35">
        <f>'címrend kötelező'!GX51</f>
        <v>0</v>
      </c>
      <c r="D49" s="35">
        <f>'címrend kötelező'!GY51</f>
        <v>0</v>
      </c>
      <c r="E49" s="35">
        <f>'címrend kötelező'!GZ51</f>
        <v>0</v>
      </c>
      <c r="F49" s="35">
        <f>'címrend önként'!GX51</f>
        <v>0</v>
      </c>
      <c r="G49" s="35">
        <f>'címrend önként'!GY51</f>
        <v>0</v>
      </c>
      <c r="H49" s="35">
        <f>'címrend önként'!GZ51</f>
        <v>0</v>
      </c>
      <c r="I49" s="35">
        <f>'címrend államig'!FO51</f>
        <v>0</v>
      </c>
      <c r="J49" s="35">
        <f>'címrend államig'!FP51</f>
        <v>0</v>
      </c>
      <c r="K49" s="35">
        <f>'címrend államig'!FQ51</f>
        <v>0</v>
      </c>
      <c r="L49" s="35">
        <f t="shared" si="7"/>
        <v>0</v>
      </c>
      <c r="M49" s="35">
        <f t="shared" si="14"/>
        <v>0</v>
      </c>
      <c r="N49" s="35">
        <f t="shared" si="15"/>
        <v>0</v>
      </c>
      <c r="O49" s="35">
        <f>'címrend kötelező'!EV51</f>
        <v>0</v>
      </c>
      <c r="P49" s="35">
        <f>'címrend kötelező'!EW51</f>
        <v>0</v>
      </c>
      <c r="Q49" s="35">
        <f>'címrend kötelező'!EX51</f>
        <v>0</v>
      </c>
      <c r="R49" s="35">
        <f>'címrend önként'!EV51</f>
        <v>0</v>
      </c>
      <c r="S49" s="35">
        <f>'címrend önként'!EW51</f>
        <v>0</v>
      </c>
      <c r="T49" s="35">
        <f>'címrend önként'!EX51</f>
        <v>0</v>
      </c>
      <c r="U49" s="35">
        <f>'címrend államig'!EV51</f>
        <v>0</v>
      </c>
      <c r="V49" s="35">
        <f>'címrend államig'!EW51</f>
        <v>0</v>
      </c>
      <c r="W49" s="35">
        <f>'címrend államig'!EX51</f>
        <v>0</v>
      </c>
      <c r="X49" s="35">
        <f t="shared" si="8"/>
        <v>0</v>
      </c>
      <c r="Y49" s="35">
        <f t="shared" si="16"/>
        <v>0</v>
      </c>
      <c r="Z49" s="35">
        <f t="shared" si="17"/>
        <v>0</v>
      </c>
      <c r="AA49" s="35">
        <f>'címrend kötelező'!DR51</f>
        <v>0</v>
      </c>
      <c r="AB49" s="35">
        <f>'címrend kötelező'!DS51</f>
        <v>0</v>
      </c>
      <c r="AC49" s="35">
        <f>'címrend kötelező'!DT51</f>
        <v>0</v>
      </c>
      <c r="AD49" s="35">
        <f>'címrend önként'!DR51</f>
        <v>0</v>
      </c>
      <c r="AE49" s="35">
        <f>'címrend önként'!DS51</f>
        <v>0</v>
      </c>
      <c r="AF49" s="35">
        <f>'címrend önként'!DT51</f>
        <v>0</v>
      </c>
      <c r="AG49" s="35">
        <f>'címrend államig'!DR51</f>
        <v>0</v>
      </c>
      <c r="AH49" s="35">
        <f>'címrend államig'!DS51</f>
        <v>0</v>
      </c>
      <c r="AI49" s="35">
        <f>'címrend államig'!DT51</f>
        <v>0</v>
      </c>
      <c r="AJ49" s="35">
        <f t="shared" si="9"/>
        <v>0</v>
      </c>
      <c r="AK49" s="35">
        <f t="shared" si="18"/>
        <v>0</v>
      </c>
      <c r="AL49" s="35">
        <f t="shared" si="19"/>
        <v>0</v>
      </c>
      <c r="AM49" s="35">
        <f t="shared" si="10"/>
        <v>0</v>
      </c>
      <c r="AN49" s="35">
        <f t="shared" si="20"/>
        <v>0</v>
      </c>
      <c r="AO49" s="35">
        <f t="shared" si="21"/>
        <v>0</v>
      </c>
      <c r="AP49" s="35">
        <f t="shared" si="11"/>
        <v>0</v>
      </c>
      <c r="AQ49" s="35">
        <f t="shared" si="22"/>
        <v>0</v>
      </c>
      <c r="AR49" s="35">
        <f t="shared" si="23"/>
        <v>0</v>
      </c>
      <c r="AS49" s="35">
        <f t="shared" si="12"/>
        <v>0</v>
      </c>
      <c r="AT49" s="35">
        <f t="shared" si="24"/>
        <v>0</v>
      </c>
      <c r="AU49" s="35">
        <f t="shared" si="25"/>
        <v>0</v>
      </c>
      <c r="AV49" s="361">
        <f t="shared" si="13"/>
        <v>0</v>
      </c>
      <c r="AW49" s="361">
        <f t="shared" si="26"/>
        <v>0</v>
      </c>
      <c r="AX49" s="361">
        <f t="shared" si="27"/>
        <v>0</v>
      </c>
    </row>
    <row r="50" spans="1:50" s="12" customFormat="1" ht="15" customHeight="1" x14ac:dyDescent="0.2">
      <c r="A50" s="551" t="s">
        <v>151</v>
      </c>
      <c r="B50" s="4" t="s">
        <v>152</v>
      </c>
      <c r="C50" s="35">
        <f>'címrend kötelező'!GX52</f>
        <v>1709154</v>
      </c>
      <c r="D50" s="35">
        <f>'címrend kötelező'!GY52</f>
        <v>228182</v>
      </c>
      <c r="E50" s="35">
        <f>'címrend kötelező'!GZ52</f>
        <v>1937336</v>
      </c>
      <c r="F50" s="35">
        <f>'címrend önként'!GX52</f>
        <v>103355</v>
      </c>
      <c r="G50" s="35">
        <f>'címrend önként'!GY52</f>
        <v>43794</v>
      </c>
      <c r="H50" s="35">
        <f>'címrend önként'!GZ52</f>
        <v>147149</v>
      </c>
      <c r="I50" s="35">
        <f>'címrend államig'!FO52</f>
        <v>0</v>
      </c>
      <c r="J50" s="35">
        <f>'címrend államig'!FP52</f>
        <v>0</v>
      </c>
      <c r="K50" s="35">
        <f>'címrend államig'!FQ52</f>
        <v>0</v>
      </c>
      <c r="L50" s="35">
        <f t="shared" si="7"/>
        <v>1812509</v>
      </c>
      <c r="M50" s="35">
        <f t="shared" si="14"/>
        <v>271976</v>
      </c>
      <c r="N50" s="35">
        <f t="shared" si="15"/>
        <v>2084485</v>
      </c>
      <c r="O50" s="35">
        <f>'címrend kötelező'!EV52</f>
        <v>19200</v>
      </c>
      <c r="P50" s="35">
        <f>'címrend kötelező'!EW52</f>
        <v>334934</v>
      </c>
      <c r="Q50" s="35">
        <f>'címrend kötelező'!EX52</f>
        <v>354134</v>
      </c>
      <c r="R50" s="35">
        <f>'címrend önként'!EV52</f>
        <v>0</v>
      </c>
      <c r="S50" s="35">
        <f>'címrend önként'!EW52</f>
        <v>120462</v>
      </c>
      <c r="T50" s="35">
        <f>'címrend önként'!EX52</f>
        <v>120462</v>
      </c>
      <c r="U50" s="35">
        <f>'címrend államig'!EV52</f>
        <v>3900</v>
      </c>
      <c r="V50" s="35">
        <f>'címrend államig'!EW52</f>
        <v>60079</v>
      </c>
      <c r="W50" s="35">
        <f>'címrend államig'!EX52</f>
        <v>63979</v>
      </c>
      <c r="X50" s="35">
        <f t="shared" si="8"/>
        <v>23100</v>
      </c>
      <c r="Y50" s="35">
        <f t="shared" si="16"/>
        <v>515475</v>
      </c>
      <c r="Z50" s="35">
        <f t="shared" si="17"/>
        <v>538575</v>
      </c>
      <c r="AA50" s="35" t="e">
        <f>'címrend kötelező'!DR52</f>
        <v>#REF!</v>
      </c>
      <c r="AB50" s="35">
        <f>'címrend kötelező'!DS52</f>
        <v>931900</v>
      </c>
      <c r="AC50" s="35" t="e">
        <f>'címrend kötelező'!DT52</f>
        <v>#REF!</v>
      </c>
      <c r="AD50" s="35">
        <f>'címrend önként'!DR52</f>
        <v>3809599</v>
      </c>
      <c r="AE50" s="35">
        <f>'címrend önként'!DS52</f>
        <v>2597547</v>
      </c>
      <c r="AF50" s="35">
        <f>'címrend önként'!DT52</f>
        <v>6407146</v>
      </c>
      <c r="AG50" s="35">
        <f>'címrend államig'!DR52</f>
        <v>0</v>
      </c>
      <c r="AH50" s="35">
        <f>'címrend államig'!DS52</f>
        <v>60357</v>
      </c>
      <c r="AI50" s="35">
        <f>'címrend államig'!DT52</f>
        <v>60357</v>
      </c>
      <c r="AJ50" s="35" t="e">
        <f t="shared" si="9"/>
        <v>#REF!</v>
      </c>
      <c r="AK50" s="35">
        <f t="shared" si="18"/>
        <v>3589804</v>
      </c>
      <c r="AL50" s="35" t="e">
        <f t="shared" si="19"/>
        <v>#REF!</v>
      </c>
      <c r="AM50" s="35" t="e">
        <f t="shared" si="10"/>
        <v>#REF!</v>
      </c>
      <c r="AN50" s="35">
        <f t="shared" si="20"/>
        <v>1495016</v>
      </c>
      <c r="AO50" s="35" t="e">
        <f t="shared" si="21"/>
        <v>#REF!</v>
      </c>
      <c r="AP50" s="35">
        <f t="shared" si="11"/>
        <v>3912954</v>
      </c>
      <c r="AQ50" s="35">
        <f t="shared" si="22"/>
        <v>2761803</v>
      </c>
      <c r="AR50" s="35">
        <f t="shared" si="23"/>
        <v>6674757</v>
      </c>
      <c r="AS50" s="35">
        <f t="shared" si="12"/>
        <v>3900</v>
      </c>
      <c r="AT50" s="35">
        <f t="shared" si="24"/>
        <v>120436</v>
      </c>
      <c r="AU50" s="35">
        <f t="shared" si="25"/>
        <v>124336</v>
      </c>
      <c r="AV50" s="361" t="e">
        <f t="shared" si="13"/>
        <v>#REF!</v>
      </c>
      <c r="AW50" s="361">
        <f t="shared" si="26"/>
        <v>4377255</v>
      </c>
      <c r="AX50" s="361" t="e">
        <f t="shared" si="27"/>
        <v>#REF!</v>
      </c>
    </row>
    <row r="51" spans="1:50" s="12" customFormat="1" ht="15" customHeight="1" x14ac:dyDescent="0.2">
      <c r="A51" s="362" t="s">
        <v>153</v>
      </c>
      <c r="B51" s="4" t="s">
        <v>154</v>
      </c>
      <c r="C51" s="35">
        <f>'címrend kötelező'!GX53</f>
        <v>0</v>
      </c>
      <c r="D51" s="35">
        <f>'címrend kötelező'!GY53</f>
        <v>0</v>
      </c>
      <c r="E51" s="35">
        <f>'címrend kötelező'!GZ53</f>
        <v>0</v>
      </c>
      <c r="F51" s="35">
        <f>'címrend önként'!GX53</f>
        <v>0</v>
      </c>
      <c r="G51" s="35">
        <f>'címrend önként'!GY53</f>
        <v>0</v>
      </c>
      <c r="H51" s="35">
        <f>'címrend önként'!GZ53</f>
        <v>0</v>
      </c>
      <c r="I51" s="35">
        <f>'címrend államig'!FO53</f>
        <v>0</v>
      </c>
      <c r="J51" s="35">
        <f>'címrend államig'!FP53</f>
        <v>0</v>
      </c>
      <c r="K51" s="35">
        <f>'címrend államig'!FQ53</f>
        <v>0</v>
      </c>
      <c r="L51" s="35">
        <f t="shared" si="7"/>
        <v>0</v>
      </c>
      <c r="M51" s="35">
        <f t="shared" si="14"/>
        <v>0</v>
      </c>
      <c r="N51" s="35">
        <f t="shared" si="15"/>
        <v>0</v>
      </c>
      <c r="O51" s="35">
        <f>'címrend kötelező'!EV53</f>
        <v>0</v>
      </c>
      <c r="P51" s="35">
        <f>'címrend kötelező'!EW53</f>
        <v>0</v>
      </c>
      <c r="Q51" s="35">
        <f>'címrend kötelező'!EX53</f>
        <v>0</v>
      </c>
      <c r="R51" s="35">
        <f>'címrend önként'!EV53</f>
        <v>0</v>
      </c>
      <c r="S51" s="35">
        <f>'címrend önként'!EW53</f>
        <v>0</v>
      </c>
      <c r="T51" s="35">
        <f>'címrend önként'!EX53</f>
        <v>0</v>
      </c>
      <c r="U51" s="35">
        <f>'címrend államig'!EV53</f>
        <v>0</v>
      </c>
      <c r="V51" s="35">
        <f>'címrend államig'!EW53</f>
        <v>0</v>
      </c>
      <c r="W51" s="35">
        <f>'címrend államig'!EX53</f>
        <v>0</v>
      </c>
      <c r="X51" s="35">
        <f t="shared" si="8"/>
        <v>0</v>
      </c>
      <c r="Y51" s="35">
        <f t="shared" si="16"/>
        <v>0</v>
      </c>
      <c r="Z51" s="35">
        <f t="shared" si="17"/>
        <v>0</v>
      </c>
      <c r="AA51" s="35">
        <f>'címrend kötelező'!DR53</f>
        <v>5642887</v>
      </c>
      <c r="AB51" s="35">
        <f>'címrend kötelező'!DS53</f>
        <v>398516</v>
      </c>
      <c r="AC51" s="35">
        <f>'címrend kötelező'!DT53</f>
        <v>6041403</v>
      </c>
      <c r="AD51" s="35">
        <f>'címrend önként'!DR53</f>
        <v>477426</v>
      </c>
      <c r="AE51" s="35">
        <f>'címrend önként'!DS53</f>
        <v>2259390</v>
      </c>
      <c r="AF51" s="35">
        <f>'címrend önként'!DT53</f>
        <v>2736816</v>
      </c>
      <c r="AG51" s="35">
        <f>'címrend államig'!DR53</f>
        <v>259538</v>
      </c>
      <c r="AH51" s="35">
        <f>'címrend államig'!DS53</f>
        <v>9798</v>
      </c>
      <c r="AI51" s="35">
        <f>'címrend államig'!DT53</f>
        <v>269336</v>
      </c>
      <c r="AJ51" s="35">
        <f t="shared" si="9"/>
        <v>6379851</v>
      </c>
      <c r="AK51" s="35">
        <f t="shared" si="18"/>
        <v>2667704</v>
      </c>
      <c r="AL51" s="35">
        <f t="shared" si="19"/>
        <v>9047555</v>
      </c>
      <c r="AM51" s="35">
        <f t="shared" si="10"/>
        <v>5642887</v>
      </c>
      <c r="AN51" s="35">
        <f t="shared" si="20"/>
        <v>398516</v>
      </c>
      <c r="AO51" s="35">
        <f t="shared" si="21"/>
        <v>6041403</v>
      </c>
      <c r="AP51" s="35">
        <f t="shared" si="11"/>
        <v>477426</v>
      </c>
      <c r="AQ51" s="35">
        <f t="shared" si="22"/>
        <v>2259390</v>
      </c>
      <c r="AR51" s="35">
        <f t="shared" si="23"/>
        <v>2736816</v>
      </c>
      <c r="AS51" s="35">
        <f t="shared" si="12"/>
        <v>259538</v>
      </c>
      <c r="AT51" s="35">
        <f t="shared" si="24"/>
        <v>9798</v>
      </c>
      <c r="AU51" s="35">
        <f t="shared" si="25"/>
        <v>269336</v>
      </c>
      <c r="AV51" s="361">
        <f t="shared" si="13"/>
        <v>6379851</v>
      </c>
      <c r="AW51" s="361">
        <f t="shared" si="26"/>
        <v>2667704</v>
      </c>
      <c r="AX51" s="361">
        <f t="shared" si="27"/>
        <v>9047555</v>
      </c>
    </row>
    <row r="52" spans="1:50" s="12" customFormat="1" ht="15" customHeight="1" x14ac:dyDescent="0.2">
      <c r="A52" s="547">
        <v>48</v>
      </c>
      <c r="B52" s="4" t="s">
        <v>155</v>
      </c>
      <c r="C52" s="35">
        <f>'címrend kötelező'!GX54</f>
        <v>0</v>
      </c>
      <c r="D52" s="35">
        <f>'címrend kötelező'!GY54</f>
        <v>0</v>
      </c>
      <c r="E52" s="35">
        <f>'címrend kötelező'!GZ54</f>
        <v>0</v>
      </c>
      <c r="F52" s="35">
        <f>'címrend önként'!GX54</f>
        <v>0</v>
      </c>
      <c r="G52" s="35">
        <f>'címrend önként'!GY54</f>
        <v>0</v>
      </c>
      <c r="H52" s="35">
        <f>'címrend önként'!GZ54</f>
        <v>0</v>
      </c>
      <c r="I52" s="35">
        <f>'címrend államig'!FO54</f>
        <v>0</v>
      </c>
      <c r="J52" s="35">
        <f>'címrend államig'!FP54</f>
        <v>0</v>
      </c>
      <c r="K52" s="35">
        <f>'címrend államig'!FQ54</f>
        <v>0</v>
      </c>
      <c r="L52" s="35">
        <f t="shared" si="7"/>
        <v>0</v>
      </c>
      <c r="M52" s="35">
        <f t="shared" si="14"/>
        <v>0</v>
      </c>
      <c r="N52" s="35">
        <f t="shared" si="15"/>
        <v>0</v>
      </c>
      <c r="O52" s="35">
        <f>'címrend kötelező'!EV54</f>
        <v>0</v>
      </c>
      <c r="P52" s="35">
        <f>'címrend kötelező'!EW54</f>
        <v>0</v>
      </c>
      <c r="Q52" s="35">
        <f>'címrend kötelező'!EX54</f>
        <v>0</v>
      </c>
      <c r="R52" s="35">
        <f>'címrend önként'!EV54</f>
        <v>0</v>
      </c>
      <c r="S52" s="35">
        <f>'címrend önként'!EW54</f>
        <v>0</v>
      </c>
      <c r="T52" s="35">
        <f>'címrend önként'!EX54</f>
        <v>0</v>
      </c>
      <c r="U52" s="35">
        <f>'címrend államig'!EV54</f>
        <v>0</v>
      </c>
      <c r="V52" s="35">
        <f>'címrend államig'!EW54</f>
        <v>0</v>
      </c>
      <c r="W52" s="35">
        <f>'címrend államig'!EX54</f>
        <v>0</v>
      </c>
      <c r="X52" s="35">
        <f t="shared" si="8"/>
        <v>0</v>
      </c>
      <c r="Y52" s="35">
        <f t="shared" si="16"/>
        <v>0</v>
      </c>
      <c r="Z52" s="35">
        <f t="shared" si="17"/>
        <v>0</v>
      </c>
      <c r="AA52" s="35">
        <f>'címrend kötelező'!DR54</f>
        <v>5548183</v>
      </c>
      <c r="AB52" s="35">
        <f>'címrend kötelező'!DS54</f>
        <v>270009</v>
      </c>
      <c r="AC52" s="35">
        <f>'címrend kötelező'!DT54</f>
        <v>5818192</v>
      </c>
      <c r="AD52" s="35">
        <f>'címrend önként'!DR54</f>
        <v>446272</v>
      </c>
      <c r="AE52" s="35">
        <f>'címrend önként'!DS54</f>
        <v>2233433</v>
      </c>
      <c r="AF52" s="35">
        <f>'címrend önként'!DT54</f>
        <v>2679705</v>
      </c>
      <c r="AG52" s="35">
        <f>'címrend államig'!DR54</f>
        <v>259538</v>
      </c>
      <c r="AH52" s="35">
        <f>'címrend államig'!DS54</f>
        <v>9798</v>
      </c>
      <c r="AI52" s="35">
        <f>'címrend államig'!DT54</f>
        <v>269336</v>
      </c>
      <c r="AJ52" s="35">
        <f t="shared" si="9"/>
        <v>6253993</v>
      </c>
      <c r="AK52" s="35">
        <f t="shared" si="18"/>
        <v>2513240</v>
      </c>
      <c r="AL52" s="35">
        <f t="shared" si="19"/>
        <v>8767233</v>
      </c>
      <c r="AM52" s="35">
        <f t="shared" si="10"/>
        <v>5548183</v>
      </c>
      <c r="AN52" s="35">
        <f t="shared" si="20"/>
        <v>270009</v>
      </c>
      <c r="AO52" s="35">
        <f t="shared" si="21"/>
        <v>5818192</v>
      </c>
      <c r="AP52" s="35">
        <f t="shared" si="11"/>
        <v>446272</v>
      </c>
      <c r="AQ52" s="35">
        <f t="shared" si="22"/>
        <v>2233433</v>
      </c>
      <c r="AR52" s="35">
        <f t="shared" si="23"/>
        <v>2679705</v>
      </c>
      <c r="AS52" s="35">
        <f t="shared" si="12"/>
        <v>259538</v>
      </c>
      <c r="AT52" s="35">
        <f t="shared" si="24"/>
        <v>9798</v>
      </c>
      <c r="AU52" s="35">
        <f t="shared" si="25"/>
        <v>269336</v>
      </c>
      <c r="AV52" s="361">
        <f t="shared" si="13"/>
        <v>6253993</v>
      </c>
      <c r="AW52" s="361">
        <f t="shared" si="26"/>
        <v>2513240</v>
      </c>
      <c r="AX52" s="361">
        <f t="shared" si="27"/>
        <v>8767233</v>
      </c>
    </row>
    <row r="53" spans="1:50" s="12" customFormat="1" ht="15" customHeight="1" x14ac:dyDescent="0.2">
      <c r="A53" s="546" t="s">
        <v>156</v>
      </c>
      <c r="B53" s="14" t="s">
        <v>157</v>
      </c>
      <c r="C53" s="35">
        <f>'címrend kötelező'!GX55</f>
        <v>0</v>
      </c>
      <c r="D53" s="35">
        <f>'címrend kötelező'!GY55</f>
        <v>0</v>
      </c>
      <c r="E53" s="35">
        <f>'címrend kötelező'!GZ55</f>
        <v>0</v>
      </c>
      <c r="F53" s="35">
        <f>'címrend önként'!GX55</f>
        <v>0</v>
      </c>
      <c r="G53" s="35">
        <f>'címrend önként'!GY55</f>
        <v>0</v>
      </c>
      <c r="H53" s="35">
        <f>'címrend önként'!GZ55</f>
        <v>0</v>
      </c>
      <c r="I53" s="35">
        <f>'címrend államig'!FO55</f>
        <v>0</v>
      </c>
      <c r="J53" s="35">
        <f>'címrend államig'!FP55</f>
        <v>0</v>
      </c>
      <c r="K53" s="35">
        <f>'címrend államig'!FQ55</f>
        <v>0</v>
      </c>
      <c r="L53" s="35">
        <f t="shared" si="7"/>
        <v>0</v>
      </c>
      <c r="M53" s="35">
        <f t="shared" si="14"/>
        <v>0</v>
      </c>
      <c r="N53" s="35">
        <f t="shared" si="15"/>
        <v>0</v>
      </c>
      <c r="O53" s="35">
        <f>'címrend kötelező'!EV55</f>
        <v>0</v>
      </c>
      <c r="P53" s="35">
        <f>'címrend kötelező'!EW55</f>
        <v>0</v>
      </c>
      <c r="Q53" s="35">
        <f>'címrend kötelező'!EX55</f>
        <v>0</v>
      </c>
      <c r="R53" s="35">
        <f>'címrend önként'!EV55</f>
        <v>0</v>
      </c>
      <c r="S53" s="35">
        <f>'címrend önként'!EW55</f>
        <v>0</v>
      </c>
      <c r="T53" s="35">
        <f>'címrend önként'!EX55</f>
        <v>0</v>
      </c>
      <c r="U53" s="35">
        <f>'címrend államig'!EV55</f>
        <v>0</v>
      </c>
      <c r="V53" s="35">
        <f>'címrend államig'!EW55</f>
        <v>0</v>
      </c>
      <c r="W53" s="35">
        <f>'címrend államig'!EX55</f>
        <v>0</v>
      </c>
      <c r="X53" s="35">
        <f t="shared" si="8"/>
        <v>0</v>
      </c>
      <c r="Y53" s="35">
        <f t="shared" si="16"/>
        <v>0</v>
      </c>
      <c r="Z53" s="35">
        <f t="shared" si="17"/>
        <v>0</v>
      </c>
      <c r="AA53" s="35">
        <f>'címrend kötelező'!DR55</f>
        <v>0</v>
      </c>
      <c r="AB53" s="35">
        <f>'címrend kötelező'!DS55</f>
        <v>56331</v>
      </c>
      <c r="AC53" s="35">
        <f>'címrend kötelező'!DT55</f>
        <v>56331</v>
      </c>
      <c r="AD53" s="35">
        <f>'címrend önként'!DR55</f>
        <v>0</v>
      </c>
      <c r="AE53" s="35">
        <f>'címrend önként'!DS55</f>
        <v>0</v>
      </c>
      <c r="AF53" s="35">
        <f>'címrend önként'!DT55</f>
        <v>0</v>
      </c>
      <c r="AG53" s="35">
        <f>'címrend államig'!DR55</f>
        <v>0</v>
      </c>
      <c r="AH53" s="35">
        <f>'címrend államig'!DS55</f>
        <v>0</v>
      </c>
      <c r="AI53" s="35">
        <f>'címrend államig'!DT55</f>
        <v>0</v>
      </c>
      <c r="AJ53" s="35">
        <f t="shared" si="9"/>
        <v>0</v>
      </c>
      <c r="AK53" s="35">
        <f t="shared" si="18"/>
        <v>56331</v>
      </c>
      <c r="AL53" s="35">
        <f t="shared" si="19"/>
        <v>56331</v>
      </c>
      <c r="AM53" s="35">
        <f t="shared" si="10"/>
        <v>0</v>
      </c>
      <c r="AN53" s="35">
        <f t="shared" si="20"/>
        <v>56331</v>
      </c>
      <c r="AO53" s="35">
        <f t="shared" si="21"/>
        <v>56331</v>
      </c>
      <c r="AP53" s="35">
        <f t="shared" si="11"/>
        <v>0</v>
      </c>
      <c r="AQ53" s="35">
        <f t="shared" si="22"/>
        <v>0</v>
      </c>
      <c r="AR53" s="35">
        <f t="shared" si="23"/>
        <v>0</v>
      </c>
      <c r="AS53" s="35">
        <f t="shared" si="12"/>
        <v>0</v>
      </c>
      <c r="AT53" s="35">
        <f t="shared" si="24"/>
        <v>0</v>
      </c>
      <c r="AU53" s="35">
        <f t="shared" si="25"/>
        <v>0</v>
      </c>
      <c r="AV53" s="361">
        <f t="shared" si="13"/>
        <v>0</v>
      </c>
      <c r="AW53" s="361">
        <f t="shared" si="26"/>
        <v>56331</v>
      </c>
      <c r="AX53" s="361">
        <f t="shared" si="27"/>
        <v>56331</v>
      </c>
    </row>
    <row r="54" spans="1:50" s="12" customFormat="1" ht="15" customHeight="1" x14ac:dyDescent="0.2">
      <c r="A54" s="25">
        <v>50</v>
      </c>
      <c r="B54" s="14" t="s">
        <v>158</v>
      </c>
      <c r="C54" s="35">
        <f>'címrend kötelező'!GX56</f>
        <v>0</v>
      </c>
      <c r="D54" s="35">
        <f>'címrend kötelező'!GY56</f>
        <v>0</v>
      </c>
      <c r="E54" s="35">
        <f>'címrend kötelező'!GZ56</f>
        <v>0</v>
      </c>
      <c r="F54" s="35">
        <f>'címrend önként'!GX56</f>
        <v>0</v>
      </c>
      <c r="G54" s="35">
        <f>'címrend önként'!GY56</f>
        <v>0</v>
      </c>
      <c r="H54" s="35">
        <f>'címrend önként'!GZ56</f>
        <v>0</v>
      </c>
      <c r="I54" s="35">
        <f>'címrend államig'!FO56</f>
        <v>0</v>
      </c>
      <c r="J54" s="35">
        <f>'címrend államig'!FP56</f>
        <v>0</v>
      </c>
      <c r="K54" s="35">
        <f>'címrend államig'!FQ56</f>
        <v>0</v>
      </c>
      <c r="L54" s="35">
        <f t="shared" si="7"/>
        <v>0</v>
      </c>
      <c r="M54" s="35">
        <f t="shared" si="14"/>
        <v>0</v>
      </c>
      <c r="N54" s="35">
        <f t="shared" si="15"/>
        <v>0</v>
      </c>
      <c r="O54" s="35">
        <f>'címrend kötelező'!EV56</f>
        <v>0</v>
      </c>
      <c r="P54" s="35">
        <f>'címrend kötelező'!EW56</f>
        <v>0</v>
      </c>
      <c r="Q54" s="35">
        <f>'címrend kötelező'!EX56</f>
        <v>0</v>
      </c>
      <c r="R54" s="35">
        <f>'címrend önként'!EV56</f>
        <v>0</v>
      </c>
      <c r="S54" s="35">
        <f>'címrend önként'!EW56</f>
        <v>0</v>
      </c>
      <c r="T54" s="35">
        <f>'címrend önként'!EX56</f>
        <v>0</v>
      </c>
      <c r="U54" s="35">
        <f>'címrend államig'!EV56</f>
        <v>0</v>
      </c>
      <c r="V54" s="35">
        <f>'címrend államig'!EW56</f>
        <v>0</v>
      </c>
      <c r="W54" s="35">
        <f>'címrend államig'!EX56</f>
        <v>0</v>
      </c>
      <c r="X54" s="35">
        <f t="shared" si="8"/>
        <v>0</v>
      </c>
      <c r="Y54" s="35">
        <f t="shared" si="16"/>
        <v>0</v>
      </c>
      <c r="Z54" s="35">
        <f t="shared" si="17"/>
        <v>0</v>
      </c>
      <c r="AA54" s="35">
        <f>'címrend kötelező'!DR56</f>
        <v>0</v>
      </c>
      <c r="AB54" s="35">
        <f>'címrend kötelező'!DS56</f>
        <v>0</v>
      </c>
      <c r="AC54" s="35">
        <f>'címrend kötelező'!DT56</f>
        <v>0</v>
      </c>
      <c r="AD54" s="35">
        <f>'címrend önként'!DR56</f>
        <v>0</v>
      </c>
      <c r="AE54" s="35">
        <f>'címrend önként'!DS56</f>
        <v>2200000</v>
      </c>
      <c r="AF54" s="35">
        <f>'címrend önként'!DT56</f>
        <v>2200000</v>
      </c>
      <c r="AG54" s="35">
        <f>'címrend államig'!DR56</f>
        <v>0</v>
      </c>
      <c r="AH54" s="35">
        <f>'címrend államig'!DS56</f>
        <v>0</v>
      </c>
      <c r="AI54" s="35">
        <f>'címrend államig'!DT56</f>
        <v>0</v>
      </c>
      <c r="AJ54" s="35">
        <f t="shared" si="9"/>
        <v>0</v>
      </c>
      <c r="AK54" s="35">
        <f t="shared" si="18"/>
        <v>2200000</v>
      </c>
      <c r="AL54" s="35">
        <f t="shared" si="19"/>
        <v>2200000</v>
      </c>
      <c r="AM54" s="35">
        <f t="shared" si="10"/>
        <v>0</v>
      </c>
      <c r="AN54" s="35">
        <f t="shared" si="20"/>
        <v>0</v>
      </c>
      <c r="AO54" s="35">
        <f t="shared" si="21"/>
        <v>0</v>
      </c>
      <c r="AP54" s="35">
        <f t="shared" si="11"/>
        <v>0</v>
      </c>
      <c r="AQ54" s="35">
        <f t="shared" si="22"/>
        <v>2200000</v>
      </c>
      <c r="AR54" s="35">
        <f t="shared" si="23"/>
        <v>2200000</v>
      </c>
      <c r="AS54" s="35">
        <f t="shared" si="12"/>
        <v>0</v>
      </c>
      <c r="AT54" s="35">
        <f t="shared" si="24"/>
        <v>0</v>
      </c>
      <c r="AU54" s="35">
        <f t="shared" si="25"/>
        <v>0</v>
      </c>
      <c r="AV54" s="361">
        <f t="shared" si="13"/>
        <v>0</v>
      </c>
      <c r="AW54" s="361">
        <f t="shared" si="26"/>
        <v>2200000</v>
      </c>
      <c r="AX54" s="361">
        <f t="shared" si="27"/>
        <v>2200000</v>
      </c>
    </row>
    <row r="55" spans="1:50" ht="15" customHeight="1" x14ac:dyDescent="0.2">
      <c r="A55" s="546" t="s">
        <v>159</v>
      </c>
      <c r="B55" s="16" t="s">
        <v>160</v>
      </c>
      <c r="C55" s="35">
        <f>'címrend kötelező'!GX57</f>
        <v>0</v>
      </c>
      <c r="D55" s="35">
        <f>'címrend kötelező'!GY57</f>
        <v>0</v>
      </c>
      <c r="E55" s="35">
        <f>'címrend kötelező'!GZ57</f>
        <v>0</v>
      </c>
      <c r="F55" s="35">
        <f>'címrend önként'!GX57</f>
        <v>0</v>
      </c>
      <c r="G55" s="35">
        <f>'címrend önként'!GY57</f>
        <v>0</v>
      </c>
      <c r="H55" s="35">
        <f>'címrend önként'!GZ57</f>
        <v>0</v>
      </c>
      <c r="I55" s="35">
        <f>'címrend államig'!FO57</f>
        <v>0</v>
      </c>
      <c r="J55" s="35">
        <f>'címrend államig'!FP57</f>
        <v>0</v>
      </c>
      <c r="K55" s="35">
        <f>'címrend államig'!FQ57</f>
        <v>0</v>
      </c>
      <c r="L55" s="35">
        <f t="shared" si="7"/>
        <v>0</v>
      </c>
      <c r="M55" s="35">
        <f t="shared" si="14"/>
        <v>0</v>
      </c>
      <c r="N55" s="35">
        <f t="shared" si="15"/>
        <v>0</v>
      </c>
      <c r="O55" s="35">
        <f>'címrend kötelező'!EV57</f>
        <v>0</v>
      </c>
      <c r="P55" s="35">
        <f>'címrend kötelező'!EW57</f>
        <v>0</v>
      </c>
      <c r="Q55" s="35">
        <f>'címrend kötelező'!EX57</f>
        <v>0</v>
      </c>
      <c r="R55" s="35">
        <f>'címrend önként'!EV57</f>
        <v>0</v>
      </c>
      <c r="S55" s="35">
        <f>'címrend önként'!EW57</f>
        <v>0</v>
      </c>
      <c r="T55" s="35">
        <f>'címrend önként'!EX57</f>
        <v>0</v>
      </c>
      <c r="U55" s="35">
        <f>'címrend államig'!EV57</f>
        <v>0</v>
      </c>
      <c r="V55" s="35">
        <f>'címrend államig'!EW57</f>
        <v>0</v>
      </c>
      <c r="W55" s="35">
        <f>'címrend államig'!EX57</f>
        <v>0</v>
      </c>
      <c r="X55" s="35">
        <f t="shared" si="8"/>
        <v>0</v>
      </c>
      <c r="Y55" s="35">
        <f t="shared" si="16"/>
        <v>0</v>
      </c>
      <c r="Z55" s="35">
        <f t="shared" si="17"/>
        <v>0</v>
      </c>
      <c r="AA55" s="35">
        <f>'címrend kötelező'!DR57</f>
        <v>5548183</v>
      </c>
      <c r="AB55" s="35">
        <f>'címrend kötelező'!DS57</f>
        <v>213678</v>
      </c>
      <c r="AC55" s="35">
        <f>'címrend kötelező'!DT57</f>
        <v>5761861</v>
      </c>
      <c r="AD55" s="35">
        <f>'címrend önként'!DR57</f>
        <v>446272</v>
      </c>
      <c r="AE55" s="35">
        <f>'címrend önként'!DS57</f>
        <v>33433</v>
      </c>
      <c r="AF55" s="35">
        <f>'címrend önként'!DT57</f>
        <v>479705</v>
      </c>
      <c r="AG55" s="35">
        <f>'címrend államig'!DR57</f>
        <v>259538</v>
      </c>
      <c r="AH55" s="35">
        <f>'címrend államig'!DS57</f>
        <v>9798</v>
      </c>
      <c r="AI55" s="35">
        <f>'címrend államig'!DT57</f>
        <v>269336</v>
      </c>
      <c r="AJ55" s="35">
        <f t="shared" si="9"/>
        <v>6253993</v>
      </c>
      <c r="AK55" s="35">
        <f t="shared" si="18"/>
        <v>256909</v>
      </c>
      <c r="AL55" s="35">
        <f t="shared" si="19"/>
        <v>6510902</v>
      </c>
      <c r="AM55" s="35">
        <f t="shared" si="10"/>
        <v>5548183</v>
      </c>
      <c r="AN55" s="35">
        <f t="shared" si="20"/>
        <v>213678</v>
      </c>
      <c r="AO55" s="35">
        <f t="shared" si="21"/>
        <v>5761861</v>
      </c>
      <c r="AP55" s="35">
        <f t="shared" si="11"/>
        <v>446272</v>
      </c>
      <c r="AQ55" s="35">
        <f t="shared" si="22"/>
        <v>33433</v>
      </c>
      <c r="AR55" s="35">
        <f t="shared" si="23"/>
        <v>479705</v>
      </c>
      <c r="AS55" s="35">
        <f t="shared" si="12"/>
        <v>259538</v>
      </c>
      <c r="AT55" s="35">
        <f t="shared" si="24"/>
        <v>9798</v>
      </c>
      <c r="AU55" s="35">
        <f t="shared" si="25"/>
        <v>269336</v>
      </c>
      <c r="AV55" s="361">
        <f t="shared" si="13"/>
        <v>6253993</v>
      </c>
      <c r="AW55" s="361">
        <f t="shared" si="26"/>
        <v>256909</v>
      </c>
      <c r="AX55" s="361">
        <f t="shared" si="27"/>
        <v>6510902</v>
      </c>
    </row>
    <row r="56" spans="1:50" s="12" customFormat="1" ht="15" customHeight="1" x14ac:dyDescent="0.2">
      <c r="A56" s="547">
        <v>52</v>
      </c>
      <c r="B56" s="4" t="s">
        <v>161</v>
      </c>
      <c r="C56" s="35">
        <f>'címrend kötelező'!GX58</f>
        <v>0</v>
      </c>
      <c r="D56" s="35">
        <f>'címrend kötelező'!GY58</f>
        <v>0</v>
      </c>
      <c r="E56" s="35">
        <f>'címrend kötelező'!GZ58</f>
        <v>0</v>
      </c>
      <c r="F56" s="35">
        <f>'címrend önként'!GX58</f>
        <v>0</v>
      </c>
      <c r="G56" s="35">
        <f>'címrend önként'!GY58</f>
        <v>0</v>
      </c>
      <c r="H56" s="35">
        <f>'címrend önként'!GZ58</f>
        <v>0</v>
      </c>
      <c r="I56" s="35">
        <f>'címrend államig'!FO58</f>
        <v>0</v>
      </c>
      <c r="J56" s="35">
        <f>'címrend államig'!FP58</f>
        <v>0</v>
      </c>
      <c r="K56" s="35">
        <f>'címrend államig'!FQ58</f>
        <v>0</v>
      </c>
      <c r="L56" s="35">
        <f t="shared" si="7"/>
        <v>0</v>
      </c>
      <c r="M56" s="35">
        <f t="shared" si="14"/>
        <v>0</v>
      </c>
      <c r="N56" s="35">
        <f t="shared" si="15"/>
        <v>0</v>
      </c>
      <c r="O56" s="35">
        <f>'címrend kötelező'!EV58</f>
        <v>0</v>
      </c>
      <c r="P56" s="35">
        <f>'címrend kötelező'!EW58</f>
        <v>0</v>
      </c>
      <c r="Q56" s="35">
        <f>'címrend kötelező'!EX58</f>
        <v>0</v>
      </c>
      <c r="R56" s="35">
        <f>'címrend önként'!EV58</f>
        <v>0</v>
      </c>
      <c r="S56" s="35">
        <f>'címrend önként'!EW58</f>
        <v>0</v>
      </c>
      <c r="T56" s="35">
        <f>'címrend önként'!EX58</f>
        <v>0</v>
      </c>
      <c r="U56" s="35">
        <f>'címrend államig'!EV58</f>
        <v>0</v>
      </c>
      <c r="V56" s="35">
        <f>'címrend államig'!EW58</f>
        <v>0</v>
      </c>
      <c r="W56" s="35">
        <f>'címrend államig'!EX58</f>
        <v>0</v>
      </c>
      <c r="X56" s="35">
        <f t="shared" si="8"/>
        <v>0</v>
      </c>
      <c r="Y56" s="35">
        <f t="shared" si="16"/>
        <v>0</v>
      </c>
      <c r="Z56" s="35">
        <f t="shared" si="17"/>
        <v>0</v>
      </c>
      <c r="AA56" s="35">
        <f>'címrend kötelező'!DR58</f>
        <v>94704</v>
      </c>
      <c r="AB56" s="35">
        <f>'címrend kötelező'!DS58</f>
        <v>128507</v>
      </c>
      <c r="AC56" s="35">
        <f>'címrend kötelező'!DT58</f>
        <v>223211</v>
      </c>
      <c r="AD56" s="35">
        <f>'címrend önként'!DR58</f>
        <v>31154</v>
      </c>
      <c r="AE56" s="35">
        <f>'címrend önként'!DS58</f>
        <v>25957</v>
      </c>
      <c r="AF56" s="35">
        <f>'címrend önként'!DT58</f>
        <v>57111</v>
      </c>
      <c r="AG56" s="35">
        <f>'címrend államig'!DR58</f>
        <v>0</v>
      </c>
      <c r="AH56" s="35">
        <f>'címrend államig'!DS58</f>
        <v>0</v>
      </c>
      <c r="AI56" s="35">
        <f>'címrend államig'!DT58</f>
        <v>0</v>
      </c>
      <c r="AJ56" s="35">
        <f t="shared" si="9"/>
        <v>125858</v>
      </c>
      <c r="AK56" s="35">
        <f t="shared" si="18"/>
        <v>154464</v>
      </c>
      <c r="AL56" s="35">
        <f t="shared" si="19"/>
        <v>280322</v>
      </c>
      <c r="AM56" s="35">
        <f t="shared" si="10"/>
        <v>94704</v>
      </c>
      <c r="AN56" s="35">
        <f t="shared" si="20"/>
        <v>128507</v>
      </c>
      <c r="AO56" s="35">
        <f t="shared" si="21"/>
        <v>223211</v>
      </c>
      <c r="AP56" s="35">
        <f t="shared" si="11"/>
        <v>31154</v>
      </c>
      <c r="AQ56" s="35">
        <f t="shared" si="22"/>
        <v>25957</v>
      </c>
      <c r="AR56" s="35">
        <f t="shared" si="23"/>
        <v>57111</v>
      </c>
      <c r="AS56" s="35">
        <f t="shared" si="12"/>
        <v>0</v>
      </c>
      <c r="AT56" s="35">
        <f t="shared" si="24"/>
        <v>0</v>
      </c>
      <c r="AU56" s="35">
        <f t="shared" si="25"/>
        <v>0</v>
      </c>
      <c r="AV56" s="361">
        <f t="shared" si="13"/>
        <v>125858</v>
      </c>
      <c r="AW56" s="361">
        <f t="shared" si="26"/>
        <v>154464</v>
      </c>
      <c r="AX56" s="361">
        <f t="shared" si="27"/>
        <v>280322</v>
      </c>
    </row>
    <row r="57" spans="1:50" ht="15" customHeight="1" x14ac:dyDescent="0.2">
      <c r="A57" s="546" t="s">
        <v>162</v>
      </c>
      <c r="B57" s="16" t="s">
        <v>163</v>
      </c>
      <c r="C57" s="35">
        <f>'címrend kötelező'!GX59</f>
        <v>0</v>
      </c>
      <c r="D57" s="35">
        <f>'címrend kötelező'!GY59</f>
        <v>0</v>
      </c>
      <c r="E57" s="35">
        <f>'címrend kötelező'!GZ59</f>
        <v>0</v>
      </c>
      <c r="F57" s="35">
        <f>'címrend önként'!GX59</f>
        <v>0</v>
      </c>
      <c r="G57" s="35">
        <f>'címrend önként'!GY59</f>
        <v>0</v>
      </c>
      <c r="H57" s="35">
        <f>'címrend önként'!GZ59</f>
        <v>0</v>
      </c>
      <c r="I57" s="35">
        <f>'címrend államig'!FO59</f>
        <v>0</v>
      </c>
      <c r="J57" s="35">
        <f>'címrend államig'!FP59</f>
        <v>0</v>
      </c>
      <c r="K57" s="35">
        <f>'címrend államig'!FQ59</f>
        <v>0</v>
      </c>
      <c r="L57" s="35">
        <f t="shared" si="7"/>
        <v>0</v>
      </c>
      <c r="M57" s="35">
        <f t="shared" si="14"/>
        <v>0</v>
      </c>
      <c r="N57" s="35">
        <f t="shared" si="15"/>
        <v>0</v>
      </c>
      <c r="O57" s="35">
        <f>'címrend kötelező'!EV59</f>
        <v>0</v>
      </c>
      <c r="P57" s="35">
        <f>'címrend kötelező'!EW59</f>
        <v>0</v>
      </c>
      <c r="Q57" s="35">
        <f>'címrend kötelező'!EX59</f>
        <v>0</v>
      </c>
      <c r="R57" s="35">
        <f>'címrend önként'!EV59</f>
        <v>0</v>
      </c>
      <c r="S57" s="35">
        <f>'címrend önként'!EW59</f>
        <v>0</v>
      </c>
      <c r="T57" s="35">
        <f>'címrend önként'!EX59</f>
        <v>0</v>
      </c>
      <c r="U57" s="35">
        <f>'címrend államig'!EV59</f>
        <v>0</v>
      </c>
      <c r="V57" s="35">
        <f>'címrend államig'!EW59</f>
        <v>0</v>
      </c>
      <c r="W57" s="35">
        <f>'címrend államig'!EX59</f>
        <v>0</v>
      </c>
      <c r="X57" s="35">
        <f t="shared" si="8"/>
        <v>0</v>
      </c>
      <c r="Y57" s="35">
        <f t="shared" si="16"/>
        <v>0</v>
      </c>
      <c r="Z57" s="35">
        <f t="shared" si="17"/>
        <v>0</v>
      </c>
      <c r="AA57" s="35">
        <f>'címrend kötelező'!DR59</f>
        <v>94704</v>
      </c>
      <c r="AB57" s="35">
        <f>'címrend kötelező'!DS59</f>
        <v>128507</v>
      </c>
      <c r="AC57" s="35">
        <f>'címrend kötelező'!DT59</f>
        <v>223211</v>
      </c>
      <c r="AD57" s="35">
        <f>'címrend önként'!DR59</f>
        <v>31154</v>
      </c>
      <c r="AE57" s="35">
        <f>'címrend önként'!DS59</f>
        <v>25957</v>
      </c>
      <c r="AF57" s="35">
        <f>'címrend önként'!DT59</f>
        <v>57111</v>
      </c>
      <c r="AG57" s="35">
        <f>'címrend államig'!DR59</f>
        <v>0</v>
      </c>
      <c r="AH57" s="35">
        <f>'címrend államig'!DS59</f>
        <v>0</v>
      </c>
      <c r="AI57" s="35">
        <f>'címrend államig'!DT59</f>
        <v>0</v>
      </c>
      <c r="AJ57" s="35">
        <f t="shared" si="9"/>
        <v>125858</v>
      </c>
      <c r="AK57" s="35">
        <f t="shared" si="18"/>
        <v>154464</v>
      </c>
      <c r="AL57" s="35">
        <f t="shared" si="19"/>
        <v>280322</v>
      </c>
      <c r="AM57" s="35">
        <f t="shared" si="10"/>
        <v>94704</v>
      </c>
      <c r="AN57" s="35">
        <f t="shared" si="20"/>
        <v>128507</v>
      </c>
      <c r="AO57" s="35">
        <f t="shared" si="21"/>
        <v>223211</v>
      </c>
      <c r="AP57" s="35">
        <f t="shared" si="11"/>
        <v>31154</v>
      </c>
      <c r="AQ57" s="35">
        <f t="shared" si="22"/>
        <v>25957</v>
      </c>
      <c r="AR57" s="35">
        <f t="shared" si="23"/>
        <v>57111</v>
      </c>
      <c r="AS57" s="35">
        <f t="shared" si="12"/>
        <v>0</v>
      </c>
      <c r="AT57" s="35">
        <f t="shared" si="24"/>
        <v>0</v>
      </c>
      <c r="AU57" s="35">
        <f t="shared" si="25"/>
        <v>0</v>
      </c>
      <c r="AV57" s="361">
        <f t="shared" si="13"/>
        <v>125858</v>
      </c>
      <c r="AW57" s="361">
        <f t="shared" si="26"/>
        <v>154464</v>
      </c>
      <c r="AX57" s="361">
        <f t="shared" si="27"/>
        <v>280322</v>
      </c>
    </row>
    <row r="58" spans="1:50" ht="15" customHeight="1" x14ac:dyDescent="0.2">
      <c r="A58" s="25">
        <v>54</v>
      </c>
      <c r="B58" s="14" t="s">
        <v>164</v>
      </c>
      <c r="C58" s="35">
        <f>'címrend kötelező'!GX60</f>
        <v>0</v>
      </c>
      <c r="D58" s="35">
        <f>'címrend kötelező'!GY60</f>
        <v>0</v>
      </c>
      <c r="E58" s="35">
        <f>'címrend kötelező'!GZ60</f>
        <v>0</v>
      </c>
      <c r="F58" s="35">
        <f>'címrend önként'!GX60</f>
        <v>0</v>
      </c>
      <c r="G58" s="35">
        <f>'címrend önként'!GY60</f>
        <v>0</v>
      </c>
      <c r="H58" s="35">
        <f>'címrend önként'!GZ60</f>
        <v>0</v>
      </c>
      <c r="I58" s="35">
        <f>'címrend államig'!FO60</f>
        <v>0</v>
      </c>
      <c r="J58" s="35">
        <f>'címrend államig'!FP60</f>
        <v>0</v>
      </c>
      <c r="K58" s="35">
        <f>'címrend államig'!FQ60</f>
        <v>0</v>
      </c>
      <c r="L58" s="35">
        <f t="shared" si="7"/>
        <v>0</v>
      </c>
      <c r="M58" s="35">
        <f t="shared" si="14"/>
        <v>0</v>
      </c>
      <c r="N58" s="35">
        <f t="shared" si="15"/>
        <v>0</v>
      </c>
      <c r="O58" s="35">
        <f>'címrend kötelező'!EV60</f>
        <v>0</v>
      </c>
      <c r="P58" s="35">
        <f>'címrend kötelező'!EW60</f>
        <v>0</v>
      </c>
      <c r="Q58" s="35">
        <f>'címrend kötelező'!EX60</f>
        <v>0</v>
      </c>
      <c r="R58" s="35">
        <f>'címrend önként'!EV60</f>
        <v>0</v>
      </c>
      <c r="S58" s="35">
        <f>'címrend önként'!EW60</f>
        <v>0</v>
      </c>
      <c r="T58" s="35">
        <f>'címrend önként'!EX60</f>
        <v>0</v>
      </c>
      <c r="U58" s="35">
        <f>'címrend államig'!EV60</f>
        <v>0</v>
      </c>
      <c r="V58" s="35">
        <f>'címrend államig'!EW60</f>
        <v>0</v>
      </c>
      <c r="W58" s="35">
        <f>'címrend államig'!EX60</f>
        <v>0</v>
      </c>
      <c r="X58" s="35">
        <f t="shared" si="8"/>
        <v>0</v>
      </c>
      <c r="Y58" s="35">
        <f t="shared" si="16"/>
        <v>0</v>
      </c>
      <c r="Z58" s="35">
        <f t="shared" si="17"/>
        <v>0</v>
      </c>
      <c r="AA58" s="35">
        <f>'címrend kötelező'!DR60</f>
        <v>0</v>
      </c>
      <c r="AB58" s="35">
        <f>'címrend kötelező'!DS60</f>
        <v>0</v>
      </c>
      <c r="AC58" s="35">
        <f>'címrend kötelező'!DT60</f>
        <v>0</v>
      </c>
      <c r="AD58" s="35">
        <f>'címrend önként'!DR60</f>
        <v>0</v>
      </c>
      <c r="AE58" s="35">
        <f>'címrend önként'!DS60</f>
        <v>0</v>
      </c>
      <c r="AF58" s="35">
        <f>'címrend önként'!DT60</f>
        <v>0</v>
      </c>
      <c r="AG58" s="35">
        <f>'címrend államig'!DR60</f>
        <v>0</v>
      </c>
      <c r="AH58" s="35">
        <f>'címrend államig'!DS60</f>
        <v>0</v>
      </c>
      <c r="AI58" s="35">
        <f>'címrend államig'!DT60</f>
        <v>0</v>
      </c>
      <c r="AJ58" s="35">
        <f t="shared" si="9"/>
        <v>0</v>
      </c>
      <c r="AK58" s="35">
        <f t="shared" si="18"/>
        <v>0</v>
      </c>
      <c r="AL58" s="35">
        <f t="shared" si="19"/>
        <v>0</v>
      </c>
      <c r="AM58" s="35">
        <f t="shared" si="10"/>
        <v>0</v>
      </c>
      <c r="AN58" s="35">
        <f t="shared" si="20"/>
        <v>0</v>
      </c>
      <c r="AO58" s="35">
        <f t="shared" si="21"/>
        <v>0</v>
      </c>
      <c r="AP58" s="35">
        <f t="shared" si="11"/>
        <v>0</v>
      </c>
      <c r="AQ58" s="35">
        <f t="shared" si="22"/>
        <v>0</v>
      </c>
      <c r="AR58" s="35">
        <f t="shared" si="23"/>
        <v>0</v>
      </c>
      <c r="AS58" s="35">
        <f t="shared" si="12"/>
        <v>0</v>
      </c>
      <c r="AT58" s="35">
        <f t="shared" si="24"/>
        <v>0</v>
      </c>
      <c r="AU58" s="35">
        <f t="shared" si="25"/>
        <v>0</v>
      </c>
      <c r="AV58" s="361">
        <f t="shared" si="13"/>
        <v>0</v>
      </c>
      <c r="AW58" s="361">
        <f t="shared" si="26"/>
        <v>0</v>
      </c>
      <c r="AX58" s="361">
        <f t="shared" si="27"/>
        <v>0</v>
      </c>
    </row>
    <row r="59" spans="1:50" s="12" customFormat="1" ht="15" customHeight="1" x14ac:dyDescent="0.2">
      <c r="A59" s="363">
        <v>55</v>
      </c>
      <c r="B59" s="4" t="s">
        <v>165</v>
      </c>
      <c r="C59" s="35">
        <f>'címrend kötelező'!GX61</f>
        <v>3703982</v>
      </c>
      <c r="D59" s="35">
        <f>'címrend kötelező'!GY61</f>
        <v>541430</v>
      </c>
      <c r="E59" s="35">
        <f>'címrend kötelező'!GZ61</f>
        <v>4245412</v>
      </c>
      <c r="F59" s="35">
        <f>'címrend önként'!GX61</f>
        <v>399076</v>
      </c>
      <c r="G59" s="35">
        <f>'címrend önként'!GY61</f>
        <v>122763</v>
      </c>
      <c r="H59" s="35">
        <f>'címrend önként'!GZ61</f>
        <v>521839</v>
      </c>
      <c r="I59" s="35">
        <f>'címrend államig'!FO61</f>
        <v>0</v>
      </c>
      <c r="J59" s="35">
        <f>'címrend államig'!FP61</f>
        <v>0</v>
      </c>
      <c r="K59" s="35">
        <f>'címrend államig'!FQ61</f>
        <v>0</v>
      </c>
      <c r="L59" s="35">
        <f t="shared" si="7"/>
        <v>4103058</v>
      </c>
      <c r="M59" s="35">
        <f t="shared" si="14"/>
        <v>664193</v>
      </c>
      <c r="N59" s="35">
        <f t="shared" si="15"/>
        <v>4767251</v>
      </c>
      <c r="O59" s="35">
        <f>'címrend kötelező'!EV61</f>
        <v>1938905</v>
      </c>
      <c r="P59" s="35">
        <f>'címrend kötelező'!EW61</f>
        <v>178174</v>
      </c>
      <c r="Q59" s="35">
        <f>'címrend kötelező'!EX61</f>
        <v>2117079</v>
      </c>
      <c r="R59" s="35">
        <f>'címrend önként'!EV61</f>
        <v>78350</v>
      </c>
      <c r="S59" s="35">
        <f>'címrend önként'!EW61</f>
        <v>295</v>
      </c>
      <c r="T59" s="35">
        <f>'címrend önként'!EX61</f>
        <v>78645</v>
      </c>
      <c r="U59" s="35">
        <f>'címrend államig'!EV61</f>
        <v>259538</v>
      </c>
      <c r="V59" s="35">
        <f>'címrend államig'!EW61</f>
        <v>10397</v>
      </c>
      <c r="W59" s="35">
        <f>'címrend államig'!EX61</f>
        <v>269935</v>
      </c>
      <c r="X59" s="35">
        <f t="shared" si="8"/>
        <v>2276793</v>
      </c>
      <c r="Y59" s="35">
        <f t="shared" si="16"/>
        <v>188866</v>
      </c>
      <c r="Z59" s="35">
        <f t="shared" si="17"/>
        <v>2465659</v>
      </c>
      <c r="AA59" s="35">
        <f>'címrend kötelező'!DR61</f>
        <v>811109</v>
      </c>
      <c r="AB59" s="35">
        <f>'címrend kötelező'!DS61</f>
        <v>4308520</v>
      </c>
      <c r="AC59" s="35">
        <f>'címrend kötelező'!DT61</f>
        <v>5119629</v>
      </c>
      <c r="AD59" s="35">
        <f>'címrend önként'!DR61</f>
        <v>2118867</v>
      </c>
      <c r="AE59" s="35">
        <f>'címrend önként'!DS61</f>
        <v>2893744</v>
      </c>
      <c r="AF59" s="35">
        <f>'címrend önként'!DT61</f>
        <v>5012611</v>
      </c>
      <c r="AG59" s="35">
        <f>'címrend államig'!DR61</f>
        <v>0</v>
      </c>
      <c r="AH59" s="35">
        <f>'címrend államig'!DS61</f>
        <v>170142</v>
      </c>
      <c r="AI59" s="35">
        <f>'címrend államig'!DT61</f>
        <v>170142</v>
      </c>
      <c r="AJ59" s="35">
        <f t="shared" si="9"/>
        <v>2929976</v>
      </c>
      <c r="AK59" s="35">
        <f t="shared" si="18"/>
        <v>7372406</v>
      </c>
      <c r="AL59" s="35">
        <f t="shared" si="19"/>
        <v>10302382</v>
      </c>
      <c r="AM59" s="35">
        <f t="shared" si="10"/>
        <v>6453996</v>
      </c>
      <c r="AN59" s="35">
        <f t="shared" si="20"/>
        <v>5028124</v>
      </c>
      <c r="AO59" s="35">
        <f t="shared" si="21"/>
        <v>11482120</v>
      </c>
      <c r="AP59" s="35">
        <f t="shared" si="11"/>
        <v>2596293</v>
      </c>
      <c r="AQ59" s="35">
        <f t="shared" si="22"/>
        <v>3016802</v>
      </c>
      <c r="AR59" s="35">
        <f t="shared" si="23"/>
        <v>5613095</v>
      </c>
      <c r="AS59" s="35">
        <f t="shared" si="12"/>
        <v>259538</v>
      </c>
      <c r="AT59" s="35">
        <f t="shared" si="24"/>
        <v>180539</v>
      </c>
      <c r="AU59" s="35">
        <f t="shared" si="25"/>
        <v>440077</v>
      </c>
      <c r="AV59" s="361">
        <f t="shared" si="13"/>
        <v>9309827</v>
      </c>
      <c r="AW59" s="361">
        <f t="shared" si="26"/>
        <v>8225465</v>
      </c>
      <c r="AX59" s="361">
        <f t="shared" si="27"/>
        <v>17535292</v>
      </c>
    </row>
    <row r="60" spans="1:50" s="12" customFormat="1" ht="15" customHeight="1" x14ac:dyDescent="0.2">
      <c r="A60" s="547">
        <v>56</v>
      </c>
      <c r="B60" s="4" t="s">
        <v>166</v>
      </c>
      <c r="C60" s="35">
        <f>'címrend kötelező'!GX62</f>
        <v>3643978</v>
      </c>
      <c r="D60" s="35">
        <f>'címrend kötelező'!GY62</f>
        <v>295427</v>
      </c>
      <c r="E60" s="35">
        <f>'címrend kötelező'!GZ62</f>
        <v>3939405</v>
      </c>
      <c r="F60" s="35">
        <f>'címrend önként'!GX62</f>
        <v>367922</v>
      </c>
      <c r="G60" s="35">
        <f>'címrend önként'!GY62</f>
        <v>57343</v>
      </c>
      <c r="H60" s="35">
        <f>'címrend önként'!GZ62</f>
        <v>425265</v>
      </c>
      <c r="I60" s="35">
        <f>'címrend államig'!FO62</f>
        <v>0</v>
      </c>
      <c r="J60" s="35">
        <f>'címrend államig'!FP62</f>
        <v>0</v>
      </c>
      <c r="K60" s="35">
        <f>'címrend államig'!FQ62</f>
        <v>0</v>
      </c>
      <c r="L60" s="35">
        <f t="shared" si="7"/>
        <v>4011900</v>
      </c>
      <c r="M60" s="35">
        <f t="shared" si="14"/>
        <v>352770</v>
      </c>
      <c r="N60" s="35">
        <f t="shared" si="15"/>
        <v>4364670</v>
      </c>
      <c r="O60" s="35">
        <f>'címrend kötelező'!EV62</f>
        <v>1904205</v>
      </c>
      <c r="P60" s="35">
        <f>'címrend kötelező'!EW62</f>
        <v>114108</v>
      </c>
      <c r="Q60" s="35">
        <f>'címrend kötelező'!EX62</f>
        <v>2018313</v>
      </c>
      <c r="R60" s="35">
        <f>'címrend önként'!EV62</f>
        <v>78350</v>
      </c>
      <c r="S60" s="35">
        <f>'címrend önként'!EW62</f>
        <v>295</v>
      </c>
      <c r="T60" s="35">
        <f>'címrend önként'!EX62</f>
        <v>78645</v>
      </c>
      <c r="U60" s="35">
        <f>'címrend államig'!EV62</f>
        <v>259538</v>
      </c>
      <c r="V60" s="35">
        <f>'címrend államig'!EW62</f>
        <v>10397</v>
      </c>
      <c r="W60" s="35">
        <f>'címrend államig'!EX62</f>
        <v>269935</v>
      </c>
      <c r="X60" s="35">
        <f t="shared" si="8"/>
        <v>2242093</v>
      </c>
      <c r="Y60" s="35">
        <f t="shared" si="16"/>
        <v>124800</v>
      </c>
      <c r="Z60" s="35">
        <f t="shared" si="17"/>
        <v>2366893</v>
      </c>
      <c r="AA60" s="35">
        <f>'címrend kötelező'!DR62</f>
        <v>775983</v>
      </c>
      <c r="AB60" s="35">
        <f>'címrend kötelező'!DS62</f>
        <v>4227102</v>
      </c>
      <c r="AC60" s="35">
        <f>'címrend kötelező'!DT62</f>
        <v>5003085</v>
      </c>
      <c r="AD60" s="35">
        <f>'címrend önként'!DR62</f>
        <v>159849</v>
      </c>
      <c r="AE60" s="35">
        <f>'címrend önként'!DS62</f>
        <v>2478141</v>
      </c>
      <c r="AF60" s="35">
        <f>'címrend önként'!DT62</f>
        <v>2637990</v>
      </c>
      <c r="AG60" s="35">
        <f>'címrend államig'!DR62</f>
        <v>0</v>
      </c>
      <c r="AH60" s="35">
        <f>'címrend államig'!DS62</f>
        <v>170142</v>
      </c>
      <c r="AI60" s="35">
        <f>'címrend államig'!DT62</f>
        <v>170142</v>
      </c>
      <c r="AJ60" s="35">
        <f t="shared" si="9"/>
        <v>935832</v>
      </c>
      <c r="AK60" s="35">
        <f t="shared" si="18"/>
        <v>6875385</v>
      </c>
      <c r="AL60" s="35">
        <f t="shared" si="19"/>
        <v>7811217</v>
      </c>
      <c r="AM60" s="35">
        <f t="shared" si="10"/>
        <v>6324166</v>
      </c>
      <c r="AN60" s="35">
        <f t="shared" si="20"/>
        <v>4636637</v>
      </c>
      <c r="AO60" s="35">
        <f t="shared" si="21"/>
        <v>10960803</v>
      </c>
      <c r="AP60" s="35">
        <f t="shared" si="11"/>
        <v>606121</v>
      </c>
      <c r="AQ60" s="35">
        <f t="shared" si="22"/>
        <v>2535779</v>
      </c>
      <c r="AR60" s="35">
        <f t="shared" si="23"/>
        <v>3141900</v>
      </c>
      <c r="AS60" s="35">
        <f t="shared" si="12"/>
        <v>259538</v>
      </c>
      <c r="AT60" s="35">
        <f t="shared" si="24"/>
        <v>180539</v>
      </c>
      <c r="AU60" s="35">
        <f t="shared" si="25"/>
        <v>440077</v>
      </c>
      <c r="AV60" s="361">
        <f t="shared" si="13"/>
        <v>7189825</v>
      </c>
      <c r="AW60" s="361">
        <f t="shared" si="26"/>
        <v>7352955</v>
      </c>
      <c r="AX60" s="361">
        <f t="shared" si="27"/>
        <v>14542780</v>
      </c>
    </row>
    <row r="61" spans="1:50" ht="15" customHeight="1" x14ac:dyDescent="0.2">
      <c r="A61" s="546" t="s">
        <v>167</v>
      </c>
      <c r="B61" s="16" t="s">
        <v>168</v>
      </c>
      <c r="C61" s="35">
        <f>'címrend kötelező'!GX63</f>
        <v>3643978</v>
      </c>
      <c r="D61" s="35">
        <f>'címrend kötelező'!GY63</f>
        <v>132936</v>
      </c>
      <c r="E61" s="35">
        <f>'címrend kötelező'!GZ63</f>
        <v>3776914</v>
      </c>
      <c r="F61" s="35">
        <f>'címrend önként'!GX63</f>
        <v>367922</v>
      </c>
      <c r="G61" s="35">
        <f>'címrend önként'!GY63</f>
        <v>33433</v>
      </c>
      <c r="H61" s="35">
        <f>'címrend önként'!GZ63</f>
        <v>401355</v>
      </c>
      <c r="I61" s="35">
        <f>'címrend államig'!FO63</f>
        <v>0</v>
      </c>
      <c r="J61" s="35">
        <f>'címrend államig'!FP63</f>
        <v>0</v>
      </c>
      <c r="K61" s="35">
        <f>'címrend államig'!FQ63</f>
        <v>0</v>
      </c>
      <c r="L61" s="35">
        <f t="shared" si="7"/>
        <v>4011900</v>
      </c>
      <c r="M61" s="35">
        <f t="shared" si="14"/>
        <v>166369</v>
      </c>
      <c r="N61" s="35">
        <f t="shared" si="15"/>
        <v>4178269</v>
      </c>
      <c r="O61" s="35">
        <f>'címrend kötelező'!EV63</f>
        <v>1904205</v>
      </c>
      <c r="P61" s="35">
        <f>'címrend kötelező'!EW63</f>
        <v>80742</v>
      </c>
      <c r="Q61" s="35">
        <f>'címrend kötelező'!EX63</f>
        <v>1984947</v>
      </c>
      <c r="R61" s="35">
        <f>'címrend önként'!EV63</f>
        <v>78350</v>
      </c>
      <c r="S61" s="35">
        <f>'címrend önként'!EW63</f>
        <v>0</v>
      </c>
      <c r="T61" s="35">
        <f>'címrend önként'!EX63</f>
        <v>78350</v>
      </c>
      <c r="U61" s="35">
        <f>'címrend államig'!EV63</f>
        <v>259538</v>
      </c>
      <c r="V61" s="35">
        <f>'címrend államig'!EW63</f>
        <v>9798</v>
      </c>
      <c r="W61" s="35">
        <f>'címrend államig'!EX63</f>
        <v>269336</v>
      </c>
      <c r="X61" s="35">
        <f t="shared" si="8"/>
        <v>2242093</v>
      </c>
      <c r="Y61" s="35">
        <f t="shared" si="16"/>
        <v>90540</v>
      </c>
      <c r="Z61" s="35">
        <f t="shared" si="17"/>
        <v>2332633</v>
      </c>
      <c r="AA61" s="35">
        <f>'címrend kötelező'!DR63</f>
        <v>0</v>
      </c>
      <c r="AB61" s="35">
        <f>'címrend kötelező'!DS63</f>
        <v>0</v>
      </c>
      <c r="AC61" s="35">
        <f>'címrend kötelező'!DT63</f>
        <v>0</v>
      </c>
      <c r="AD61" s="35">
        <f>'címrend önként'!DR63</f>
        <v>0</v>
      </c>
      <c r="AE61" s="35">
        <f>'címrend önként'!DS63</f>
        <v>0</v>
      </c>
      <c r="AF61" s="35">
        <f>'címrend önként'!DT63</f>
        <v>0</v>
      </c>
      <c r="AG61" s="35">
        <f>'címrend államig'!DR63</f>
        <v>0</v>
      </c>
      <c r="AH61" s="35">
        <f>'címrend államig'!DS63</f>
        <v>0</v>
      </c>
      <c r="AI61" s="35">
        <f>'címrend államig'!DT63</f>
        <v>0</v>
      </c>
      <c r="AJ61" s="35">
        <f t="shared" si="9"/>
        <v>0</v>
      </c>
      <c r="AK61" s="35">
        <f t="shared" si="18"/>
        <v>0</v>
      </c>
      <c r="AL61" s="35">
        <f t="shared" si="19"/>
        <v>0</v>
      </c>
      <c r="AM61" s="35">
        <f t="shared" si="10"/>
        <v>5548183</v>
      </c>
      <c r="AN61" s="35">
        <f t="shared" si="20"/>
        <v>213678</v>
      </c>
      <c r="AO61" s="35">
        <f t="shared" si="21"/>
        <v>5761861</v>
      </c>
      <c r="AP61" s="35">
        <f t="shared" si="11"/>
        <v>446272</v>
      </c>
      <c r="AQ61" s="35">
        <f t="shared" si="22"/>
        <v>33433</v>
      </c>
      <c r="AR61" s="35">
        <f t="shared" si="23"/>
        <v>479705</v>
      </c>
      <c r="AS61" s="35">
        <f t="shared" si="12"/>
        <v>259538</v>
      </c>
      <c r="AT61" s="35">
        <f t="shared" si="24"/>
        <v>9798</v>
      </c>
      <c r="AU61" s="35">
        <f t="shared" si="25"/>
        <v>269336</v>
      </c>
      <c r="AV61" s="361">
        <f t="shared" si="13"/>
        <v>6253993</v>
      </c>
      <c r="AW61" s="361">
        <f t="shared" si="26"/>
        <v>256909</v>
      </c>
      <c r="AX61" s="361">
        <f t="shared" si="27"/>
        <v>6510902</v>
      </c>
    </row>
    <row r="62" spans="1:50" ht="15" customHeight="1" x14ac:dyDescent="0.2">
      <c r="A62" s="25">
        <v>58</v>
      </c>
      <c r="B62" s="14" t="s">
        <v>169</v>
      </c>
      <c r="C62" s="35">
        <f>'címrend kötelező'!GX64</f>
        <v>0</v>
      </c>
      <c r="D62" s="35">
        <f>'címrend kötelező'!GY64</f>
        <v>0</v>
      </c>
      <c r="E62" s="35">
        <f>'címrend kötelező'!GZ64</f>
        <v>0</v>
      </c>
      <c r="F62" s="35">
        <f>'címrend önként'!GX64</f>
        <v>0</v>
      </c>
      <c r="G62" s="35">
        <f>'címrend önként'!GY64</f>
        <v>0</v>
      </c>
      <c r="H62" s="35">
        <f>'címrend önként'!GZ64</f>
        <v>0</v>
      </c>
      <c r="I62" s="35">
        <f>'címrend államig'!FO64</f>
        <v>0</v>
      </c>
      <c r="J62" s="35">
        <f>'címrend államig'!FP64</f>
        <v>0</v>
      </c>
      <c r="K62" s="35">
        <f>'címrend államig'!FQ64</f>
        <v>0</v>
      </c>
      <c r="L62" s="35">
        <f t="shared" si="7"/>
        <v>0</v>
      </c>
      <c r="M62" s="35">
        <f t="shared" si="14"/>
        <v>0</v>
      </c>
      <c r="N62" s="35">
        <f t="shared" si="15"/>
        <v>0</v>
      </c>
      <c r="O62" s="35">
        <f>'címrend kötelező'!EV64</f>
        <v>0</v>
      </c>
      <c r="P62" s="35">
        <f>'címrend kötelező'!EW64</f>
        <v>0</v>
      </c>
      <c r="Q62" s="35">
        <f>'címrend kötelező'!EX64</f>
        <v>0</v>
      </c>
      <c r="R62" s="35">
        <f>'címrend önként'!EV64</f>
        <v>0</v>
      </c>
      <c r="S62" s="35">
        <f>'címrend önként'!EW64</f>
        <v>0</v>
      </c>
      <c r="T62" s="35">
        <f>'címrend önként'!EX64</f>
        <v>0</v>
      </c>
      <c r="U62" s="35">
        <f>'címrend államig'!EV64</f>
        <v>0</v>
      </c>
      <c r="V62" s="35">
        <f>'címrend államig'!EW64</f>
        <v>0</v>
      </c>
      <c r="W62" s="35">
        <f>'címrend államig'!EX64</f>
        <v>0</v>
      </c>
      <c r="X62" s="35">
        <f t="shared" si="8"/>
        <v>0</v>
      </c>
      <c r="Y62" s="35">
        <f t="shared" si="16"/>
        <v>0</v>
      </c>
      <c r="Z62" s="35">
        <f t="shared" si="17"/>
        <v>0</v>
      </c>
      <c r="AA62" s="35">
        <f>'címrend kötelező'!DR64</f>
        <v>0</v>
      </c>
      <c r="AB62" s="35">
        <f>'címrend kötelező'!DS64</f>
        <v>0</v>
      </c>
      <c r="AC62" s="35">
        <f>'címrend kötelező'!DT64</f>
        <v>0</v>
      </c>
      <c r="AD62" s="35">
        <f>'címrend önként'!DR64</f>
        <v>0</v>
      </c>
      <c r="AE62" s="35">
        <f>'címrend önként'!DS64</f>
        <v>0</v>
      </c>
      <c r="AF62" s="35">
        <f>'címrend önként'!DT64</f>
        <v>0</v>
      </c>
      <c r="AG62" s="35">
        <f>'címrend államig'!DR64</f>
        <v>0</v>
      </c>
      <c r="AH62" s="35">
        <f>'címrend államig'!DS64</f>
        <v>0</v>
      </c>
      <c r="AI62" s="35">
        <f>'címrend államig'!DT64</f>
        <v>0</v>
      </c>
      <c r="AJ62" s="35">
        <f t="shared" si="9"/>
        <v>0</v>
      </c>
      <c r="AK62" s="35">
        <f t="shared" si="18"/>
        <v>0</v>
      </c>
      <c r="AL62" s="35">
        <f t="shared" si="19"/>
        <v>0</v>
      </c>
      <c r="AM62" s="35">
        <f t="shared" si="10"/>
        <v>0</v>
      </c>
      <c r="AN62" s="35">
        <f t="shared" si="20"/>
        <v>0</v>
      </c>
      <c r="AO62" s="35">
        <f t="shared" si="21"/>
        <v>0</v>
      </c>
      <c r="AP62" s="35">
        <f t="shared" si="11"/>
        <v>0</v>
      </c>
      <c r="AQ62" s="35">
        <f t="shared" si="22"/>
        <v>0</v>
      </c>
      <c r="AR62" s="35">
        <f t="shared" si="23"/>
        <v>0</v>
      </c>
      <c r="AS62" s="35">
        <f t="shared" si="12"/>
        <v>0</v>
      </c>
      <c r="AT62" s="35">
        <f t="shared" si="24"/>
        <v>0</v>
      </c>
      <c r="AU62" s="35">
        <f t="shared" si="25"/>
        <v>0</v>
      </c>
      <c r="AV62" s="361">
        <f t="shared" si="13"/>
        <v>0</v>
      </c>
      <c r="AW62" s="361">
        <f t="shared" si="26"/>
        <v>0</v>
      </c>
      <c r="AX62" s="361">
        <f t="shared" si="27"/>
        <v>0</v>
      </c>
    </row>
    <row r="63" spans="1:50" ht="15" customHeight="1" x14ac:dyDescent="0.2">
      <c r="A63" s="546" t="s">
        <v>170</v>
      </c>
      <c r="B63" s="14" t="s">
        <v>171</v>
      </c>
      <c r="C63" s="35">
        <f>'címrend kötelező'!GX65</f>
        <v>0</v>
      </c>
      <c r="D63" s="35">
        <f>'címrend kötelező'!GY65</f>
        <v>0</v>
      </c>
      <c r="E63" s="35">
        <f>'címrend kötelező'!GZ65</f>
        <v>0</v>
      </c>
      <c r="F63" s="35">
        <f>'címrend önként'!GX65</f>
        <v>0</v>
      </c>
      <c r="G63" s="35">
        <f>'címrend önként'!GY65</f>
        <v>0</v>
      </c>
      <c r="H63" s="35">
        <f>'címrend önként'!GZ65</f>
        <v>0</v>
      </c>
      <c r="I63" s="35">
        <f>'címrend államig'!FO65</f>
        <v>0</v>
      </c>
      <c r="J63" s="35">
        <f>'címrend államig'!FP65</f>
        <v>0</v>
      </c>
      <c r="K63" s="35">
        <f>'címrend államig'!FQ65</f>
        <v>0</v>
      </c>
      <c r="L63" s="35">
        <f t="shared" si="7"/>
        <v>0</v>
      </c>
      <c r="M63" s="35">
        <f t="shared" si="14"/>
        <v>0</v>
      </c>
      <c r="N63" s="35">
        <f t="shared" si="15"/>
        <v>0</v>
      </c>
      <c r="O63" s="35">
        <f>'címrend kötelező'!EV65</f>
        <v>0</v>
      </c>
      <c r="P63" s="35">
        <f>'címrend kötelező'!EW65</f>
        <v>0</v>
      </c>
      <c r="Q63" s="35">
        <f>'címrend kötelező'!EX65</f>
        <v>0</v>
      </c>
      <c r="R63" s="35">
        <f>'címrend önként'!EV65</f>
        <v>0</v>
      </c>
      <c r="S63" s="35">
        <f>'címrend önként'!EW65</f>
        <v>0</v>
      </c>
      <c r="T63" s="35">
        <f>'címrend önként'!EX65</f>
        <v>0</v>
      </c>
      <c r="U63" s="35">
        <f>'címrend államig'!EV65</f>
        <v>0</v>
      </c>
      <c r="V63" s="35">
        <f>'címrend államig'!EW65</f>
        <v>0</v>
      </c>
      <c r="W63" s="35">
        <f>'címrend államig'!EX65</f>
        <v>0</v>
      </c>
      <c r="X63" s="35">
        <f t="shared" si="8"/>
        <v>0</v>
      </c>
      <c r="Y63" s="35">
        <f t="shared" si="16"/>
        <v>0</v>
      </c>
      <c r="Z63" s="35">
        <f t="shared" si="17"/>
        <v>0</v>
      </c>
      <c r="AA63" s="35">
        <f>'címrend kötelező'!DR65</f>
        <v>0</v>
      </c>
      <c r="AB63" s="35">
        <f>'címrend kötelező'!DS65</f>
        <v>0</v>
      </c>
      <c r="AC63" s="35">
        <f>'címrend kötelező'!DT65</f>
        <v>0</v>
      </c>
      <c r="AD63" s="35">
        <f>'címrend önként'!DR65</f>
        <v>0</v>
      </c>
      <c r="AE63" s="35">
        <f>'címrend önként'!DS65</f>
        <v>4700000</v>
      </c>
      <c r="AF63" s="35">
        <f>'címrend önként'!DT65</f>
        <v>4700000</v>
      </c>
      <c r="AG63" s="35">
        <f>'címrend államig'!DR65</f>
        <v>0</v>
      </c>
      <c r="AH63" s="35">
        <f>'címrend államig'!DS65</f>
        <v>0</v>
      </c>
      <c r="AI63" s="35">
        <f>'címrend államig'!DT65</f>
        <v>0</v>
      </c>
      <c r="AJ63" s="35">
        <f t="shared" si="9"/>
        <v>0</v>
      </c>
      <c r="AK63" s="35">
        <f t="shared" si="18"/>
        <v>4700000</v>
      </c>
      <c r="AL63" s="35">
        <f t="shared" si="19"/>
        <v>4700000</v>
      </c>
      <c r="AM63" s="35">
        <f t="shared" si="10"/>
        <v>0</v>
      </c>
      <c r="AN63" s="35">
        <f t="shared" si="20"/>
        <v>0</v>
      </c>
      <c r="AO63" s="35">
        <f t="shared" si="21"/>
        <v>0</v>
      </c>
      <c r="AP63" s="35">
        <f t="shared" si="11"/>
        <v>0</v>
      </c>
      <c r="AQ63" s="35">
        <f t="shared" si="22"/>
        <v>4700000</v>
      </c>
      <c r="AR63" s="35">
        <f t="shared" si="23"/>
        <v>4700000</v>
      </c>
      <c r="AS63" s="35">
        <f t="shared" si="12"/>
        <v>0</v>
      </c>
      <c r="AT63" s="35">
        <f t="shared" si="24"/>
        <v>0</v>
      </c>
      <c r="AU63" s="35">
        <f t="shared" si="25"/>
        <v>0</v>
      </c>
      <c r="AV63" s="361">
        <f t="shared" si="13"/>
        <v>0</v>
      </c>
      <c r="AW63" s="361">
        <f t="shared" si="26"/>
        <v>4700000</v>
      </c>
      <c r="AX63" s="361">
        <f t="shared" si="27"/>
        <v>4700000</v>
      </c>
    </row>
    <row r="64" spans="1:50" ht="15" customHeight="1" x14ac:dyDescent="0.2">
      <c r="A64" s="25">
        <v>60</v>
      </c>
      <c r="B64" s="14" t="s">
        <v>172</v>
      </c>
      <c r="C64" s="35">
        <f>'címrend kötelező'!GX66</f>
        <v>0</v>
      </c>
      <c r="D64" s="35">
        <f>'címrend kötelező'!GY66</f>
        <v>162491</v>
      </c>
      <c r="E64" s="35">
        <f>'címrend kötelező'!GZ66</f>
        <v>162491</v>
      </c>
      <c r="F64" s="35">
        <f>'címrend önként'!GX66</f>
        <v>0</v>
      </c>
      <c r="G64" s="35">
        <f>'címrend önként'!GY66</f>
        <v>23910</v>
      </c>
      <c r="H64" s="35">
        <f>'címrend önként'!GZ66</f>
        <v>23910</v>
      </c>
      <c r="I64" s="35">
        <f>'címrend államig'!FO66</f>
        <v>0</v>
      </c>
      <c r="J64" s="35">
        <f>'címrend államig'!FP66</f>
        <v>0</v>
      </c>
      <c r="K64" s="35">
        <f>'címrend államig'!FQ66</f>
        <v>0</v>
      </c>
      <c r="L64" s="35">
        <f t="shared" si="7"/>
        <v>0</v>
      </c>
      <c r="M64" s="35">
        <f t="shared" si="14"/>
        <v>186401</v>
      </c>
      <c r="N64" s="35">
        <f t="shared" si="15"/>
        <v>186401</v>
      </c>
      <c r="O64" s="35">
        <f>'címrend kötelező'!EV66</f>
        <v>0</v>
      </c>
      <c r="P64" s="35">
        <f>'címrend kötelező'!EW66</f>
        <v>33366</v>
      </c>
      <c r="Q64" s="35">
        <f>'címrend kötelező'!EX66</f>
        <v>33366</v>
      </c>
      <c r="R64" s="35">
        <f>'címrend önként'!EV66</f>
        <v>0</v>
      </c>
      <c r="S64" s="35">
        <f>'címrend önként'!EW66</f>
        <v>295</v>
      </c>
      <c r="T64" s="35">
        <f>'címrend önként'!EX66</f>
        <v>295</v>
      </c>
      <c r="U64" s="35">
        <f>'címrend államig'!EV66</f>
        <v>0</v>
      </c>
      <c r="V64" s="35">
        <f>'címrend államig'!EW66</f>
        <v>599</v>
      </c>
      <c r="W64" s="35">
        <f>'címrend államig'!EX66</f>
        <v>599</v>
      </c>
      <c r="X64" s="35">
        <f t="shared" si="8"/>
        <v>0</v>
      </c>
      <c r="Y64" s="35">
        <f t="shared" si="16"/>
        <v>34260</v>
      </c>
      <c r="Z64" s="35">
        <f t="shared" si="17"/>
        <v>34260</v>
      </c>
      <c r="AA64" s="35">
        <f>'címrend kötelező'!DR66</f>
        <v>775983</v>
      </c>
      <c r="AB64" s="35">
        <f>'címrend kötelező'!DS66</f>
        <v>4227102</v>
      </c>
      <c r="AC64" s="35">
        <f>'címrend kötelező'!DT66</f>
        <v>5003085</v>
      </c>
      <c r="AD64" s="35">
        <f>'címrend önként'!DR66</f>
        <v>159849</v>
      </c>
      <c r="AE64" s="35">
        <f>'címrend önként'!DS66</f>
        <v>-2221859</v>
      </c>
      <c r="AF64" s="35">
        <f>'címrend önként'!DT66</f>
        <v>-2062010</v>
      </c>
      <c r="AG64" s="35">
        <f>'címrend államig'!DR66</f>
        <v>0</v>
      </c>
      <c r="AH64" s="35">
        <f>'címrend államig'!DS66</f>
        <v>170142</v>
      </c>
      <c r="AI64" s="35">
        <f>'címrend államig'!DT66</f>
        <v>170142</v>
      </c>
      <c r="AJ64" s="35">
        <f t="shared" si="9"/>
        <v>935832</v>
      </c>
      <c r="AK64" s="35">
        <f t="shared" si="18"/>
        <v>2175385</v>
      </c>
      <c r="AL64" s="35">
        <f t="shared" si="19"/>
        <v>3111217</v>
      </c>
      <c r="AM64" s="35">
        <f t="shared" si="10"/>
        <v>775983</v>
      </c>
      <c r="AN64" s="35">
        <f t="shared" si="20"/>
        <v>4422959</v>
      </c>
      <c r="AO64" s="35">
        <f t="shared" si="21"/>
        <v>5198942</v>
      </c>
      <c r="AP64" s="35">
        <f t="shared" si="11"/>
        <v>159849</v>
      </c>
      <c r="AQ64" s="35">
        <f t="shared" si="22"/>
        <v>-2197654</v>
      </c>
      <c r="AR64" s="35">
        <f t="shared" si="23"/>
        <v>-2037805</v>
      </c>
      <c r="AS64" s="35">
        <f t="shared" si="12"/>
        <v>0</v>
      </c>
      <c r="AT64" s="35">
        <f t="shared" si="24"/>
        <v>170741</v>
      </c>
      <c r="AU64" s="35">
        <f t="shared" si="25"/>
        <v>170741</v>
      </c>
      <c r="AV64" s="361">
        <f t="shared" si="13"/>
        <v>935832</v>
      </c>
      <c r="AW64" s="361">
        <f t="shared" si="26"/>
        <v>2396046</v>
      </c>
      <c r="AX64" s="361">
        <f t="shared" si="27"/>
        <v>3331878</v>
      </c>
    </row>
    <row r="65" spans="1:50" s="12" customFormat="1" ht="15" customHeight="1" x14ac:dyDescent="0.2">
      <c r="A65" s="547">
        <v>61</v>
      </c>
      <c r="B65" s="4" t="s">
        <v>173</v>
      </c>
      <c r="C65" s="35">
        <f>'címrend kötelező'!GX67</f>
        <v>60004</v>
      </c>
      <c r="D65" s="35">
        <f>'címrend kötelező'!GY67</f>
        <v>246003</v>
      </c>
      <c r="E65" s="35">
        <f>'címrend kötelező'!GZ67</f>
        <v>306007</v>
      </c>
      <c r="F65" s="35">
        <f>'címrend önként'!GX67</f>
        <v>31154</v>
      </c>
      <c r="G65" s="35">
        <f>'címrend önként'!GY67</f>
        <v>65420</v>
      </c>
      <c r="H65" s="35">
        <f>'címrend önként'!GZ67</f>
        <v>96574</v>
      </c>
      <c r="I65" s="35">
        <f>'címrend államig'!FO67</f>
        <v>0</v>
      </c>
      <c r="J65" s="35">
        <f>'címrend államig'!FP67</f>
        <v>0</v>
      </c>
      <c r="K65" s="35">
        <f>'címrend államig'!FQ67</f>
        <v>0</v>
      </c>
      <c r="L65" s="35">
        <f t="shared" si="7"/>
        <v>91158</v>
      </c>
      <c r="M65" s="35">
        <f t="shared" si="14"/>
        <v>311423</v>
      </c>
      <c r="N65" s="35">
        <f t="shared" si="15"/>
        <v>402581</v>
      </c>
      <c r="O65" s="35">
        <f>'címrend kötelező'!EV67</f>
        <v>34700</v>
      </c>
      <c r="P65" s="35">
        <f>'címrend kötelező'!EW67</f>
        <v>64066</v>
      </c>
      <c r="Q65" s="35">
        <f>'címrend kötelező'!EX67</f>
        <v>98766</v>
      </c>
      <c r="R65" s="35">
        <f>'címrend önként'!EV67</f>
        <v>0</v>
      </c>
      <c r="S65" s="35">
        <f>'címrend önként'!EW67</f>
        <v>0</v>
      </c>
      <c r="T65" s="35">
        <f>'címrend önként'!EX67</f>
        <v>0</v>
      </c>
      <c r="U65" s="35">
        <f>'címrend államig'!EV67</f>
        <v>0</v>
      </c>
      <c r="V65" s="35">
        <f>'címrend államig'!EW67</f>
        <v>0</v>
      </c>
      <c r="W65" s="35">
        <f>'címrend államig'!EX67</f>
        <v>0</v>
      </c>
      <c r="X65" s="35">
        <f t="shared" si="8"/>
        <v>34700</v>
      </c>
      <c r="Y65" s="35">
        <f t="shared" si="16"/>
        <v>64066</v>
      </c>
      <c r="Z65" s="35">
        <f t="shared" si="17"/>
        <v>98766</v>
      </c>
      <c r="AA65" s="35">
        <f>'címrend kötelező'!DR67</f>
        <v>35126</v>
      </c>
      <c r="AB65" s="35">
        <f>'címrend kötelező'!DS67</f>
        <v>81418</v>
      </c>
      <c r="AC65" s="35">
        <f>'címrend kötelező'!DT67</f>
        <v>116544</v>
      </c>
      <c r="AD65" s="35">
        <f>'címrend önként'!DR67</f>
        <v>1959018</v>
      </c>
      <c r="AE65" s="35">
        <f>'címrend önként'!DS67</f>
        <v>415603</v>
      </c>
      <c r="AF65" s="35">
        <f>'címrend önként'!DT67</f>
        <v>2374621</v>
      </c>
      <c r="AG65" s="35">
        <f>'címrend államig'!DR67</f>
        <v>0</v>
      </c>
      <c r="AH65" s="35">
        <f>'címrend államig'!DS67</f>
        <v>0</v>
      </c>
      <c r="AI65" s="35">
        <f>'címrend államig'!DT67</f>
        <v>0</v>
      </c>
      <c r="AJ65" s="35">
        <f t="shared" si="9"/>
        <v>1994144</v>
      </c>
      <c r="AK65" s="35">
        <f t="shared" si="18"/>
        <v>497021</v>
      </c>
      <c r="AL65" s="35">
        <f t="shared" si="19"/>
        <v>2491165</v>
      </c>
      <c r="AM65" s="35">
        <f t="shared" si="10"/>
        <v>129830</v>
      </c>
      <c r="AN65" s="35">
        <f t="shared" si="20"/>
        <v>391487</v>
      </c>
      <c r="AO65" s="35">
        <f t="shared" si="21"/>
        <v>521317</v>
      </c>
      <c r="AP65" s="35">
        <f t="shared" si="11"/>
        <v>1990172</v>
      </c>
      <c r="AQ65" s="35">
        <f t="shared" si="22"/>
        <v>481023</v>
      </c>
      <c r="AR65" s="35">
        <f t="shared" si="23"/>
        <v>2471195</v>
      </c>
      <c r="AS65" s="35">
        <f t="shared" si="12"/>
        <v>0</v>
      </c>
      <c r="AT65" s="35">
        <f t="shared" si="24"/>
        <v>0</v>
      </c>
      <c r="AU65" s="35">
        <f t="shared" si="25"/>
        <v>0</v>
      </c>
      <c r="AV65" s="361">
        <f t="shared" si="13"/>
        <v>2120002</v>
      </c>
      <c r="AW65" s="361">
        <f t="shared" si="26"/>
        <v>872510</v>
      </c>
      <c r="AX65" s="361">
        <f t="shared" si="27"/>
        <v>2992512</v>
      </c>
    </row>
    <row r="66" spans="1:50" ht="15" customHeight="1" x14ac:dyDescent="0.2">
      <c r="A66" s="546" t="s">
        <v>174</v>
      </c>
      <c r="B66" s="16" t="s">
        <v>168</v>
      </c>
      <c r="C66" s="35">
        <f>'címrend kötelező'!GX68</f>
        <v>60004</v>
      </c>
      <c r="D66" s="35">
        <f>'címrend kötelező'!GY68</f>
        <v>64557</v>
      </c>
      <c r="E66" s="35">
        <f>'címrend kötelező'!GZ68</f>
        <v>124561</v>
      </c>
      <c r="F66" s="35">
        <f>'címrend önként'!GX68</f>
        <v>31154</v>
      </c>
      <c r="G66" s="35">
        <f>'címrend önként'!GY68</f>
        <v>25957</v>
      </c>
      <c r="H66" s="35">
        <f>'címrend önként'!GZ68</f>
        <v>57111</v>
      </c>
      <c r="I66" s="35">
        <f>'címrend államig'!FO68</f>
        <v>0</v>
      </c>
      <c r="J66" s="35">
        <f>'címrend államig'!FP68</f>
        <v>0</v>
      </c>
      <c r="K66" s="35">
        <f>'címrend államig'!FQ68</f>
        <v>0</v>
      </c>
      <c r="L66" s="35">
        <f t="shared" si="7"/>
        <v>91158</v>
      </c>
      <c r="M66" s="35">
        <f t="shared" si="14"/>
        <v>90514</v>
      </c>
      <c r="N66" s="35">
        <f t="shared" si="15"/>
        <v>181672</v>
      </c>
      <c r="O66" s="35">
        <f>'címrend kötelező'!EV68</f>
        <v>34700</v>
      </c>
      <c r="P66" s="35">
        <f>'címrend kötelező'!EW68</f>
        <v>63950</v>
      </c>
      <c r="Q66" s="35">
        <f>'címrend kötelező'!EX68</f>
        <v>98650</v>
      </c>
      <c r="R66" s="35">
        <f>'címrend önként'!EV68</f>
        <v>0</v>
      </c>
      <c r="S66" s="35">
        <f>'címrend önként'!EW68</f>
        <v>0</v>
      </c>
      <c r="T66" s="35">
        <f>'címrend önként'!EX68</f>
        <v>0</v>
      </c>
      <c r="U66" s="35">
        <f>'címrend államig'!EV68</f>
        <v>0</v>
      </c>
      <c r="V66" s="35">
        <f>'címrend államig'!EW68</f>
        <v>0</v>
      </c>
      <c r="W66" s="35">
        <f>'címrend államig'!EX68</f>
        <v>0</v>
      </c>
      <c r="X66" s="35">
        <f t="shared" si="8"/>
        <v>34700</v>
      </c>
      <c r="Y66" s="35">
        <f t="shared" si="16"/>
        <v>63950</v>
      </c>
      <c r="Z66" s="35">
        <f t="shared" si="17"/>
        <v>98650</v>
      </c>
      <c r="AA66" s="35">
        <f>'címrend kötelező'!DR68</f>
        <v>0</v>
      </c>
      <c r="AB66" s="35">
        <f>'címrend kötelező'!DS68</f>
        <v>0</v>
      </c>
      <c r="AC66" s="35">
        <f>'címrend kötelező'!DT68</f>
        <v>0</v>
      </c>
      <c r="AD66" s="35">
        <f>'címrend önként'!DR68</f>
        <v>0</v>
      </c>
      <c r="AE66" s="35">
        <f>'címrend önként'!DS68</f>
        <v>0</v>
      </c>
      <c r="AF66" s="35">
        <f>'címrend önként'!DT68</f>
        <v>0</v>
      </c>
      <c r="AG66" s="35">
        <f>'címrend államig'!DR68</f>
        <v>0</v>
      </c>
      <c r="AH66" s="35">
        <f>'címrend államig'!DS68</f>
        <v>0</v>
      </c>
      <c r="AI66" s="35">
        <f>'címrend államig'!DT68</f>
        <v>0</v>
      </c>
      <c r="AJ66" s="35">
        <f t="shared" si="9"/>
        <v>0</v>
      </c>
      <c r="AK66" s="35">
        <f t="shared" si="18"/>
        <v>0</v>
      </c>
      <c r="AL66" s="35">
        <f t="shared" si="19"/>
        <v>0</v>
      </c>
      <c r="AM66" s="35">
        <f t="shared" si="10"/>
        <v>94704</v>
      </c>
      <c r="AN66" s="35">
        <f t="shared" si="20"/>
        <v>128507</v>
      </c>
      <c r="AO66" s="35">
        <f t="shared" si="21"/>
        <v>223211</v>
      </c>
      <c r="AP66" s="35">
        <f t="shared" si="11"/>
        <v>31154</v>
      </c>
      <c r="AQ66" s="35">
        <f t="shared" si="22"/>
        <v>25957</v>
      </c>
      <c r="AR66" s="35">
        <f t="shared" si="23"/>
        <v>57111</v>
      </c>
      <c r="AS66" s="35">
        <f t="shared" si="12"/>
        <v>0</v>
      </c>
      <c r="AT66" s="35">
        <f t="shared" si="24"/>
        <v>0</v>
      </c>
      <c r="AU66" s="35">
        <f t="shared" si="25"/>
        <v>0</v>
      </c>
      <c r="AV66" s="361">
        <f t="shared" si="13"/>
        <v>125858</v>
      </c>
      <c r="AW66" s="361">
        <f t="shared" si="26"/>
        <v>154464</v>
      </c>
      <c r="AX66" s="361">
        <f t="shared" si="27"/>
        <v>280322</v>
      </c>
    </row>
    <row r="67" spans="1:50" ht="15" customHeight="1" x14ac:dyDescent="0.2">
      <c r="A67" s="25">
        <v>63</v>
      </c>
      <c r="B67" s="14" t="s">
        <v>172</v>
      </c>
      <c r="C67" s="35">
        <f>'címrend kötelező'!GX69</f>
        <v>0</v>
      </c>
      <c r="D67" s="35">
        <f>'címrend kötelező'!GY69</f>
        <v>181446</v>
      </c>
      <c r="E67" s="35">
        <f>'címrend kötelező'!GZ69</f>
        <v>181446</v>
      </c>
      <c r="F67" s="35">
        <f>'címrend önként'!GX69</f>
        <v>0</v>
      </c>
      <c r="G67" s="35">
        <f>'címrend önként'!GY69</f>
        <v>39463</v>
      </c>
      <c r="H67" s="35">
        <f>'címrend önként'!GZ69</f>
        <v>39463</v>
      </c>
      <c r="I67" s="35">
        <f>'címrend államig'!FO69</f>
        <v>0</v>
      </c>
      <c r="J67" s="35">
        <f>'címrend államig'!FP69</f>
        <v>0</v>
      </c>
      <c r="K67" s="35">
        <f>'címrend államig'!FQ69</f>
        <v>0</v>
      </c>
      <c r="L67" s="35">
        <f t="shared" si="7"/>
        <v>0</v>
      </c>
      <c r="M67" s="35">
        <f t="shared" si="14"/>
        <v>220909</v>
      </c>
      <c r="N67" s="35">
        <f t="shared" si="15"/>
        <v>220909</v>
      </c>
      <c r="O67" s="35">
        <f>'címrend kötelező'!EV69</f>
        <v>0</v>
      </c>
      <c r="P67" s="35">
        <f>'címrend kötelező'!EW69</f>
        <v>116</v>
      </c>
      <c r="Q67" s="35">
        <f>'címrend kötelező'!EX69</f>
        <v>116</v>
      </c>
      <c r="R67" s="35">
        <f>'címrend önként'!EV69</f>
        <v>0</v>
      </c>
      <c r="S67" s="35">
        <f>'címrend önként'!EW69</f>
        <v>0</v>
      </c>
      <c r="T67" s="35">
        <f>'címrend önként'!EX69</f>
        <v>0</v>
      </c>
      <c r="U67" s="35">
        <f>'címrend államig'!EV69</f>
        <v>0</v>
      </c>
      <c r="V67" s="35">
        <f>'címrend államig'!EW69</f>
        <v>0</v>
      </c>
      <c r="W67" s="35">
        <f>'címrend államig'!EX69</f>
        <v>0</v>
      </c>
      <c r="X67" s="35">
        <f t="shared" si="8"/>
        <v>0</v>
      </c>
      <c r="Y67" s="35">
        <f t="shared" si="16"/>
        <v>116</v>
      </c>
      <c r="Z67" s="35">
        <f t="shared" si="17"/>
        <v>116</v>
      </c>
      <c r="AA67" s="35">
        <f>'címrend kötelező'!DR69</f>
        <v>35126</v>
      </c>
      <c r="AB67" s="35">
        <f>'címrend kötelező'!DS69</f>
        <v>81418</v>
      </c>
      <c r="AC67" s="35">
        <f>'címrend kötelező'!DT69</f>
        <v>116544</v>
      </c>
      <c r="AD67" s="35">
        <f>'címrend önként'!DR69</f>
        <v>1959018</v>
      </c>
      <c r="AE67" s="35">
        <f>'címrend önként'!DS69</f>
        <v>415603</v>
      </c>
      <c r="AF67" s="35">
        <f>'címrend önként'!DT69</f>
        <v>2374621</v>
      </c>
      <c r="AG67" s="35">
        <f>'címrend államig'!DR69</f>
        <v>0</v>
      </c>
      <c r="AH67" s="35">
        <f>'címrend államig'!DS69</f>
        <v>0</v>
      </c>
      <c r="AI67" s="35">
        <f>'címrend államig'!DT69</f>
        <v>0</v>
      </c>
      <c r="AJ67" s="35">
        <f t="shared" si="9"/>
        <v>1994144</v>
      </c>
      <c r="AK67" s="35">
        <f t="shared" si="18"/>
        <v>497021</v>
      </c>
      <c r="AL67" s="35">
        <f t="shared" si="19"/>
        <v>2491165</v>
      </c>
      <c r="AM67" s="35">
        <f t="shared" si="10"/>
        <v>35126</v>
      </c>
      <c r="AN67" s="35">
        <f t="shared" si="20"/>
        <v>262980</v>
      </c>
      <c r="AO67" s="35">
        <f t="shared" si="21"/>
        <v>298106</v>
      </c>
      <c r="AP67" s="35">
        <f t="shared" si="11"/>
        <v>1959018</v>
      </c>
      <c r="AQ67" s="35">
        <f t="shared" si="22"/>
        <v>455066</v>
      </c>
      <c r="AR67" s="35">
        <f t="shared" si="23"/>
        <v>2414084</v>
      </c>
      <c r="AS67" s="35">
        <f t="shared" si="12"/>
        <v>0</v>
      </c>
      <c r="AT67" s="35">
        <f t="shared" si="24"/>
        <v>0</v>
      </c>
      <c r="AU67" s="35">
        <f t="shared" si="25"/>
        <v>0</v>
      </c>
      <c r="AV67" s="361">
        <f t="shared" si="13"/>
        <v>1994144</v>
      </c>
      <c r="AW67" s="361">
        <f t="shared" si="26"/>
        <v>718046</v>
      </c>
      <c r="AX67" s="361">
        <f t="shared" si="27"/>
        <v>2712190</v>
      </c>
    </row>
    <row r="79" spans="1:50" s="20" customFormat="1" x14ac:dyDescent="0.2">
      <c r="B79" s="21"/>
    </row>
    <row r="84" spans="2:2" s="20" customFormat="1" x14ac:dyDescent="0.2">
      <c r="B84" s="21"/>
    </row>
    <row r="85" spans="2:2" s="20" customFormat="1" x14ac:dyDescent="0.2">
      <c r="B85" s="21"/>
    </row>
    <row r="95" spans="2:2" s="20" customFormat="1" x14ac:dyDescent="0.2">
      <c r="B95" s="21"/>
    </row>
  </sheetData>
  <mergeCells count="23">
    <mergeCell ref="AJ2:AL2"/>
    <mergeCell ref="AG2:AI2"/>
    <mergeCell ref="AD2:AF2"/>
    <mergeCell ref="AA2:AC2"/>
    <mergeCell ref="AM1:AX1"/>
    <mergeCell ref="AM2:AO2"/>
    <mergeCell ref="AP2:AR2"/>
    <mergeCell ref="AS2:AU2"/>
    <mergeCell ref="AV2:AX2"/>
    <mergeCell ref="AA1:AL1"/>
    <mergeCell ref="A2:A3"/>
    <mergeCell ref="B2:B3"/>
    <mergeCell ref="C1:N1"/>
    <mergeCell ref="A1:B1"/>
    <mergeCell ref="O1:Z1"/>
    <mergeCell ref="X2:Z2"/>
    <mergeCell ref="U2:W2"/>
    <mergeCell ref="R2:T2"/>
    <mergeCell ref="O2:Q2"/>
    <mergeCell ref="C2:E2"/>
    <mergeCell ref="F2:H2"/>
    <mergeCell ref="I2:K2"/>
    <mergeCell ref="L2:N2"/>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46/2017. (XII.20.)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D54" activePane="bottomRight" state="frozen"/>
      <selection pane="topRight" activeCell="C1" sqref="C1"/>
      <selection pane="bottomLeft" activeCell="A3" sqref="A3"/>
      <selection pane="bottomRight" activeCell="J73" sqref="J73"/>
    </sheetView>
  </sheetViews>
  <sheetFormatPr defaultColWidth="10.7109375" defaultRowHeight="12.75" x14ac:dyDescent="0.2"/>
  <cols>
    <col min="1" max="1" width="5.140625" style="452" customWidth="1"/>
    <col min="2" max="2" width="52.140625" style="17" customWidth="1"/>
    <col min="3" max="14" width="12.7109375" style="8" customWidth="1"/>
    <col min="15" max="16384" width="10.7109375" style="8"/>
  </cols>
  <sheetData>
    <row r="1" spans="1:14" s="1" customFormat="1" ht="19.899999999999999" customHeight="1" x14ac:dyDescent="0.2">
      <c r="A1" s="447"/>
      <c r="B1" s="357" t="s">
        <v>0</v>
      </c>
      <c r="C1" s="876" t="s">
        <v>176</v>
      </c>
      <c r="D1" s="877"/>
      <c r="E1" s="878"/>
      <c r="F1" s="876" t="s">
        <v>177</v>
      </c>
      <c r="G1" s="877"/>
      <c r="H1" s="878"/>
      <c r="I1" s="876" t="s">
        <v>178</v>
      </c>
      <c r="J1" s="877"/>
      <c r="K1" s="878"/>
      <c r="L1" s="876" t="s">
        <v>185</v>
      </c>
      <c r="M1" s="877"/>
      <c r="N1" s="878"/>
    </row>
    <row r="2" spans="1:14" s="3" customFormat="1" ht="49.9" customHeight="1" x14ac:dyDescent="0.2">
      <c r="A2" s="446" t="s">
        <v>25</v>
      </c>
      <c r="B2" s="358" t="s">
        <v>26</v>
      </c>
      <c r="C2" s="359" t="s">
        <v>938</v>
      </c>
      <c r="D2" s="662" t="s">
        <v>936</v>
      </c>
      <c r="E2" s="662" t="s">
        <v>937</v>
      </c>
      <c r="F2" s="662" t="s">
        <v>939</v>
      </c>
      <c r="G2" s="662" t="s">
        <v>940</v>
      </c>
      <c r="H2" s="662" t="s">
        <v>941</v>
      </c>
      <c r="I2" s="662" t="s">
        <v>942</v>
      </c>
      <c r="J2" s="662" t="s">
        <v>943</v>
      </c>
      <c r="K2" s="662" t="s">
        <v>944</v>
      </c>
      <c r="L2" s="662" t="s">
        <v>945</v>
      </c>
      <c r="M2" s="662" t="s">
        <v>946</v>
      </c>
      <c r="N2" s="662" t="s">
        <v>947</v>
      </c>
    </row>
    <row r="3" spans="1:14" s="3" customFormat="1" ht="19.899999999999999" customHeight="1" x14ac:dyDescent="0.2">
      <c r="A3" s="448" t="s">
        <v>79</v>
      </c>
      <c r="B3" s="13" t="s">
        <v>886</v>
      </c>
      <c r="C3" s="360">
        <f>címrendösszesen!GX6</f>
        <v>5915567</v>
      </c>
      <c r="D3" s="360">
        <f>címrendösszesen!GY6</f>
        <v>942409</v>
      </c>
      <c r="E3" s="360">
        <f>címrendösszesen!GZ6</f>
        <v>6857976</v>
      </c>
      <c r="F3" s="360">
        <f>címrendösszesen!EV6</f>
        <v>2299893</v>
      </c>
      <c r="G3" s="360">
        <f>címrendösszesen!EW6</f>
        <v>704341</v>
      </c>
      <c r="H3" s="360">
        <f>címrendösszesen!EX6</f>
        <v>3004234</v>
      </c>
      <c r="I3" s="360">
        <f>címrendösszesen!DR6</f>
        <v>19536744</v>
      </c>
      <c r="J3" s="360">
        <f>címrendösszesen!DS6</f>
        <v>10955970</v>
      </c>
      <c r="K3" s="360">
        <f>címrendösszesen!DT6</f>
        <v>30492714</v>
      </c>
      <c r="L3" s="361">
        <f t="shared" ref="L3:L34" si="0">C3+F3+I3</f>
        <v>27752204</v>
      </c>
      <c r="M3" s="361">
        <f t="shared" ref="M3:N18" si="1">D3+G3+J3</f>
        <v>12602720</v>
      </c>
      <c r="N3" s="361">
        <f t="shared" si="1"/>
        <v>40354924</v>
      </c>
    </row>
    <row r="4" spans="1:14" ht="13.9" customHeight="1" x14ac:dyDescent="0.2">
      <c r="A4" s="362" t="s">
        <v>80</v>
      </c>
      <c r="B4" s="4" t="s">
        <v>81</v>
      </c>
      <c r="C4" s="360">
        <f>címrendösszesen!GX7</f>
        <v>5803304</v>
      </c>
      <c r="D4" s="360">
        <f>címrendösszesen!GY7</f>
        <v>703740</v>
      </c>
      <c r="E4" s="360">
        <f>címrendösszesen!GZ7</f>
        <v>6507044</v>
      </c>
      <c r="F4" s="360">
        <f>címrendösszesen!EV7</f>
        <v>2265193</v>
      </c>
      <c r="G4" s="360">
        <f>címrendösszesen!EW7</f>
        <v>640275</v>
      </c>
      <c r="H4" s="360">
        <f>címrendösszesen!EX7</f>
        <v>2905468</v>
      </c>
      <c r="I4" s="360">
        <f>címrendösszesen!DR7</f>
        <v>8228812</v>
      </c>
      <c r="J4" s="360">
        <f>címrendösszesen!DS7</f>
        <v>2045865</v>
      </c>
      <c r="K4" s="360">
        <f>címrendösszesen!DT7</f>
        <v>10274677</v>
      </c>
      <c r="L4" s="361">
        <f t="shared" si="0"/>
        <v>16297309</v>
      </c>
      <c r="M4" s="361">
        <f t="shared" si="1"/>
        <v>3389880</v>
      </c>
      <c r="N4" s="361">
        <f t="shared" si="1"/>
        <v>19687189</v>
      </c>
    </row>
    <row r="5" spans="1:14" ht="13.9" customHeight="1" x14ac:dyDescent="0.2">
      <c r="A5" s="449" t="s">
        <v>82</v>
      </c>
      <c r="B5" s="9" t="s">
        <v>83</v>
      </c>
      <c r="C5" s="360">
        <f>címrendösszesen!GX8</f>
        <v>3280529</v>
      </c>
      <c r="D5" s="360">
        <f>címrendösszesen!GY8</f>
        <v>72710</v>
      </c>
      <c r="E5" s="360">
        <f>címrendösszesen!GZ8</f>
        <v>3353239</v>
      </c>
      <c r="F5" s="360">
        <f>címrendösszesen!EV8</f>
        <v>1408948</v>
      </c>
      <c r="G5" s="360">
        <f>címrendösszesen!EW8</f>
        <v>91916</v>
      </c>
      <c r="H5" s="360">
        <f>címrendösszesen!EX8</f>
        <v>1500864</v>
      </c>
      <c r="I5" s="360">
        <f>címrendösszesen!DR8</f>
        <v>143526</v>
      </c>
      <c r="J5" s="360">
        <f>címrendösszesen!DS8</f>
        <v>11264</v>
      </c>
      <c r="K5" s="360">
        <f>címrendösszesen!DT8</f>
        <v>154790</v>
      </c>
      <c r="L5" s="361">
        <f t="shared" si="0"/>
        <v>4833003</v>
      </c>
      <c r="M5" s="361">
        <f t="shared" si="1"/>
        <v>175890</v>
      </c>
      <c r="N5" s="361">
        <f t="shared" si="1"/>
        <v>5008893</v>
      </c>
    </row>
    <row r="6" spans="1:14" ht="13.9" customHeight="1" x14ac:dyDescent="0.2">
      <c r="A6" s="449" t="s">
        <v>84</v>
      </c>
      <c r="B6" s="9" t="s">
        <v>85</v>
      </c>
      <c r="C6" s="360">
        <f>címrendösszesen!GX9</f>
        <v>714543</v>
      </c>
      <c r="D6" s="360">
        <f>címrendösszesen!GY9</f>
        <v>14572</v>
      </c>
      <c r="E6" s="360">
        <f>címrendösszesen!GZ9</f>
        <v>729115</v>
      </c>
      <c r="F6" s="360">
        <f>címrendösszesen!EV9</f>
        <v>296681</v>
      </c>
      <c r="G6" s="360">
        <f>címrendösszesen!EW9</f>
        <v>28844</v>
      </c>
      <c r="H6" s="360">
        <f>címrendösszesen!EX9</f>
        <v>325525</v>
      </c>
      <c r="I6" s="360">
        <f>címrendösszesen!DR9</f>
        <v>30977</v>
      </c>
      <c r="J6" s="360">
        <f>címrendösszesen!DS9</f>
        <v>15810</v>
      </c>
      <c r="K6" s="360">
        <f>címrendösszesen!DT9</f>
        <v>46787</v>
      </c>
      <c r="L6" s="361">
        <f t="shared" si="0"/>
        <v>1042201</v>
      </c>
      <c r="M6" s="361">
        <f t="shared" si="1"/>
        <v>59226</v>
      </c>
      <c r="N6" s="361">
        <f t="shared" si="1"/>
        <v>1101427</v>
      </c>
    </row>
    <row r="7" spans="1:14" ht="13.9" customHeight="1" x14ac:dyDescent="0.2">
      <c r="A7" s="449" t="s">
        <v>86</v>
      </c>
      <c r="B7" s="9" t="s">
        <v>87</v>
      </c>
      <c r="C7" s="360">
        <f>címrendösszesen!GX10</f>
        <v>1807502</v>
      </c>
      <c r="D7" s="360">
        <f>címrendösszesen!GY10</f>
        <v>221016</v>
      </c>
      <c r="E7" s="360">
        <f>címrendösszesen!GZ10</f>
        <v>2028518</v>
      </c>
      <c r="F7" s="360">
        <f>címrendösszesen!EV10</f>
        <v>559564</v>
      </c>
      <c r="G7" s="360">
        <f>címrendösszesen!EW10</f>
        <v>62220</v>
      </c>
      <c r="H7" s="360">
        <f>címrendösszesen!EX10</f>
        <v>621784</v>
      </c>
      <c r="I7" s="360">
        <f>címrendösszesen!DR10</f>
        <v>5040537</v>
      </c>
      <c r="J7" s="360">
        <f>címrendösszesen!DS10</f>
        <v>1197674</v>
      </c>
      <c r="K7" s="360">
        <f>címrendösszesen!DT10</f>
        <v>6238211</v>
      </c>
      <c r="L7" s="361">
        <f t="shared" si="0"/>
        <v>7407603</v>
      </c>
      <c r="M7" s="361">
        <f t="shared" si="1"/>
        <v>1480910</v>
      </c>
      <c r="N7" s="361">
        <f t="shared" si="1"/>
        <v>8888513</v>
      </c>
    </row>
    <row r="8" spans="1:14" ht="13.9" customHeight="1" x14ac:dyDescent="0.2">
      <c r="A8" s="449" t="s">
        <v>88</v>
      </c>
      <c r="B8" s="9" t="s">
        <v>89</v>
      </c>
      <c r="C8" s="360">
        <f>címrendösszesen!GX11</f>
        <v>730</v>
      </c>
      <c r="D8" s="360">
        <f>címrendösszesen!GY11</f>
        <v>0</v>
      </c>
      <c r="E8" s="360">
        <f>címrendösszesen!GZ11</f>
        <v>730</v>
      </c>
      <c r="F8" s="360">
        <f>címrendösszesen!EV11</f>
        <v>0</v>
      </c>
      <c r="G8" s="360">
        <f>címrendösszesen!EW11</f>
        <v>0</v>
      </c>
      <c r="H8" s="360">
        <f>címrendösszesen!EX11</f>
        <v>0</v>
      </c>
      <c r="I8" s="360">
        <f>címrendösszesen!DR11</f>
        <v>156397</v>
      </c>
      <c r="J8" s="360">
        <f>címrendösszesen!DS11</f>
        <v>514</v>
      </c>
      <c r="K8" s="360">
        <f>címrendösszesen!DT11</f>
        <v>156911</v>
      </c>
      <c r="L8" s="361">
        <f t="shared" si="0"/>
        <v>157127</v>
      </c>
      <c r="M8" s="361">
        <f t="shared" si="1"/>
        <v>514</v>
      </c>
      <c r="N8" s="361">
        <f t="shared" si="1"/>
        <v>157641</v>
      </c>
    </row>
    <row r="9" spans="1:14" s="12" customFormat="1" ht="13.9" customHeight="1" x14ac:dyDescent="0.2">
      <c r="A9" s="448" t="s">
        <v>90</v>
      </c>
      <c r="B9" s="11" t="s">
        <v>91</v>
      </c>
      <c r="C9" s="360">
        <f>címrendösszesen!GX12</f>
        <v>0</v>
      </c>
      <c r="D9" s="360">
        <f>címrendösszesen!GY12</f>
        <v>395442</v>
      </c>
      <c r="E9" s="360">
        <f>címrendösszesen!GZ12</f>
        <v>395442</v>
      </c>
      <c r="F9" s="360">
        <f>címrendösszesen!EV12</f>
        <v>0</v>
      </c>
      <c r="G9" s="360">
        <f>címrendösszesen!EW12</f>
        <v>457295</v>
      </c>
      <c r="H9" s="360">
        <f>címrendösszesen!EX12</f>
        <v>457295</v>
      </c>
      <c r="I9" s="360">
        <f>címrendösszesen!DR12</f>
        <v>2857375</v>
      </c>
      <c r="J9" s="360">
        <f>címrendösszesen!DS12</f>
        <v>820603</v>
      </c>
      <c r="K9" s="360">
        <f>címrendösszesen!DT12</f>
        <v>3677978</v>
      </c>
      <c r="L9" s="361">
        <f t="shared" si="0"/>
        <v>2857375</v>
      </c>
      <c r="M9" s="361">
        <f t="shared" si="1"/>
        <v>1673340</v>
      </c>
      <c r="N9" s="361">
        <f t="shared" si="1"/>
        <v>4530715</v>
      </c>
    </row>
    <row r="10" spans="1:14" ht="13.9" customHeight="1" x14ac:dyDescent="0.2">
      <c r="A10" s="449" t="s">
        <v>92</v>
      </c>
      <c r="B10" s="9" t="s">
        <v>93</v>
      </c>
      <c r="C10" s="360">
        <f>címrendösszesen!GX13</f>
        <v>0</v>
      </c>
      <c r="D10" s="360">
        <f>címrendösszesen!GY13</f>
        <v>391574</v>
      </c>
      <c r="E10" s="360">
        <f>címrendösszesen!GZ13</f>
        <v>391574</v>
      </c>
      <c r="F10" s="360">
        <f>címrendösszesen!EV13</f>
        <v>0</v>
      </c>
      <c r="G10" s="360">
        <f>címrendösszesen!EW13</f>
        <v>454362</v>
      </c>
      <c r="H10" s="360">
        <f>címrendösszesen!EX13</f>
        <v>454362</v>
      </c>
      <c r="I10" s="360">
        <f>címrendösszesen!DR13</f>
        <v>50726</v>
      </c>
      <c r="J10" s="360">
        <f>címrendösszesen!DS13</f>
        <v>766582</v>
      </c>
      <c r="K10" s="360">
        <f>címrendösszesen!DT13</f>
        <v>817308</v>
      </c>
      <c r="L10" s="361">
        <f t="shared" si="0"/>
        <v>50726</v>
      </c>
      <c r="M10" s="361">
        <f t="shared" si="1"/>
        <v>1612518</v>
      </c>
      <c r="N10" s="361">
        <f t="shared" si="1"/>
        <v>1663244</v>
      </c>
    </row>
    <row r="11" spans="1:14" ht="13.9" customHeight="1" x14ac:dyDescent="0.2">
      <c r="A11" s="450" t="s">
        <v>94</v>
      </c>
      <c r="B11" s="9" t="s">
        <v>95</v>
      </c>
      <c r="C11" s="360">
        <f>címrendösszesen!GX14</f>
        <v>0</v>
      </c>
      <c r="D11" s="360">
        <f>címrendösszesen!GY14</f>
        <v>0</v>
      </c>
      <c r="E11" s="360">
        <f>címrendösszesen!GZ14</f>
        <v>0</v>
      </c>
      <c r="F11" s="360">
        <f>címrendösszesen!EV14</f>
        <v>0</v>
      </c>
      <c r="G11" s="360">
        <f>címrendösszesen!EW14</f>
        <v>0</v>
      </c>
      <c r="H11" s="360">
        <f>címrendösszesen!EX14</f>
        <v>0</v>
      </c>
      <c r="I11" s="360">
        <f>címrendösszesen!DR14</f>
        <v>0</v>
      </c>
      <c r="J11" s="360">
        <f>címrendösszesen!DS14</f>
        <v>0</v>
      </c>
      <c r="K11" s="360">
        <f>címrendösszesen!DT14</f>
        <v>0</v>
      </c>
      <c r="L11" s="361">
        <f t="shared" si="0"/>
        <v>0</v>
      </c>
      <c r="M11" s="361">
        <f t="shared" si="1"/>
        <v>0</v>
      </c>
      <c r="N11" s="361">
        <f t="shared" si="1"/>
        <v>0</v>
      </c>
    </row>
    <row r="12" spans="1:14" ht="13.9" customHeight="1" x14ac:dyDescent="0.2">
      <c r="A12" s="451">
        <v>10</v>
      </c>
      <c r="B12" s="9" t="s">
        <v>96</v>
      </c>
      <c r="C12" s="360">
        <f>címrendösszesen!GX15</f>
        <v>0</v>
      </c>
      <c r="D12" s="360">
        <f>címrendösszesen!GY15</f>
        <v>0</v>
      </c>
      <c r="E12" s="360">
        <f>címrendösszesen!GZ15</f>
        <v>0</v>
      </c>
      <c r="F12" s="360">
        <f>címrendösszesen!EV15</f>
        <v>0</v>
      </c>
      <c r="G12" s="360">
        <f>címrendösszesen!EW15</f>
        <v>2933</v>
      </c>
      <c r="H12" s="360">
        <f>címrendösszesen!EX15</f>
        <v>2933</v>
      </c>
      <c r="I12" s="360">
        <f>címrendösszesen!DR15</f>
        <v>127595</v>
      </c>
      <c r="J12" s="360">
        <f>címrendösszesen!DS15</f>
        <v>24551</v>
      </c>
      <c r="K12" s="360">
        <f>címrendösszesen!DT15</f>
        <v>152146</v>
      </c>
      <c r="L12" s="361">
        <f t="shared" si="0"/>
        <v>127595</v>
      </c>
      <c r="M12" s="361">
        <f t="shared" si="1"/>
        <v>27484</v>
      </c>
      <c r="N12" s="361">
        <f t="shared" si="1"/>
        <v>155079</v>
      </c>
    </row>
    <row r="13" spans="1:14" ht="13.9" customHeight="1" x14ac:dyDescent="0.2">
      <c r="A13" s="450" t="s">
        <v>97</v>
      </c>
      <c r="B13" s="9" t="s">
        <v>98</v>
      </c>
      <c r="C13" s="360">
        <f>címrendösszesen!GX16</f>
        <v>0</v>
      </c>
      <c r="D13" s="360">
        <f>címrendösszesen!GY16</f>
        <v>3868</v>
      </c>
      <c r="E13" s="360">
        <f>címrendösszesen!GZ16</f>
        <v>3868</v>
      </c>
      <c r="F13" s="360">
        <f>címrendösszesen!EV16</f>
        <v>0</v>
      </c>
      <c r="G13" s="360">
        <f>címrendösszesen!EW16</f>
        <v>0</v>
      </c>
      <c r="H13" s="360">
        <f>címrendösszesen!EX16</f>
        <v>0</v>
      </c>
      <c r="I13" s="360">
        <f>címrendösszesen!DR16</f>
        <v>1936829</v>
      </c>
      <c r="J13" s="360">
        <f>címrendösszesen!DS16</f>
        <v>420595</v>
      </c>
      <c r="K13" s="360">
        <f>címrendösszesen!DT16</f>
        <v>2357424</v>
      </c>
      <c r="L13" s="361">
        <f t="shared" si="0"/>
        <v>1936829</v>
      </c>
      <c r="M13" s="361">
        <f t="shared" si="1"/>
        <v>424463</v>
      </c>
      <c r="N13" s="361">
        <f t="shared" si="1"/>
        <v>2361292</v>
      </c>
    </row>
    <row r="14" spans="1:14" ht="13.9" customHeight="1" x14ac:dyDescent="0.2">
      <c r="A14" s="451">
        <v>12</v>
      </c>
      <c r="B14" s="9" t="s">
        <v>99</v>
      </c>
      <c r="C14" s="360">
        <f>címrendösszesen!GX17</f>
        <v>0</v>
      </c>
      <c r="D14" s="360">
        <f>címrendösszesen!GY17</f>
        <v>0</v>
      </c>
      <c r="E14" s="360">
        <f>címrendösszesen!GZ17</f>
        <v>0</v>
      </c>
      <c r="F14" s="360">
        <f>címrendösszesen!EV17</f>
        <v>0</v>
      </c>
      <c r="G14" s="360">
        <f>címrendösszesen!EW17</f>
        <v>0</v>
      </c>
      <c r="H14" s="360">
        <f>címrendösszesen!EX17</f>
        <v>0</v>
      </c>
      <c r="I14" s="360">
        <f>címrendösszesen!DR17</f>
        <v>742225</v>
      </c>
      <c r="J14" s="360">
        <f>címrendösszesen!DS17</f>
        <v>-391125</v>
      </c>
      <c r="K14" s="360">
        <f>címrendösszesen!DT17</f>
        <v>351100</v>
      </c>
      <c r="L14" s="361">
        <f t="shared" si="0"/>
        <v>742225</v>
      </c>
      <c r="M14" s="361">
        <f t="shared" si="1"/>
        <v>-391125</v>
      </c>
      <c r="N14" s="361">
        <f t="shared" si="1"/>
        <v>351100</v>
      </c>
    </row>
    <row r="15" spans="1:14" s="12" customFormat="1" ht="13.9" customHeight="1" x14ac:dyDescent="0.2">
      <c r="A15" s="362" t="s">
        <v>100</v>
      </c>
      <c r="B15" s="11" t="s">
        <v>101</v>
      </c>
      <c r="C15" s="360">
        <f>címrendösszesen!GX18</f>
        <v>112263</v>
      </c>
      <c r="D15" s="360">
        <f>címrendösszesen!GY18</f>
        <v>238669</v>
      </c>
      <c r="E15" s="360">
        <f>címrendösszesen!GZ18</f>
        <v>350932</v>
      </c>
      <c r="F15" s="360">
        <f>címrendösszesen!EV18</f>
        <v>34700</v>
      </c>
      <c r="G15" s="360">
        <f>címrendösszesen!EW18</f>
        <v>64066</v>
      </c>
      <c r="H15" s="360">
        <f>címrendösszesen!EX18</f>
        <v>98766</v>
      </c>
      <c r="I15" s="360">
        <f>címrendösszesen!DR18</f>
        <v>4928081</v>
      </c>
      <c r="J15" s="360">
        <f>címrendösszesen!DS18</f>
        <v>6242401</v>
      </c>
      <c r="K15" s="360">
        <f>címrendösszesen!DT18</f>
        <v>11170482</v>
      </c>
      <c r="L15" s="361">
        <f t="shared" si="0"/>
        <v>5075044</v>
      </c>
      <c r="M15" s="361">
        <f t="shared" si="1"/>
        <v>6545136</v>
      </c>
      <c r="N15" s="361">
        <f t="shared" si="1"/>
        <v>11620180</v>
      </c>
    </row>
    <row r="16" spans="1:14" ht="13.9" customHeight="1" x14ac:dyDescent="0.2">
      <c r="A16" s="451">
        <v>14</v>
      </c>
      <c r="B16" s="9" t="s">
        <v>102</v>
      </c>
      <c r="C16" s="360">
        <f>címrendösszesen!GX19</f>
        <v>68243</v>
      </c>
      <c r="D16" s="360">
        <f>címrendösszesen!GY19</f>
        <v>197526</v>
      </c>
      <c r="E16" s="360">
        <f>címrendösszesen!GZ19</f>
        <v>265769</v>
      </c>
      <c r="F16" s="360">
        <f>címrendösszesen!EV19</f>
        <v>29200</v>
      </c>
      <c r="G16" s="360">
        <f>címrendösszesen!EW19</f>
        <v>41766</v>
      </c>
      <c r="H16" s="360">
        <f>címrendösszesen!EX19</f>
        <v>70966</v>
      </c>
      <c r="I16" s="360">
        <f>címrendösszesen!DR19</f>
        <v>456350</v>
      </c>
      <c r="J16" s="360">
        <f>címrendösszesen!DS19</f>
        <v>2738644</v>
      </c>
      <c r="K16" s="360">
        <f>címrendösszesen!DT19</f>
        <v>3194994</v>
      </c>
      <c r="L16" s="361">
        <f t="shared" si="0"/>
        <v>553793</v>
      </c>
      <c r="M16" s="361">
        <f t="shared" si="1"/>
        <v>2977936</v>
      </c>
      <c r="N16" s="361">
        <f t="shared" si="1"/>
        <v>3531729</v>
      </c>
    </row>
    <row r="17" spans="1:14" ht="13.9" customHeight="1" x14ac:dyDescent="0.2">
      <c r="A17" s="450" t="s">
        <v>103</v>
      </c>
      <c r="B17" s="9" t="s">
        <v>104</v>
      </c>
      <c r="C17" s="360">
        <f>címrendösszesen!GX20</f>
        <v>44020</v>
      </c>
      <c r="D17" s="360">
        <f>címrendösszesen!GY20</f>
        <v>41143</v>
      </c>
      <c r="E17" s="360">
        <f>címrendösszesen!GZ20</f>
        <v>85163</v>
      </c>
      <c r="F17" s="360">
        <f>címrendösszesen!EV20</f>
        <v>5500</v>
      </c>
      <c r="G17" s="360">
        <f>címrendösszesen!EW20</f>
        <v>22300</v>
      </c>
      <c r="H17" s="360">
        <f>címrendösszesen!EX20</f>
        <v>27800</v>
      </c>
      <c r="I17" s="360">
        <f>címrendösszesen!DR20</f>
        <v>2176059</v>
      </c>
      <c r="J17" s="360">
        <f>címrendösszesen!DS20</f>
        <v>1541725</v>
      </c>
      <c r="K17" s="360">
        <f>címrendösszesen!DT20</f>
        <v>3717784</v>
      </c>
      <c r="L17" s="361">
        <f t="shared" si="0"/>
        <v>2225579</v>
      </c>
      <c r="M17" s="361">
        <f t="shared" si="1"/>
        <v>1605168</v>
      </c>
      <c r="N17" s="361">
        <f t="shared" si="1"/>
        <v>3830747</v>
      </c>
    </row>
    <row r="18" spans="1:14" s="12" customFormat="1" ht="13.9" customHeight="1" x14ac:dyDescent="0.2">
      <c r="A18" s="363">
        <v>16</v>
      </c>
      <c r="B18" s="11" t="s">
        <v>105</v>
      </c>
      <c r="C18" s="360">
        <f>címrendösszesen!GX21</f>
        <v>0</v>
      </c>
      <c r="D18" s="360">
        <f>címrendösszesen!GY21</f>
        <v>0</v>
      </c>
      <c r="E18" s="360">
        <f>címrendösszesen!GZ21</f>
        <v>0</v>
      </c>
      <c r="F18" s="360">
        <f>címrendösszesen!EV21</f>
        <v>0</v>
      </c>
      <c r="G18" s="360">
        <f>címrendösszesen!EW21</f>
        <v>0</v>
      </c>
      <c r="H18" s="360">
        <f>címrendösszesen!EX21</f>
        <v>0</v>
      </c>
      <c r="I18" s="360">
        <f>címrendösszesen!DR21</f>
        <v>2295672</v>
      </c>
      <c r="J18" s="360">
        <f>címrendösszesen!DS21</f>
        <v>1962032</v>
      </c>
      <c r="K18" s="360">
        <f>címrendösszesen!DT21</f>
        <v>4257704</v>
      </c>
      <c r="L18" s="361">
        <f t="shared" si="0"/>
        <v>2295672</v>
      </c>
      <c r="M18" s="361">
        <f t="shared" si="1"/>
        <v>1962032</v>
      </c>
      <c r="N18" s="361">
        <f t="shared" si="1"/>
        <v>4257704</v>
      </c>
    </row>
    <row r="19" spans="1:14" ht="13.9" customHeight="1" x14ac:dyDescent="0.2">
      <c r="A19" s="450" t="s">
        <v>106</v>
      </c>
      <c r="B19" s="9" t="s">
        <v>107</v>
      </c>
      <c r="C19" s="360">
        <f>címrendösszesen!GX22</f>
        <v>0</v>
      </c>
      <c r="D19" s="360">
        <f>címrendösszesen!GY22</f>
        <v>0</v>
      </c>
      <c r="E19" s="360">
        <f>címrendösszesen!GZ22</f>
        <v>0</v>
      </c>
      <c r="F19" s="360">
        <f>címrendösszesen!EV22</f>
        <v>0</v>
      </c>
      <c r="G19" s="360">
        <f>címrendösszesen!EW22</f>
        <v>0</v>
      </c>
      <c r="H19" s="360">
        <f>címrendösszesen!EX22</f>
        <v>0</v>
      </c>
      <c r="I19" s="360">
        <f>címrendösszesen!DR22</f>
        <v>500000</v>
      </c>
      <c r="J19" s="360">
        <f>címrendösszesen!DS22</f>
        <v>628328</v>
      </c>
      <c r="K19" s="360">
        <f>címrendösszesen!DT22</f>
        <v>1128328</v>
      </c>
      <c r="L19" s="361">
        <f t="shared" si="0"/>
        <v>500000</v>
      </c>
      <c r="M19" s="361">
        <f t="shared" ref="M19:N34" si="2">D19+G19+J19</f>
        <v>628328</v>
      </c>
      <c r="N19" s="361">
        <f t="shared" si="2"/>
        <v>1128328</v>
      </c>
    </row>
    <row r="20" spans="1:14" ht="13.9" customHeight="1" x14ac:dyDescent="0.2">
      <c r="A20" s="450" t="s">
        <v>108</v>
      </c>
      <c r="B20" s="9" t="s">
        <v>109</v>
      </c>
      <c r="C20" s="360">
        <f>címrendösszesen!GX23</f>
        <v>0</v>
      </c>
      <c r="D20" s="360">
        <f>címrendösszesen!GY23</f>
        <v>0</v>
      </c>
      <c r="E20" s="360">
        <f>címrendösszesen!GZ23</f>
        <v>0</v>
      </c>
      <c r="F20" s="360">
        <f>címrendösszesen!EV23</f>
        <v>0</v>
      </c>
      <c r="G20" s="360">
        <f>címrendösszesen!EW23</f>
        <v>0</v>
      </c>
      <c r="H20" s="360">
        <f>címrendösszesen!EX23</f>
        <v>0</v>
      </c>
      <c r="I20" s="360">
        <f>címrendösszesen!DR23</f>
        <v>15300</v>
      </c>
      <c r="J20" s="360">
        <f>címrendösszesen!DS23</f>
        <v>0</v>
      </c>
      <c r="K20" s="360">
        <f>címrendösszesen!DT23</f>
        <v>15300</v>
      </c>
      <c r="L20" s="361">
        <f t="shared" si="0"/>
        <v>15300</v>
      </c>
      <c r="M20" s="361">
        <f t="shared" si="2"/>
        <v>0</v>
      </c>
      <c r="N20" s="361">
        <f t="shared" si="2"/>
        <v>15300</v>
      </c>
    </row>
    <row r="21" spans="1:14" ht="13.9" customHeight="1" x14ac:dyDescent="0.2">
      <c r="A21" s="451">
        <v>19</v>
      </c>
      <c r="B21" s="9" t="s">
        <v>110</v>
      </c>
      <c r="C21" s="360">
        <f>címrendösszesen!GX24</f>
        <v>0</v>
      </c>
      <c r="D21" s="360">
        <f>címrendösszesen!GY24</f>
        <v>0</v>
      </c>
      <c r="E21" s="360">
        <f>címrendösszesen!GZ24</f>
        <v>0</v>
      </c>
      <c r="F21" s="360">
        <f>címrendösszesen!EV24</f>
        <v>0</v>
      </c>
      <c r="G21" s="360">
        <f>címrendösszesen!EW24</f>
        <v>0</v>
      </c>
      <c r="H21" s="360">
        <f>címrendösszesen!EX24</f>
        <v>0</v>
      </c>
      <c r="I21" s="360">
        <f>címrendösszesen!DR24</f>
        <v>862235</v>
      </c>
      <c r="J21" s="360">
        <f>címrendösszesen!DS24</f>
        <v>1112956</v>
      </c>
      <c r="K21" s="360">
        <f>címrendösszesen!DT24</f>
        <v>1975191</v>
      </c>
      <c r="L21" s="361">
        <f t="shared" si="0"/>
        <v>862235</v>
      </c>
      <c r="M21" s="361">
        <f t="shared" si="2"/>
        <v>1112956</v>
      </c>
      <c r="N21" s="361">
        <f t="shared" si="2"/>
        <v>1975191</v>
      </c>
    </row>
    <row r="22" spans="1:14" ht="13.9" customHeight="1" x14ac:dyDescent="0.2">
      <c r="A22" s="450" t="s">
        <v>111</v>
      </c>
      <c r="B22" s="9" t="s">
        <v>32</v>
      </c>
      <c r="C22" s="360">
        <f>címrendösszesen!GX25</f>
        <v>0</v>
      </c>
      <c r="D22" s="360">
        <f>címrendösszesen!GY25</f>
        <v>0</v>
      </c>
      <c r="E22" s="360">
        <f>címrendösszesen!GZ25</f>
        <v>0</v>
      </c>
      <c r="F22" s="360">
        <f>címrendösszesen!EV25</f>
        <v>0</v>
      </c>
      <c r="G22" s="360">
        <f>címrendösszesen!EW25</f>
        <v>0</v>
      </c>
      <c r="H22" s="360">
        <f>címrendösszesen!EX25</f>
        <v>0</v>
      </c>
      <c r="I22" s="360">
        <f>címrendösszesen!DR25</f>
        <v>918137</v>
      </c>
      <c r="J22" s="360">
        <f>címrendösszesen!DS25</f>
        <v>220748</v>
      </c>
      <c r="K22" s="360">
        <f>címrendösszesen!DT25</f>
        <v>1138885</v>
      </c>
      <c r="L22" s="361">
        <f t="shared" si="0"/>
        <v>918137</v>
      </c>
      <c r="M22" s="361">
        <f t="shared" si="2"/>
        <v>220748</v>
      </c>
      <c r="N22" s="361">
        <f t="shared" si="2"/>
        <v>1138885</v>
      </c>
    </row>
    <row r="23" spans="1:14" s="12" customFormat="1" ht="13.9" customHeight="1" x14ac:dyDescent="0.2">
      <c r="A23" s="362" t="s">
        <v>112</v>
      </c>
      <c r="B23" s="4" t="s">
        <v>113</v>
      </c>
      <c r="C23" s="360">
        <f>címrendösszesen!GX26</f>
        <v>5915567</v>
      </c>
      <c r="D23" s="360">
        <f>címrendösszesen!GY26</f>
        <v>942409</v>
      </c>
      <c r="E23" s="360">
        <f>címrendösszesen!GZ26</f>
        <v>6857976</v>
      </c>
      <c r="F23" s="360">
        <f>címrendösszesen!EV26</f>
        <v>2299893</v>
      </c>
      <c r="G23" s="360">
        <f>címrendösszesen!EW26</f>
        <v>704341</v>
      </c>
      <c r="H23" s="360">
        <f>címrendösszesen!EX26</f>
        <v>3004234</v>
      </c>
      <c r="I23" s="360">
        <f>címrendösszesen!DR26</f>
        <v>13156893</v>
      </c>
      <c r="J23" s="360">
        <f>címrendösszesen!DS26</f>
        <v>8288266</v>
      </c>
      <c r="K23" s="360">
        <f>címrendösszesen!DT26</f>
        <v>21445159</v>
      </c>
      <c r="L23" s="361">
        <f t="shared" si="0"/>
        <v>21372353</v>
      </c>
      <c r="M23" s="361">
        <f t="shared" si="2"/>
        <v>9935016</v>
      </c>
      <c r="N23" s="361">
        <f t="shared" si="2"/>
        <v>31307369</v>
      </c>
    </row>
    <row r="24" spans="1:14" s="12" customFormat="1" ht="13.9" customHeight="1" x14ac:dyDescent="0.2">
      <c r="A24" s="363">
        <v>22</v>
      </c>
      <c r="B24" s="13" t="s">
        <v>887</v>
      </c>
      <c r="C24" s="360">
        <f>címrendösszesen!GX27</f>
        <v>5915567</v>
      </c>
      <c r="D24" s="360">
        <f>címrendösszesen!GY27</f>
        <v>936169</v>
      </c>
      <c r="E24" s="360">
        <f>címrendösszesen!GZ27</f>
        <v>6851736</v>
      </c>
      <c r="F24" s="360">
        <f>címrendösszesen!EV27</f>
        <v>2299893</v>
      </c>
      <c r="G24" s="360">
        <f>címrendösszesen!EW27</f>
        <v>704341</v>
      </c>
      <c r="H24" s="360">
        <f>címrendösszesen!EX27</f>
        <v>3004234</v>
      </c>
      <c r="I24" s="360" t="e">
        <f>címrendösszesen!DR27</f>
        <v>#REF!</v>
      </c>
      <c r="J24" s="360">
        <f>címrendösszesen!DS27</f>
        <v>10962210</v>
      </c>
      <c r="K24" s="360" t="e">
        <f>címrendösszesen!DT27</f>
        <v>#REF!</v>
      </c>
      <c r="L24" s="361" t="e">
        <f t="shared" si="0"/>
        <v>#REF!</v>
      </c>
      <c r="M24" s="361">
        <f t="shared" si="2"/>
        <v>12602720</v>
      </c>
      <c r="N24" s="361" t="e">
        <f t="shared" si="2"/>
        <v>#REF!</v>
      </c>
    </row>
    <row r="25" spans="1:14" s="12" customFormat="1" ht="13.9" customHeight="1" x14ac:dyDescent="0.2">
      <c r="A25" s="362" t="s">
        <v>115</v>
      </c>
      <c r="B25" s="4" t="s">
        <v>116</v>
      </c>
      <c r="C25" s="360">
        <f>címrendösszesen!GX28</f>
        <v>1795404</v>
      </c>
      <c r="D25" s="360">
        <f>címrendösszesen!GY28</f>
        <v>271976</v>
      </c>
      <c r="E25" s="360">
        <f>címrendösszesen!GZ28</f>
        <v>2067380</v>
      </c>
      <c r="F25" s="360">
        <f>címrendösszesen!EV28</f>
        <v>23100</v>
      </c>
      <c r="G25" s="360">
        <f>címrendösszesen!EW28</f>
        <v>515475</v>
      </c>
      <c r="H25" s="360">
        <f>címrendösszesen!EX28</f>
        <v>538575</v>
      </c>
      <c r="I25" s="360" t="e">
        <f>címrendösszesen!DR28</f>
        <v>#REF!</v>
      </c>
      <c r="J25" s="360">
        <f>címrendösszesen!DS28</f>
        <v>1195860</v>
      </c>
      <c r="K25" s="360" t="e">
        <f>címrendösszesen!DT28</f>
        <v>#REF!</v>
      </c>
      <c r="L25" s="361" t="e">
        <f t="shared" si="0"/>
        <v>#REF!</v>
      </c>
      <c r="M25" s="361">
        <f t="shared" si="2"/>
        <v>1983311</v>
      </c>
      <c r="N25" s="361" t="e">
        <f t="shared" si="2"/>
        <v>#REF!</v>
      </c>
    </row>
    <row r="26" spans="1:14" s="445" customFormat="1" ht="30" customHeight="1" x14ac:dyDescent="0.2">
      <c r="A26" s="364">
        <v>24</v>
      </c>
      <c r="B26" s="4" t="s">
        <v>117</v>
      </c>
      <c r="C26" s="423">
        <f>címrendösszesen!GX29</f>
        <v>1553269</v>
      </c>
      <c r="D26" s="423">
        <f>címrendösszesen!GY29</f>
        <v>271976</v>
      </c>
      <c r="E26" s="423">
        <f>címrendösszesen!GZ29</f>
        <v>1825245</v>
      </c>
      <c r="F26" s="423">
        <f>címrendösszesen!EV29</f>
        <v>0</v>
      </c>
      <c r="G26" s="423">
        <f>címrendösszesen!EW29</f>
        <v>509475</v>
      </c>
      <c r="H26" s="423">
        <f>címrendösszesen!EX29</f>
        <v>509475</v>
      </c>
      <c r="I26" s="423" t="e">
        <f>címrendösszesen!DR29</f>
        <v>#REF!</v>
      </c>
      <c r="J26" s="423">
        <f>címrendösszesen!DS29</f>
        <v>867413</v>
      </c>
      <c r="K26" s="423" t="e">
        <f>címrendösszesen!DT29</f>
        <v>#REF!</v>
      </c>
      <c r="L26" s="444" t="e">
        <f t="shared" si="0"/>
        <v>#REF!</v>
      </c>
      <c r="M26" s="444">
        <f t="shared" si="2"/>
        <v>1648864</v>
      </c>
      <c r="N26" s="444" t="e">
        <f t="shared" si="2"/>
        <v>#REF!</v>
      </c>
    </row>
    <row r="27" spans="1:14" ht="13.9" customHeight="1" x14ac:dyDescent="0.2">
      <c r="A27" s="450" t="s">
        <v>118</v>
      </c>
      <c r="B27" s="14" t="s">
        <v>119</v>
      </c>
      <c r="C27" s="360">
        <f>címrendösszesen!GX30</f>
        <v>0</v>
      </c>
      <c r="D27" s="360">
        <f>címrendösszesen!GY30</f>
        <v>0</v>
      </c>
      <c r="E27" s="360">
        <f>címrendösszesen!GZ30</f>
        <v>0</v>
      </c>
      <c r="F27" s="360">
        <f>címrendösszesen!EV30</f>
        <v>0</v>
      </c>
      <c r="G27" s="360">
        <f>címrendösszesen!EW30</f>
        <v>0</v>
      </c>
      <c r="H27" s="360">
        <f>címrendösszesen!EX30</f>
        <v>0</v>
      </c>
      <c r="I27" s="360" t="e">
        <f>címrendösszesen!DR30</f>
        <v>#REF!</v>
      </c>
      <c r="J27" s="360">
        <f>címrendösszesen!DS30</f>
        <v>53155</v>
      </c>
      <c r="K27" s="360" t="e">
        <f>címrendösszesen!DT30</f>
        <v>#REF!</v>
      </c>
      <c r="L27" s="361" t="e">
        <f t="shared" si="0"/>
        <v>#REF!</v>
      </c>
      <c r="M27" s="361">
        <f t="shared" si="2"/>
        <v>53155</v>
      </c>
      <c r="N27" s="361" t="e">
        <f t="shared" si="2"/>
        <v>#REF!</v>
      </c>
    </row>
    <row r="28" spans="1:14" ht="13.9" customHeight="1" x14ac:dyDescent="0.2">
      <c r="A28" s="451">
        <v>26</v>
      </c>
      <c r="B28" s="14" t="s">
        <v>120</v>
      </c>
      <c r="C28" s="360">
        <f>címrendösszesen!GX31</f>
        <v>0</v>
      </c>
      <c r="D28" s="360">
        <f>címrendösszesen!GY31</f>
        <v>0</v>
      </c>
      <c r="E28" s="360">
        <f>címrendösszesen!GZ31</f>
        <v>0</v>
      </c>
      <c r="F28" s="360">
        <f>címrendösszesen!EV31</f>
        <v>0</v>
      </c>
      <c r="G28" s="360">
        <f>címrendösszesen!EW31</f>
        <v>0</v>
      </c>
      <c r="H28" s="360">
        <f>címrendösszesen!EX31</f>
        <v>0</v>
      </c>
      <c r="I28" s="360">
        <f>címrendösszesen!DR31</f>
        <v>0</v>
      </c>
      <c r="J28" s="360">
        <f>címrendösszesen!DS31</f>
        <v>845936</v>
      </c>
      <c r="K28" s="360">
        <f>címrendösszesen!DT31</f>
        <v>845936</v>
      </c>
      <c r="L28" s="361">
        <f t="shared" si="0"/>
        <v>0</v>
      </c>
      <c r="M28" s="361">
        <f t="shared" si="2"/>
        <v>845936</v>
      </c>
      <c r="N28" s="361">
        <f t="shared" si="2"/>
        <v>845936</v>
      </c>
    </row>
    <row r="29" spans="1:14" ht="13.9" customHeight="1" x14ac:dyDescent="0.2">
      <c r="A29" s="450" t="s">
        <v>121</v>
      </c>
      <c r="B29" s="14" t="s">
        <v>122</v>
      </c>
      <c r="C29" s="360">
        <f>címrendösszesen!GX32</f>
        <v>0</v>
      </c>
      <c r="D29" s="360">
        <f>címrendösszesen!GY32</f>
        <v>0</v>
      </c>
      <c r="E29" s="360">
        <f>címrendösszesen!GZ32</f>
        <v>0</v>
      </c>
      <c r="F29" s="360">
        <f>címrendösszesen!EV32</f>
        <v>0</v>
      </c>
      <c r="G29" s="360">
        <f>címrendösszesen!EW32</f>
        <v>0</v>
      </c>
      <c r="H29" s="360">
        <f>címrendösszesen!EX32</f>
        <v>0</v>
      </c>
      <c r="I29" s="360">
        <f>címrendösszesen!DR32</f>
        <v>0</v>
      </c>
      <c r="J29" s="360">
        <f>címrendösszesen!DS32</f>
        <v>0</v>
      </c>
      <c r="K29" s="360">
        <f>címrendösszesen!DT32</f>
        <v>0</v>
      </c>
      <c r="L29" s="361">
        <f t="shared" si="0"/>
        <v>0</v>
      </c>
      <c r="M29" s="361">
        <f t="shared" si="2"/>
        <v>0</v>
      </c>
      <c r="N29" s="361">
        <f t="shared" si="2"/>
        <v>0</v>
      </c>
    </row>
    <row r="30" spans="1:14" ht="13.9" customHeight="1" x14ac:dyDescent="0.2">
      <c r="A30" s="450" t="s">
        <v>123</v>
      </c>
      <c r="B30" s="14" t="s">
        <v>124</v>
      </c>
      <c r="C30" s="360">
        <f>címrendösszesen!GX33</f>
        <v>0</v>
      </c>
      <c r="D30" s="360">
        <f>címrendösszesen!GY33</f>
        <v>0</v>
      </c>
      <c r="E30" s="360">
        <f>címrendösszesen!GZ33</f>
        <v>0</v>
      </c>
      <c r="F30" s="360">
        <f>címrendösszesen!EV33</f>
        <v>0</v>
      </c>
      <c r="G30" s="360">
        <f>címrendösszesen!EW33</f>
        <v>0</v>
      </c>
      <c r="H30" s="360">
        <f>címrendösszesen!EX33</f>
        <v>0</v>
      </c>
      <c r="I30" s="360">
        <f>címrendösszesen!DR33</f>
        <v>0</v>
      </c>
      <c r="J30" s="360">
        <f>címrendösszesen!DS33</f>
        <v>0</v>
      </c>
      <c r="K30" s="360">
        <f>címrendösszesen!DT33</f>
        <v>0</v>
      </c>
      <c r="L30" s="361">
        <f t="shared" si="0"/>
        <v>0</v>
      </c>
      <c r="M30" s="361">
        <f t="shared" si="2"/>
        <v>0</v>
      </c>
      <c r="N30" s="361">
        <f t="shared" si="2"/>
        <v>0</v>
      </c>
    </row>
    <row r="31" spans="1:14" ht="13.9" customHeight="1" x14ac:dyDescent="0.2">
      <c r="A31" s="450" t="s">
        <v>125</v>
      </c>
      <c r="B31" s="14" t="s">
        <v>126</v>
      </c>
      <c r="C31" s="360">
        <f>címrendösszesen!GX34</f>
        <v>1553269</v>
      </c>
      <c r="D31" s="360">
        <f>címrendösszesen!GY34</f>
        <v>271976</v>
      </c>
      <c r="E31" s="360">
        <f>címrendösszesen!GZ34</f>
        <v>1825245</v>
      </c>
      <c r="F31" s="360">
        <f>címrendösszesen!EV34</f>
        <v>0</v>
      </c>
      <c r="G31" s="360">
        <f>címrendösszesen!EW34</f>
        <v>509475</v>
      </c>
      <c r="H31" s="360">
        <f>címrendösszesen!EX34</f>
        <v>509475</v>
      </c>
      <c r="I31" s="360">
        <f>címrendösszesen!DR34</f>
        <v>151817</v>
      </c>
      <c r="J31" s="360">
        <f>címrendösszesen!DS34</f>
        <v>-31678</v>
      </c>
      <c r="K31" s="360">
        <f>címrendösszesen!DT34</f>
        <v>120139</v>
      </c>
      <c r="L31" s="361">
        <f t="shared" si="0"/>
        <v>1705086</v>
      </c>
      <c r="M31" s="361">
        <f t="shared" si="2"/>
        <v>749773</v>
      </c>
      <c r="N31" s="361">
        <f t="shared" si="2"/>
        <v>2454859</v>
      </c>
    </row>
    <row r="32" spans="1:14" ht="13.9" customHeight="1" x14ac:dyDescent="0.2">
      <c r="A32" s="451">
        <v>30</v>
      </c>
      <c r="B32" s="14" t="s">
        <v>127</v>
      </c>
      <c r="C32" s="360">
        <f>címrendösszesen!GX35</f>
        <v>0</v>
      </c>
      <c r="D32" s="360">
        <f>címrendösszesen!GY35</f>
        <v>0</v>
      </c>
      <c r="E32" s="360">
        <f>címrendösszesen!GZ35</f>
        <v>0</v>
      </c>
      <c r="F32" s="360">
        <f>címrendösszesen!EV35</f>
        <v>17300</v>
      </c>
      <c r="G32" s="360">
        <f>címrendösszesen!EW35</f>
        <v>0</v>
      </c>
      <c r="H32" s="360">
        <f>címrendösszesen!EX35</f>
        <v>17300</v>
      </c>
      <c r="I32" s="360">
        <f>címrendösszesen!DR35</f>
        <v>7558077</v>
      </c>
      <c r="J32" s="360">
        <f>címrendösszesen!DS35</f>
        <v>0</v>
      </c>
      <c r="K32" s="360">
        <f>címrendösszesen!DT35</f>
        <v>7558077</v>
      </c>
      <c r="L32" s="361">
        <f t="shared" si="0"/>
        <v>7575377</v>
      </c>
      <c r="M32" s="361">
        <f t="shared" si="2"/>
        <v>0</v>
      </c>
      <c r="N32" s="361">
        <f t="shared" si="2"/>
        <v>7575377</v>
      </c>
    </row>
    <row r="33" spans="1:14" ht="13.9" customHeight="1" x14ac:dyDescent="0.2">
      <c r="A33" s="450" t="s">
        <v>128</v>
      </c>
      <c r="B33" s="14" t="s">
        <v>129</v>
      </c>
      <c r="C33" s="360">
        <f>címrendösszesen!GX36</f>
        <v>242135</v>
      </c>
      <c r="D33" s="360">
        <f>címrendösszesen!GY36</f>
        <v>0</v>
      </c>
      <c r="E33" s="360">
        <f>címrendösszesen!GZ36</f>
        <v>242135</v>
      </c>
      <c r="F33" s="360">
        <f>címrendösszesen!EV36</f>
        <v>5800</v>
      </c>
      <c r="G33" s="360">
        <f>címrendösszesen!EW36</f>
        <v>6000</v>
      </c>
      <c r="H33" s="360">
        <f>címrendösszesen!EX36</f>
        <v>11800</v>
      </c>
      <c r="I33" s="360">
        <f>címrendösszesen!DR36</f>
        <v>4032685</v>
      </c>
      <c r="J33" s="360">
        <f>címrendösszesen!DS36</f>
        <v>328447</v>
      </c>
      <c r="K33" s="360">
        <f>címrendösszesen!DT36</f>
        <v>4361132</v>
      </c>
      <c r="L33" s="361">
        <f t="shared" si="0"/>
        <v>4280620</v>
      </c>
      <c r="M33" s="361">
        <f t="shared" si="2"/>
        <v>334447</v>
      </c>
      <c r="N33" s="361">
        <f t="shared" si="2"/>
        <v>4615067</v>
      </c>
    </row>
    <row r="34" spans="1:14" s="12" customFormat="1" ht="13.9" customHeight="1" x14ac:dyDescent="0.2">
      <c r="A34" s="363">
        <v>32</v>
      </c>
      <c r="B34" s="4" t="s">
        <v>130</v>
      </c>
      <c r="C34" s="360">
        <f>címrendösszesen!GX37</f>
        <v>0</v>
      </c>
      <c r="D34" s="360">
        <f>címrendösszesen!GY37</f>
        <v>0</v>
      </c>
      <c r="E34" s="360">
        <f>címrendösszesen!GZ37</f>
        <v>0</v>
      </c>
      <c r="F34" s="360">
        <f>címrendösszesen!EV37</f>
        <v>0</v>
      </c>
      <c r="G34" s="360">
        <f>címrendösszesen!EW37</f>
        <v>0</v>
      </c>
      <c r="H34" s="360">
        <f>címrendösszesen!EX37</f>
        <v>0</v>
      </c>
      <c r="I34" s="360">
        <f>címrendösszesen!DR37</f>
        <v>85000</v>
      </c>
      <c r="J34" s="360">
        <f>címrendösszesen!DS37</f>
        <v>0</v>
      </c>
      <c r="K34" s="360">
        <f>címrendösszesen!DT37</f>
        <v>85000</v>
      </c>
      <c r="L34" s="361">
        <f t="shared" si="0"/>
        <v>85000</v>
      </c>
      <c r="M34" s="361">
        <f t="shared" si="2"/>
        <v>0</v>
      </c>
      <c r="N34" s="361">
        <f t="shared" si="2"/>
        <v>85000</v>
      </c>
    </row>
    <row r="35" spans="1:14" ht="13.9" customHeight="1" x14ac:dyDescent="0.2">
      <c r="A35" s="451">
        <v>33</v>
      </c>
      <c r="B35" s="14" t="s">
        <v>131</v>
      </c>
      <c r="C35" s="360">
        <f>címrendösszesen!GX38</f>
        <v>0</v>
      </c>
      <c r="D35" s="360">
        <f>címrendösszesen!GY38</f>
        <v>0</v>
      </c>
      <c r="E35" s="360">
        <f>címrendösszesen!GZ38</f>
        <v>0</v>
      </c>
      <c r="F35" s="360">
        <f>címrendösszesen!EV38</f>
        <v>0</v>
      </c>
      <c r="G35" s="360">
        <f>címrendösszesen!EW38</f>
        <v>0</v>
      </c>
      <c r="H35" s="360">
        <f>címrendösszesen!EX38</f>
        <v>0</v>
      </c>
      <c r="I35" s="360">
        <f>címrendösszesen!DR38</f>
        <v>0</v>
      </c>
      <c r="J35" s="360">
        <f>címrendösszesen!DS38</f>
        <v>0</v>
      </c>
      <c r="K35" s="360">
        <f>címrendösszesen!DT38</f>
        <v>0</v>
      </c>
      <c r="L35" s="361">
        <f t="shared" ref="L35:L66" si="3">C35+F35+I35</f>
        <v>0</v>
      </c>
      <c r="M35" s="361">
        <f t="shared" ref="M35:N50" si="4">D35+G35+J35</f>
        <v>0</v>
      </c>
      <c r="N35" s="361">
        <f t="shared" si="4"/>
        <v>0</v>
      </c>
    </row>
    <row r="36" spans="1:14" ht="13.9" customHeight="1" x14ac:dyDescent="0.2">
      <c r="A36" s="451">
        <v>34</v>
      </c>
      <c r="B36" s="14" t="s">
        <v>132</v>
      </c>
      <c r="C36" s="360">
        <f>címrendösszesen!GX39</f>
        <v>0</v>
      </c>
      <c r="D36" s="360">
        <f>címrendösszesen!GY39</f>
        <v>0</v>
      </c>
      <c r="E36" s="360">
        <f>címrendösszesen!GZ39</f>
        <v>0</v>
      </c>
      <c r="F36" s="360">
        <f>címrendösszesen!EV39</f>
        <v>0</v>
      </c>
      <c r="G36" s="360">
        <f>címrendösszesen!EW39</f>
        <v>0</v>
      </c>
      <c r="H36" s="360">
        <f>címrendösszesen!EX39</f>
        <v>0</v>
      </c>
      <c r="I36" s="360">
        <f>címrendösszesen!DR39</f>
        <v>85000</v>
      </c>
      <c r="J36" s="360">
        <f>címrendösszesen!DS39</f>
        <v>0</v>
      </c>
      <c r="K36" s="360">
        <f>címrendösszesen!DT39</f>
        <v>85000</v>
      </c>
      <c r="L36" s="361">
        <f t="shared" si="3"/>
        <v>85000</v>
      </c>
      <c r="M36" s="361">
        <f t="shared" si="4"/>
        <v>0</v>
      </c>
      <c r="N36" s="361">
        <f t="shared" si="4"/>
        <v>85000</v>
      </c>
    </row>
    <row r="37" spans="1:14" s="12" customFormat="1" ht="13.9" customHeight="1" x14ac:dyDescent="0.2">
      <c r="A37" s="363">
        <v>35</v>
      </c>
      <c r="B37" s="4" t="s">
        <v>880</v>
      </c>
      <c r="C37" s="360">
        <f>címrendösszesen!GX40</f>
        <v>17105</v>
      </c>
      <c r="D37" s="360">
        <f>címrendösszesen!GY40</f>
        <v>0</v>
      </c>
      <c r="E37" s="360">
        <f>címrendösszesen!GZ40</f>
        <v>17105</v>
      </c>
      <c r="F37" s="360">
        <f>címrendösszesen!EV40</f>
        <v>0</v>
      </c>
      <c r="G37" s="360">
        <f>címrendösszesen!EW40</f>
        <v>0</v>
      </c>
      <c r="H37" s="360">
        <f>címrendösszesen!EX40</f>
        <v>0</v>
      </c>
      <c r="I37" s="360">
        <f>címrendösszesen!DR40</f>
        <v>3063795</v>
      </c>
      <c r="J37" s="360">
        <f>címrendösszesen!DS40</f>
        <v>2393944</v>
      </c>
      <c r="K37" s="360">
        <f>címrendösszesen!DT40</f>
        <v>5457739</v>
      </c>
      <c r="L37" s="361">
        <f t="shared" si="3"/>
        <v>3080900</v>
      </c>
      <c r="M37" s="361">
        <f t="shared" si="4"/>
        <v>2393944</v>
      </c>
      <c r="N37" s="361">
        <f t="shared" si="4"/>
        <v>5474844</v>
      </c>
    </row>
    <row r="38" spans="1:14" s="12" customFormat="1" ht="13.9" customHeight="1" x14ac:dyDescent="0.2">
      <c r="A38" s="362" t="s">
        <v>134</v>
      </c>
      <c r="B38" s="4" t="s">
        <v>872</v>
      </c>
      <c r="C38" s="360">
        <f>címrendösszesen!GX41</f>
        <v>17105</v>
      </c>
      <c r="D38" s="360">
        <f>címrendösszesen!GY41</f>
        <v>0</v>
      </c>
      <c r="E38" s="360">
        <f>címrendösszesen!GZ41</f>
        <v>17105</v>
      </c>
      <c r="F38" s="360">
        <f>címrendösszesen!EV41</f>
        <v>0</v>
      </c>
      <c r="G38" s="360">
        <f>címrendösszesen!EW41</f>
        <v>0</v>
      </c>
      <c r="H38" s="360">
        <f>címrendösszesen!EX41</f>
        <v>0</v>
      </c>
      <c r="I38" s="360">
        <f>címrendösszesen!DR41</f>
        <v>414425</v>
      </c>
      <c r="J38" s="360">
        <f>címrendösszesen!DS41</f>
        <v>2200000</v>
      </c>
      <c r="K38" s="360">
        <f>címrendösszesen!DT41</f>
        <v>2614425</v>
      </c>
      <c r="L38" s="361">
        <f t="shared" si="3"/>
        <v>431530</v>
      </c>
      <c r="M38" s="361">
        <f t="shared" si="4"/>
        <v>2200000</v>
      </c>
      <c r="N38" s="361">
        <f t="shared" si="4"/>
        <v>2631530</v>
      </c>
    </row>
    <row r="39" spans="1:14" ht="13.9" customHeight="1" x14ac:dyDescent="0.2">
      <c r="A39" s="451">
        <v>37</v>
      </c>
      <c r="B39" s="14" t="s">
        <v>136</v>
      </c>
      <c r="C39" s="360">
        <f>címrendösszesen!GX42</f>
        <v>0</v>
      </c>
      <c r="D39" s="360">
        <f>címrendösszesen!GY42</f>
        <v>0</v>
      </c>
      <c r="E39" s="360">
        <f>címrendösszesen!GZ42</f>
        <v>0</v>
      </c>
      <c r="F39" s="360">
        <f>címrendösszesen!EV42</f>
        <v>0</v>
      </c>
      <c r="G39" s="360">
        <f>címrendösszesen!EW42</f>
        <v>0</v>
      </c>
      <c r="H39" s="360">
        <f>címrendösszesen!EX42</f>
        <v>0</v>
      </c>
      <c r="I39" s="360">
        <f>címrendösszesen!DR42</f>
        <v>0</v>
      </c>
      <c r="J39" s="360">
        <f>címrendösszesen!DS42</f>
        <v>2200000</v>
      </c>
      <c r="K39" s="360">
        <f>címrendösszesen!DT42</f>
        <v>2200000</v>
      </c>
      <c r="L39" s="361">
        <f t="shared" si="3"/>
        <v>0</v>
      </c>
      <c r="M39" s="361">
        <f t="shared" si="4"/>
        <v>2200000</v>
      </c>
      <c r="N39" s="361">
        <f t="shared" si="4"/>
        <v>2200000</v>
      </c>
    </row>
    <row r="40" spans="1:14" ht="13.9" customHeight="1" x14ac:dyDescent="0.2">
      <c r="A40" s="450" t="s">
        <v>385</v>
      </c>
      <c r="B40" s="14" t="s">
        <v>138</v>
      </c>
      <c r="C40" s="360">
        <f>címrendösszesen!GX43</f>
        <v>0</v>
      </c>
      <c r="D40" s="360">
        <f>címrendösszesen!GY43</f>
        <v>0</v>
      </c>
      <c r="E40" s="360">
        <f>címrendösszesen!GZ43</f>
        <v>0</v>
      </c>
      <c r="F40" s="360">
        <f>címrendösszesen!EV43</f>
        <v>0</v>
      </c>
      <c r="G40" s="360">
        <f>címrendösszesen!EW43</f>
        <v>0</v>
      </c>
      <c r="H40" s="360">
        <f>címrendösszesen!EX43</f>
        <v>0</v>
      </c>
      <c r="I40" s="360">
        <f>címrendösszesen!DR43</f>
        <v>0</v>
      </c>
      <c r="J40" s="360">
        <f>címrendösszesen!DS43</f>
        <v>0</v>
      </c>
      <c r="K40" s="360">
        <f>címrendösszesen!DT43</f>
        <v>0</v>
      </c>
      <c r="L40" s="361">
        <f t="shared" si="3"/>
        <v>0</v>
      </c>
      <c r="M40" s="361">
        <f t="shared" si="4"/>
        <v>0</v>
      </c>
      <c r="N40" s="361">
        <f t="shared" si="4"/>
        <v>0</v>
      </c>
    </row>
    <row r="41" spans="1:14" ht="13.9" customHeight="1" x14ac:dyDescent="0.2">
      <c r="A41" s="451">
        <v>39</v>
      </c>
      <c r="B41" s="14" t="s">
        <v>139</v>
      </c>
      <c r="C41" s="360">
        <f>címrendösszesen!GX44</f>
        <v>0</v>
      </c>
      <c r="D41" s="360">
        <f>címrendösszesen!GY44</f>
        <v>0</v>
      </c>
      <c r="E41" s="360">
        <f>címrendösszesen!GZ44</f>
        <v>0</v>
      </c>
      <c r="F41" s="360">
        <f>címrendösszesen!EV44</f>
        <v>0</v>
      </c>
      <c r="G41" s="360">
        <f>címrendösszesen!EW44</f>
        <v>0</v>
      </c>
      <c r="H41" s="360">
        <f>címrendösszesen!EX44</f>
        <v>0</v>
      </c>
      <c r="I41" s="360">
        <f>címrendösszesen!DR44</f>
        <v>0</v>
      </c>
      <c r="J41" s="360">
        <f>címrendösszesen!DS44</f>
        <v>0</v>
      </c>
      <c r="K41" s="360">
        <f>címrendösszesen!DT44</f>
        <v>0</v>
      </c>
      <c r="L41" s="361">
        <f t="shared" si="3"/>
        <v>0</v>
      </c>
      <c r="M41" s="361">
        <f t="shared" si="4"/>
        <v>0</v>
      </c>
      <c r="N41" s="361">
        <f t="shared" si="4"/>
        <v>0</v>
      </c>
    </row>
    <row r="42" spans="1:14" ht="13.9" customHeight="1" x14ac:dyDescent="0.2">
      <c r="A42" s="450" t="s">
        <v>386</v>
      </c>
      <c r="B42" s="14" t="s">
        <v>141</v>
      </c>
      <c r="C42" s="360">
        <f>címrendösszesen!GX45</f>
        <v>17105</v>
      </c>
      <c r="D42" s="360">
        <f>címrendösszesen!GY45</f>
        <v>0</v>
      </c>
      <c r="E42" s="360">
        <f>címrendösszesen!GZ45</f>
        <v>17105</v>
      </c>
      <c r="F42" s="360">
        <f>címrendösszesen!EV45</f>
        <v>0</v>
      </c>
      <c r="G42" s="360">
        <f>címrendösszesen!EW45</f>
        <v>0</v>
      </c>
      <c r="H42" s="360">
        <f>címrendösszesen!EX45</f>
        <v>0</v>
      </c>
      <c r="I42" s="360">
        <f>címrendösszesen!DR45</f>
        <v>414425</v>
      </c>
      <c r="J42" s="360">
        <f>címrendösszesen!DS45</f>
        <v>0</v>
      </c>
      <c r="K42" s="360">
        <f>címrendösszesen!DT45</f>
        <v>414425</v>
      </c>
      <c r="L42" s="361">
        <f t="shared" si="3"/>
        <v>431530</v>
      </c>
      <c r="M42" s="361">
        <f t="shared" si="4"/>
        <v>0</v>
      </c>
      <c r="N42" s="361">
        <f t="shared" si="4"/>
        <v>431530</v>
      </c>
    </row>
    <row r="43" spans="1:14" ht="13.9" customHeight="1" x14ac:dyDescent="0.2">
      <c r="A43" s="451">
        <v>41</v>
      </c>
      <c r="B43" s="14" t="s">
        <v>142</v>
      </c>
      <c r="C43" s="360">
        <f>címrendösszesen!GX46</f>
        <v>0</v>
      </c>
      <c r="D43" s="360">
        <f>címrendösszesen!GY46</f>
        <v>0</v>
      </c>
      <c r="E43" s="360">
        <f>címrendösszesen!GZ46</f>
        <v>0</v>
      </c>
      <c r="F43" s="360">
        <f>címrendösszesen!EV46</f>
        <v>0</v>
      </c>
      <c r="G43" s="360">
        <f>címrendösszesen!EW46</f>
        <v>0</v>
      </c>
      <c r="H43" s="360">
        <f>címrendösszesen!EX46</f>
        <v>0</v>
      </c>
      <c r="I43" s="360">
        <f>címrendösszesen!DR46</f>
        <v>2508870</v>
      </c>
      <c r="J43" s="360">
        <f>címrendösszesen!DS46</f>
        <v>193944</v>
      </c>
      <c r="K43" s="360">
        <f>címrendösszesen!DT46</f>
        <v>2702814</v>
      </c>
      <c r="L43" s="361">
        <f t="shared" si="3"/>
        <v>2508870</v>
      </c>
      <c r="M43" s="361">
        <f t="shared" si="4"/>
        <v>193944</v>
      </c>
      <c r="N43" s="361">
        <f t="shared" si="4"/>
        <v>2702814</v>
      </c>
    </row>
    <row r="44" spans="1:14" ht="13.9" customHeight="1" x14ac:dyDescent="0.2">
      <c r="A44" s="450" t="s">
        <v>387</v>
      </c>
      <c r="B44" s="14" t="s">
        <v>144</v>
      </c>
      <c r="C44" s="360">
        <f>címrendösszesen!GX47</f>
        <v>0</v>
      </c>
      <c r="D44" s="360">
        <f>címrendösszesen!GY47</f>
        <v>0</v>
      </c>
      <c r="E44" s="360">
        <f>címrendösszesen!GZ47</f>
        <v>0</v>
      </c>
      <c r="F44" s="360">
        <f>címrendösszesen!EV47</f>
        <v>0</v>
      </c>
      <c r="G44" s="360">
        <f>címrendösszesen!EW47</f>
        <v>0</v>
      </c>
      <c r="H44" s="360">
        <f>címrendösszesen!EX47</f>
        <v>0</v>
      </c>
      <c r="I44" s="360">
        <f>címrendösszesen!DR47</f>
        <v>0</v>
      </c>
      <c r="J44" s="360">
        <f>címrendösszesen!DS47</f>
        <v>0</v>
      </c>
      <c r="K44" s="360">
        <f>címrendösszesen!DT47</f>
        <v>0</v>
      </c>
      <c r="L44" s="361">
        <f t="shared" si="3"/>
        <v>0</v>
      </c>
      <c r="M44" s="361">
        <f t="shared" si="4"/>
        <v>0</v>
      </c>
      <c r="N44" s="361">
        <f t="shared" si="4"/>
        <v>0</v>
      </c>
    </row>
    <row r="45" spans="1:14" ht="13.9" customHeight="1" x14ac:dyDescent="0.2">
      <c r="A45" s="451">
        <v>43</v>
      </c>
      <c r="B45" s="14" t="s">
        <v>145</v>
      </c>
      <c r="C45" s="360">
        <f>címrendösszesen!GX48</f>
        <v>0</v>
      </c>
      <c r="D45" s="360">
        <f>címrendösszesen!GY48</f>
        <v>0</v>
      </c>
      <c r="E45" s="360">
        <f>címrendösszesen!GZ48</f>
        <v>0</v>
      </c>
      <c r="F45" s="360">
        <f>címrendösszesen!EV48</f>
        <v>0</v>
      </c>
      <c r="G45" s="360">
        <f>címrendösszesen!EW48</f>
        <v>0</v>
      </c>
      <c r="H45" s="360">
        <f>címrendösszesen!EX48</f>
        <v>0</v>
      </c>
      <c r="I45" s="360">
        <f>címrendösszesen!DR48</f>
        <v>0</v>
      </c>
      <c r="J45" s="360">
        <f>címrendösszesen!DS48</f>
        <v>0</v>
      </c>
      <c r="K45" s="360">
        <f>címrendösszesen!DT48</f>
        <v>0</v>
      </c>
      <c r="L45" s="361">
        <f t="shared" si="3"/>
        <v>0</v>
      </c>
      <c r="M45" s="361">
        <f t="shared" si="4"/>
        <v>0</v>
      </c>
      <c r="N45" s="361">
        <f t="shared" si="4"/>
        <v>0</v>
      </c>
    </row>
    <row r="46" spans="1:14" s="12" customFormat="1" ht="13.9" customHeight="1" x14ac:dyDescent="0.2">
      <c r="A46" s="362" t="s">
        <v>388</v>
      </c>
      <c r="B46" s="4" t="s">
        <v>873</v>
      </c>
      <c r="C46" s="360">
        <f>címrendösszesen!GX49</f>
        <v>0</v>
      </c>
      <c r="D46" s="360">
        <f>címrendösszesen!GY49</f>
        <v>0</v>
      </c>
      <c r="E46" s="360">
        <f>címrendösszesen!GZ49</f>
        <v>0</v>
      </c>
      <c r="F46" s="360">
        <f>címrendösszesen!EV49</f>
        <v>0</v>
      </c>
      <c r="G46" s="360">
        <f>címrendösszesen!EW49</f>
        <v>0</v>
      </c>
      <c r="H46" s="360">
        <f>címrendösszesen!EX49</f>
        <v>0</v>
      </c>
      <c r="I46" s="360">
        <f>címrendösszesen!DR49</f>
        <v>140500</v>
      </c>
      <c r="J46" s="360">
        <f>címrendösszesen!DS49</f>
        <v>0</v>
      </c>
      <c r="K46" s="360">
        <f>címrendösszesen!DT49</f>
        <v>140500</v>
      </c>
      <c r="L46" s="361">
        <f t="shared" si="3"/>
        <v>140500</v>
      </c>
      <c r="M46" s="361">
        <f t="shared" si="4"/>
        <v>0</v>
      </c>
      <c r="N46" s="361">
        <f t="shared" si="4"/>
        <v>140500</v>
      </c>
    </row>
    <row r="47" spans="1:14" ht="13.9" customHeight="1" x14ac:dyDescent="0.2">
      <c r="A47" s="451">
        <v>45</v>
      </c>
      <c r="B47" s="14" t="s">
        <v>148</v>
      </c>
      <c r="C47" s="360">
        <f>címrendösszesen!GX50</f>
        <v>0</v>
      </c>
      <c r="D47" s="360">
        <f>címrendösszesen!GY50</f>
        <v>0</v>
      </c>
      <c r="E47" s="360">
        <f>címrendösszesen!GZ50</f>
        <v>0</v>
      </c>
      <c r="F47" s="360">
        <f>címrendösszesen!EV50</f>
        <v>0</v>
      </c>
      <c r="G47" s="360">
        <f>címrendösszesen!EW50</f>
        <v>0</v>
      </c>
      <c r="H47" s="360">
        <f>címrendösszesen!EX50</f>
        <v>0</v>
      </c>
      <c r="I47" s="360">
        <f>címrendösszesen!DR50</f>
        <v>140500</v>
      </c>
      <c r="J47" s="360">
        <f>címrendösszesen!DS50</f>
        <v>0</v>
      </c>
      <c r="K47" s="360">
        <f>címrendösszesen!DT50</f>
        <v>140500</v>
      </c>
      <c r="L47" s="361">
        <f t="shared" si="3"/>
        <v>140500</v>
      </c>
      <c r="M47" s="361">
        <f t="shared" si="4"/>
        <v>0</v>
      </c>
      <c r="N47" s="361">
        <f t="shared" si="4"/>
        <v>140500</v>
      </c>
    </row>
    <row r="48" spans="1:14" ht="13.9" customHeight="1" x14ac:dyDescent="0.2">
      <c r="A48" s="450" t="s">
        <v>151</v>
      </c>
      <c r="B48" s="14" t="s">
        <v>150</v>
      </c>
      <c r="C48" s="360">
        <f>címrendösszesen!GX51</f>
        <v>0</v>
      </c>
      <c r="D48" s="360">
        <f>címrendösszesen!GY51</f>
        <v>0</v>
      </c>
      <c r="E48" s="360">
        <f>címrendösszesen!GZ51</f>
        <v>0</v>
      </c>
      <c r="F48" s="360">
        <f>címrendösszesen!EV51</f>
        <v>0</v>
      </c>
      <c r="G48" s="360">
        <f>címrendösszesen!EW51</f>
        <v>0</v>
      </c>
      <c r="H48" s="360">
        <f>címrendösszesen!EX51</f>
        <v>0</v>
      </c>
      <c r="I48" s="360">
        <f>címrendösszesen!DR51</f>
        <v>0</v>
      </c>
      <c r="J48" s="360">
        <f>címrendösszesen!DS51</f>
        <v>0</v>
      </c>
      <c r="K48" s="360">
        <f>címrendösszesen!DT51</f>
        <v>0</v>
      </c>
      <c r="L48" s="361">
        <f t="shared" si="3"/>
        <v>0</v>
      </c>
      <c r="M48" s="361">
        <f t="shared" si="4"/>
        <v>0</v>
      </c>
      <c r="N48" s="361">
        <f t="shared" si="4"/>
        <v>0</v>
      </c>
    </row>
    <row r="49" spans="1:14" s="12" customFormat="1" ht="13.9" customHeight="1" x14ac:dyDescent="0.2">
      <c r="A49" s="362" t="s">
        <v>389</v>
      </c>
      <c r="B49" s="4" t="s">
        <v>152</v>
      </c>
      <c r="C49" s="360">
        <f>címrendösszesen!GX52</f>
        <v>1812509</v>
      </c>
      <c r="D49" s="360">
        <f>címrendösszesen!GY52</f>
        <v>271976</v>
      </c>
      <c r="E49" s="360">
        <f>címrendösszesen!GZ52</f>
        <v>2084485</v>
      </c>
      <c r="F49" s="360">
        <f>címrendösszesen!EV52</f>
        <v>23100</v>
      </c>
      <c r="G49" s="360">
        <f>címrendösszesen!EW52</f>
        <v>515475</v>
      </c>
      <c r="H49" s="360">
        <f>címrendösszesen!EX52</f>
        <v>538575</v>
      </c>
      <c r="I49" s="360" t="e">
        <f>címrendösszesen!DR52</f>
        <v>#REF!</v>
      </c>
      <c r="J49" s="360">
        <f>címrendösszesen!DS52</f>
        <v>3589804</v>
      </c>
      <c r="K49" s="360" t="e">
        <f>címrendösszesen!DT52</f>
        <v>#REF!</v>
      </c>
      <c r="L49" s="361" t="e">
        <f t="shared" si="3"/>
        <v>#REF!</v>
      </c>
      <c r="M49" s="361">
        <f t="shared" si="4"/>
        <v>4377255</v>
      </c>
      <c r="N49" s="361" t="e">
        <f t="shared" si="4"/>
        <v>#REF!</v>
      </c>
    </row>
    <row r="50" spans="1:14" s="12" customFormat="1" ht="13.9" customHeight="1" x14ac:dyDescent="0.2">
      <c r="A50" s="362" t="s">
        <v>871</v>
      </c>
      <c r="B50" s="4" t="s">
        <v>874</v>
      </c>
      <c r="C50" s="360">
        <f>címrendösszesen!GX53</f>
        <v>0</v>
      </c>
      <c r="D50" s="360">
        <f>címrendösszesen!GY53</f>
        <v>0</v>
      </c>
      <c r="E50" s="360">
        <f>címrendösszesen!GZ53</f>
        <v>0</v>
      </c>
      <c r="F50" s="360">
        <f>címrendösszesen!EV53</f>
        <v>0</v>
      </c>
      <c r="G50" s="360">
        <f>címrendösszesen!EW53</f>
        <v>0</v>
      </c>
      <c r="H50" s="360">
        <f>címrendösszesen!EX53</f>
        <v>0</v>
      </c>
      <c r="I50" s="360">
        <f>címrendösszesen!DR53</f>
        <v>6379851</v>
      </c>
      <c r="J50" s="360">
        <f>címrendösszesen!DS53</f>
        <v>2667704</v>
      </c>
      <c r="K50" s="360">
        <f>címrendösszesen!DT53</f>
        <v>9047555</v>
      </c>
      <c r="L50" s="361">
        <f t="shared" si="3"/>
        <v>6379851</v>
      </c>
      <c r="M50" s="361">
        <f t="shared" si="4"/>
        <v>2667704</v>
      </c>
      <c r="N50" s="361">
        <f t="shared" si="4"/>
        <v>9047555</v>
      </c>
    </row>
    <row r="51" spans="1:14" s="12" customFormat="1" ht="13.9" customHeight="1" x14ac:dyDescent="0.2">
      <c r="A51" s="363">
        <v>49</v>
      </c>
      <c r="B51" s="4" t="s">
        <v>875</v>
      </c>
      <c r="C51" s="360">
        <f>címrendösszesen!GX54</f>
        <v>0</v>
      </c>
      <c r="D51" s="360">
        <f>címrendösszesen!GY54</f>
        <v>0</v>
      </c>
      <c r="E51" s="360">
        <f>címrendösszesen!GZ54</f>
        <v>0</v>
      </c>
      <c r="F51" s="360">
        <f>címrendösszesen!EV54</f>
        <v>0</v>
      </c>
      <c r="G51" s="360">
        <f>címrendösszesen!EW54</f>
        <v>0</v>
      </c>
      <c r="H51" s="360">
        <f>címrendösszesen!EX54</f>
        <v>0</v>
      </c>
      <c r="I51" s="360">
        <f>címrendösszesen!DR54</f>
        <v>6253993</v>
      </c>
      <c r="J51" s="360">
        <f>címrendösszesen!DS54</f>
        <v>2513240</v>
      </c>
      <c r="K51" s="360">
        <f>címrendösszesen!DT54</f>
        <v>8767233</v>
      </c>
      <c r="L51" s="361">
        <f t="shared" si="3"/>
        <v>6253993</v>
      </c>
      <c r="M51" s="361">
        <f t="shared" ref="M51:N66" si="5">D51+G51+J51</f>
        <v>2513240</v>
      </c>
      <c r="N51" s="361">
        <f t="shared" si="5"/>
        <v>8767233</v>
      </c>
    </row>
    <row r="52" spans="1:14" s="12" customFormat="1" ht="13.9" customHeight="1" x14ac:dyDescent="0.2">
      <c r="A52" s="450" t="s">
        <v>390</v>
      </c>
      <c r="B52" s="14" t="s">
        <v>157</v>
      </c>
      <c r="C52" s="360">
        <f>címrendösszesen!GX55</f>
        <v>0</v>
      </c>
      <c r="D52" s="360">
        <f>címrendösszesen!GY55</f>
        <v>0</v>
      </c>
      <c r="E52" s="360">
        <f>címrendösszesen!GZ55</f>
        <v>0</v>
      </c>
      <c r="F52" s="360">
        <f>címrendösszesen!EV55</f>
        <v>0</v>
      </c>
      <c r="G52" s="360">
        <f>címrendösszesen!EW55</f>
        <v>0</v>
      </c>
      <c r="H52" s="360">
        <f>címrendösszesen!EX55</f>
        <v>0</v>
      </c>
      <c r="I52" s="360">
        <f>címrendösszesen!DR55</f>
        <v>0</v>
      </c>
      <c r="J52" s="360">
        <f>címrendösszesen!DS55</f>
        <v>56331</v>
      </c>
      <c r="K52" s="360">
        <f>címrendösszesen!DT55</f>
        <v>56331</v>
      </c>
      <c r="L52" s="361">
        <f t="shared" si="3"/>
        <v>0</v>
      </c>
      <c r="M52" s="361">
        <f t="shared" si="5"/>
        <v>56331</v>
      </c>
      <c r="N52" s="361">
        <f t="shared" si="5"/>
        <v>56331</v>
      </c>
    </row>
    <row r="53" spans="1:14" s="12" customFormat="1" ht="13.9" customHeight="1" x14ac:dyDescent="0.2">
      <c r="A53" s="451">
        <v>51</v>
      </c>
      <c r="B53" s="14" t="s">
        <v>158</v>
      </c>
      <c r="C53" s="360">
        <f>címrendösszesen!GX56</f>
        <v>0</v>
      </c>
      <c r="D53" s="360">
        <f>címrendösszesen!GY56</f>
        <v>0</v>
      </c>
      <c r="E53" s="360">
        <f>címrendösszesen!GZ56</f>
        <v>0</v>
      </c>
      <c r="F53" s="360">
        <f>címrendösszesen!EV56</f>
        <v>0</v>
      </c>
      <c r="G53" s="360">
        <f>címrendösszesen!EW56</f>
        <v>0</v>
      </c>
      <c r="H53" s="360">
        <f>címrendösszesen!EX56</f>
        <v>0</v>
      </c>
      <c r="I53" s="360">
        <f>címrendösszesen!DR56</f>
        <v>0</v>
      </c>
      <c r="J53" s="360">
        <f>címrendösszesen!DS56</f>
        <v>2200000</v>
      </c>
      <c r="K53" s="360">
        <f>címrendösszesen!DT56</f>
        <v>2200000</v>
      </c>
      <c r="L53" s="361">
        <f t="shared" si="3"/>
        <v>0</v>
      </c>
      <c r="M53" s="361">
        <f t="shared" si="5"/>
        <v>2200000</v>
      </c>
      <c r="N53" s="361">
        <f t="shared" si="5"/>
        <v>2200000</v>
      </c>
    </row>
    <row r="54" spans="1:14" ht="13.9" customHeight="1" x14ac:dyDescent="0.2">
      <c r="A54" s="450" t="s">
        <v>391</v>
      </c>
      <c r="B54" s="16" t="s">
        <v>160</v>
      </c>
      <c r="C54" s="360">
        <f>címrendösszesen!GX57</f>
        <v>0</v>
      </c>
      <c r="D54" s="360">
        <f>címrendösszesen!GY57</f>
        <v>0</v>
      </c>
      <c r="E54" s="360">
        <f>címrendösszesen!GZ57</f>
        <v>0</v>
      </c>
      <c r="F54" s="360">
        <f>címrendösszesen!EV57</f>
        <v>0</v>
      </c>
      <c r="G54" s="360">
        <f>címrendösszesen!EW57</f>
        <v>0</v>
      </c>
      <c r="H54" s="360">
        <f>címrendösszesen!EX57</f>
        <v>0</v>
      </c>
      <c r="I54" s="360">
        <f>címrendösszesen!DR57</f>
        <v>6253993</v>
      </c>
      <c r="J54" s="360">
        <f>címrendösszesen!DS57</f>
        <v>256909</v>
      </c>
      <c r="K54" s="360">
        <f>címrendösszesen!DT57</f>
        <v>6510902</v>
      </c>
      <c r="L54" s="361">
        <f t="shared" si="3"/>
        <v>6253993</v>
      </c>
      <c r="M54" s="361">
        <f t="shared" si="5"/>
        <v>256909</v>
      </c>
      <c r="N54" s="361">
        <f t="shared" si="5"/>
        <v>6510902</v>
      </c>
    </row>
    <row r="55" spans="1:14" s="12" customFormat="1" ht="13.9" customHeight="1" x14ac:dyDescent="0.2">
      <c r="A55" s="363">
        <v>53</v>
      </c>
      <c r="B55" s="4" t="s">
        <v>876</v>
      </c>
      <c r="C55" s="360">
        <f>címrendösszesen!GX58</f>
        <v>0</v>
      </c>
      <c r="D55" s="360">
        <f>címrendösszesen!GY58</f>
        <v>0</v>
      </c>
      <c r="E55" s="360">
        <f>címrendösszesen!GZ58</f>
        <v>0</v>
      </c>
      <c r="F55" s="360">
        <f>címrendösszesen!EV58</f>
        <v>0</v>
      </c>
      <c r="G55" s="360">
        <f>címrendösszesen!EW58</f>
        <v>0</v>
      </c>
      <c r="H55" s="360">
        <f>címrendösszesen!EX58</f>
        <v>0</v>
      </c>
      <c r="I55" s="360">
        <f>címrendösszesen!DR58</f>
        <v>125858</v>
      </c>
      <c r="J55" s="360">
        <f>címrendösszesen!DS58</f>
        <v>154464</v>
      </c>
      <c r="K55" s="360">
        <f>címrendösszesen!DT58</f>
        <v>280322</v>
      </c>
      <c r="L55" s="361">
        <f t="shared" si="3"/>
        <v>125858</v>
      </c>
      <c r="M55" s="361">
        <f t="shared" si="5"/>
        <v>154464</v>
      </c>
      <c r="N55" s="361">
        <f t="shared" si="5"/>
        <v>280322</v>
      </c>
    </row>
    <row r="56" spans="1:14" ht="13.9" customHeight="1" x14ac:dyDescent="0.2">
      <c r="A56" s="450" t="s">
        <v>392</v>
      </c>
      <c r="B56" s="16" t="s">
        <v>163</v>
      </c>
      <c r="C56" s="360">
        <f>címrendösszesen!GX59</f>
        <v>0</v>
      </c>
      <c r="D56" s="360">
        <f>címrendösszesen!GY59</f>
        <v>0</v>
      </c>
      <c r="E56" s="360">
        <f>címrendösszesen!GZ59</f>
        <v>0</v>
      </c>
      <c r="F56" s="360">
        <f>címrendösszesen!EV59</f>
        <v>0</v>
      </c>
      <c r="G56" s="360">
        <f>címrendösszesen!EW59</f>
        <v>0</v>
      </c>
      <c r="H56" s="360">
        <f>címrendösszesen!EX59</f>
        <v>0</v>
      </c>
      <c r="I56" s="360">
        <f>címrendösszesen!DR59</f>
        <v>125858</v>
      </c>
      <c r="J56" s="360">
        <f>címrendösszesen!DS59</f>
        <v>154464</v>
      </c>
      <c r="K56" s="360">
        <f>címrendösszesen!DT59</f>
        <v>280322</v>
      </c>
      <c r="L56" s="361">
        <f t="shared" si="3"/>
        <v>125858</v>
      </c>
      <c r="M56" s="361">
        <f t="shared" si="5"/>
        <v>154464</v>
      </c>
      <c r="N56" s="361">
        <f t="shared" si="5"/>
        <v>280322</v>
      </c>
    </row>
    <row r="57" spans="1:14" ht="13.9" customHeight="1" x14ac:dyDescent="0.2">
      <c r="A57" s="451">
        <v>55</v>
      </c>
      <c r="B57" s="14" t="s">
        <v>164</v>
      </c>
      <c r="C57" s="360">
        <f>címrendösszesen!GX60</f>
        <v>0</v>
      </c>
      <c r="D57" s="360">
        <f>címrendösszesen!GY60</f>
        <v>0</v>
      </c>
      <c r="E57" s="360">
        <f>címrendösszesen!GZ60</f>
        <v>0</v>
      </c>
      <c r="F57" s="360">
        <f>címrendösszesen!EV60</f>
        <v>0</v>
      </c>
      <c r="G57" s="360">
        <f>címrendösszesen!EW60</f>
        <v>0</v>
      </c>
      <c r="H57" s="360">
        <f>címrendösszesen!EX60</f>
        <v>0</v>
      </c>
      <c r="I57" s="360">
        <f>címrendösszesen!DR60</f>
        <v>0</v>
      </c>
      <c r="J57" s="360">
        <f>címrendösszesen!DS60</f>
        <v>0</v>
      </c>
      <c r="K57" s="360">
        <f>címrendösszesen!DT60</f>
        <v>0</v>
      </c>
      <c r="L57" s="361">
        <f t="shared" si="3"/>
        <v>0</v>
      </c>
      <c r="M57" s="361">
        <f t="shared" si="5"/>
        <v>0</v>
      </c>
      <c r="N57" s="361">
        <f t="shared" si="5"/>
        <v>0</v>
      </c>
    </row>
    <row r="58" spans="1:14" s="12" customFormat="1" ht="13.9" customHeight="1" x14ac:dyDescent="0.2">
      <c r="A58" s="363">
        <v>56</v>
      </c>
      <c r="B58" s="4" t="s">
        <v>877</v>
      </c>
      <c r="C58" s="360">
        <f>címrendösszesen!GX61</f>
        <v>4103058</v>
      </c>
      <c r="D58" s="360">
        <f>címrendösszesen!GY61</f>
        <v>664193</v>
      </c>
      <c r="E58" s="360">
        <f>címrendösszesen!GZ61</f>
        <v>4767251</v>
      </c>
      <c r="F58" s="360">
        <f>címrendösszesen!EV61</f>
        <v>2276793</v>
      </c>
      <c r="G58" s="360">
        <f>címrendösszesen!EW61</f>
        <v>188866</v>
      </c>
      <c r="H58" s="360">
        <f>címrendösszesen!EX61</f>
        <v>2465659</v>
      </c>
      <c r="I58" s="360">
        <f>címrendösszesen!DR61</f>
        <v>2929976</v>
      </c>
      <c r="J58" s="360">
        <f>címrendösszesen!DS61</f>
        <v>7372406</v>
      </c>
      <c r="K58" s="360">
        <f>címrendösszesen!DT61</f>
        <v>10302382</v>
      </c>
      <c r="L58" s="361">
        <f t="shared" si="3"/>
        <v>9309827</v>
      </c>
      <c r="M58" s="361">
        <f t="shared" si="5"/>
        <v>8225465</v>
      </c>
      <c r="N58" s="361">
        <f t="shared" si="5"/>
        <v>17535292</v>
      </c>
    </row>
    <row r="59" spans="1:14" s="12" customFormat="1" ht="13.9" customHeight="1" x14ac:dyDescent="0.2">
      <c r="A59" s="363">
        <v>57</v>
      </c>
      <c r="B59" s="4" t="s">
        <v>878</v>
      </c>
      <c r="C59" s="360">
        <f>címrendösszesen!GX62</f>
        <v>4011900</v>
      </c>
      <c r="D59" s="360">
        <f>címrendösszesen!GY62</f>
        <v>352770</v>
      </c>
      <c r="E59" s="360">
        <f>címrendösszesen!GZ62</f>
        <v>4364670</v>
      </c>
      <c r="F59" s="360">
        <f>címrendösszesen!EV62</f>
        <v>2242093</v>
      </c>
      <c r="G59" s="360">
        <f>címrendösszesen!EW62</f>
        <v>124800</v>
      </c>
      <c r="H59" s="360">
        <f>címrendösszesen!EX62</f>
        <v>2366893</v>
      </c>
      <c r="I59" s="360">
        <f>címrendösszesen!DR62</f>
        <v>935832</v>
      </c>
      <c r="J59" s="360">
        <f>címrendösszesen!DS62</f>
        <v>6875385</v>
      </c>
      <c r="K59" s="360">
        <f>címrendösszesen!DT62</f>
        <v>7811217</v>
      </c>
      <c r="L59" s="361">
        <f t="shared" si="3"/>
        <v>7189825</v>
      </c>
      <c r="M59" s="361">
        <f t="shared" si="5"/>
        <v>7352955</v>
      </c>
      <c r="N59" s="361">
        <f t="shared" si="5"/>
        <v>14542780</v>
      </c>
    </row>
    <row r="60" spans="1:14" ht="13.9" customHeight="1" x14ac:dyDescent="0.2">
      <c r="A60" s="450" t="s">
        <v>393</v>
      </c>
      <c r="B60" s="16" t="s">
        <v>168</v>
      </c>
      <c r="C60" s="360">
        <f>címrendösszesen!GX63</f>
        <v>4011900</v>
      </c>
      <c r="D60" s="360">
        <f>címrendösszesen!GY63</f>
        <v>166369</v>
      </c>
      <c r="E60" s="360">
        <f>címrendösszesen!GZ63</f>
        <v>4178269</v>
      </c>
      <c r="F60" s="360">
        <f>címrendösszesen!EV63</f>
        <v>2242093</v>
      </c>
      <c r="G60" s="360">
        <f>címrendösszesen!EW63</f>
        <v>90540</v>
      </c>
      <c r="H60" s="360">
        <f>címrendösszesen!EX63</f>
        <v>2332633</v>
      </c>
      <c r="I60" s="360">
        <f>címrendösszesen!DR63</f>
        <v>0</v>
      </c>
      <c r="J60" s="360">
        <f>címrendösszesen!DS63</f>
        <v>0</v>
      </c>
      <c r="K60" s="360">
        <f>címrendösszesen!DT63</f>
        <v>0</v>
      </c>
      <c r="L60" s="361">
        <f t="shared" si="3"/>
        <v>6253993</v>
      </c>
      <c r="M60" s="361">
        <f t="shared" si="5"/>
        <v>256909</v>
      </c>
      <c r="N60" s="361">
        <f t="shared" si="5"/>
        <v>6510902</v>
      </c>
    </row>
    <row r="61" spans="1:14" ht="13.9" customHeight="1" x14ac:dyDescent="0.2">
      <c r="A61" s="451">
        <v>59</v>
      </c>
      <c r="B61" s="14" t="s">
        <v>169</v>
      </c>
      <c r="C61" s="360">
        <f>címrendösszesen!GX64</f>
        <v>0</v>
      </c>
      <c r="D61" s="360">
        <f>címrendösszesen!GY64</f>
        <v>0</v>
      </c>
      <c r="E61" s="360">
        <f>címrendösszesen!GZ64</f>
        <v>0</v>
      </c>
      <c r="F61" s="360">
        <f>címrendösszesen!EV64</f>
        <v>0</v>
      </c>
      <c r="G61" s="360">
        <f>címrendösszesen!EW64</f>
        <v>0</v>
      </c>
      <c r="H61" s="360">
        <f>címrendösszesen!EX64</f>
        <v>0</v>
      </c>
      <c r="I61" s="360">
        <f>címrendösszesen!DR64</f>
        <v>0</v>
      </c>
      <c r="J61" s="360">
        <f>címrendösszesen!DS64</f>
        <v>0</v>
      </c>
      <c r="K61" s="360">
        <f>címrendösszesen!DT64</f>
        <v>0</v>
      </c>
      <c r="L61" s="361">
        <f t="shared" si="3"/>
        <v>0</v>
      </c>
      <c r="M61" s="361">
        <f t="shared" si="5"/>
        <v>0</v>
      </c>
      <c r="N61" s="361">
        <f t="shared" si="5"/>
        <v>0</v>
      </c>
    </row>
    <row r="62" spans="1:14" ht="13.9" customHeight="1" x14ac:dyDescent="0.2">
      <c r="A62" s="450" t="s">
        <v>394</v>
      </c>
      <c r="B62" s="14" t="s">
        <v>171</v>
      </c>
      <c r="C62" s="360">
        <f>címrendösszesen!GX65</f>
        <v>0</v>
      </c>
      <c r="D62" s="360">
        <f>címrendösszesen!GY65</f>
        <v>0</v>
      </c>
      <c r="E62" s="360">
        <f>címrendösszesen!GZ65</f>
        <v>0</v>
      </c>
      <c r="F62" s="360">
        <f>címrendösszesen!EV65</f>
        <v>0</v>
      </c>
      <c r="G62" s="360">
        <f>címrendösszesen!EW65</f>
        <v>0</v>
      </c>
      <c r="H62" s="360">
        <f>címrendösszesen!EX65</f>
        <v>0</v>
      </c>
      <c r="I62" s="360">
        <f>címrendösszesen!DR65</f>
        <v>0</v>
      </c>
      <c r="J62" s="360">
        <f>címrendösszesen!DS65</f>
        <v>4700000</v>
      </c>
      <c r="K62" s="360">
        <f>címrendösszesen!DT65</f>
        <v>4700000</v>
      </c>
      <c r="L62" s="361">
        <f t="shared" si="3"/>
        <v>0</v>
      </c>
      <c r="M62" s="361">
        <f t="shared" si="5"/>
        <v>4700000</v>
      </c>
      <c r="N62" s="361">
        <f t="shared" si="5"/>
        <v>4700000</v>
      </c>
    </row>
    <row r="63" spans="1:14" ht="13.9" customHeight="1" x14ac:dyDescent="0.2">
      <c r="A63" s="451">
        <v>61</v>
      </c>
      <c r="B63" s="14" t="s">
        <v>172</v>
      </c>
      <c r="C63" s="360">
        <f>címrendösszesen!GX66</f>
        <v>0</v>
      </c>
      <c r="D63" s="360">
        <f>címrendösszesen!GY66</f>
        <v>186401</v>
      </c>
      <c r="E63" s="360">
        <f>címrendösszesen!GZ66</f>
        <v>186401</v>
      </c>
      <c r="F63" s="360">
        <f>címrendösszesen!EV66</f>
        <v>0</v>
      </c>
      <c r="G63" s="360">
        <f>címrendösszesen!EW66</f>
        <v>34260</v>
      </c>
      <c r="H63" s="360">
        <f>címrendösszesen!EX66</f>
        <v>34260</v>
      </c>
      <c r="I63" s="360">
        <f>címrendösszesen!DR66</f>
        <v>935832</v>
      </c>
      <c r="J63" s="360">
        <f>címrendösszesen!DS66</f>
        <v>2175385</v>
      </c>
      <c r="K63" s="360">
        <f>címrendösszesen!DT66</f>
        <v>3111217</v>
      </c>
      <c r="L63" s="361">
        <f t="shared" si="3"/>
        <v>935832</v>
      </c>
      <c r="M63" s="361">
        <f t="shared" si="5"/>
        <v>2396046</v>
      </c>
      <c r="N63" s="361">
        <f t="shared" si="5"/>
        <v>3331878</v>
      </c>
    </row>
    <row r="64" spans="1:14" s="12" customFormat="1" ht="13.9" customHeight="1" x14ac:dyDescent="0.2">
      <c r="A64" s="363">
        <v>62</v>
      </c>
      <c r="B64" s="4" t="s">
        <v>879</v>
      </c>
      <c r="C64" s="360">
        <f>címrendösszesen!GX67</f>
        <v>91158</v>
      </c>
      <c r="D64" s="360">
        <f>címrendösszesen!GY67</f>
        <v>311423</v>
      </c>
      <c r="E64" s="360">
        <f>címrendösszesen!GZ67</f>
        <v>402581</v>
      </c>
      <c r="F64" s="360">
        <f>címrendösszesen!EV67</f>
        <v>34700</v>
      </c>
      <c r="G64" s="360">
        <f>címrendösszesen!EW67</f>
        <v>64066</v>
      </c>
      <c r="H64" s="360">
        <f>címrendösszesen!EX67</f>
        <v>98766</v>
      </c>
      <c r="I64" s="360">
        <f>címrendösszesen!DR67</f>
        <v>1994144</v>
      </c>
      <c r="J64" s="360">
        <f>címrendösszesen!DS67</f>
        <v>497021</v>
      </c>
      <c r="K64" s="360">
        <f>címrendösszesen!DT67</f>
        <v>2491165</v>
      </c>
      <c r="L64" s="361">
        <f t="shared" si="3"/>
        <v>2120002</v>
      </c>
      <c r="M64" s="361">
        <f t="shared" si="5"/>
        <v>872510</v>
      </c>
      <c r="N64" s="361">
        <f t="shared" si="5"/>
        <v>2992512</v>
      </c>
    </row>
    <row r="65" spans="1:14" ht="13.9" customHeight="1" x14ac:dyDescent="0.2">
      <c r="A65" s="450" t="s">
        <v>395</v>
      </c>
      <c r="B65" s="16" t="s">
        <v>168</v>
      </c>
      <c r="C65" s="360">
        <f>címrendösszesen!GX68</f>
        <v>91158</v>
      </c>
      <c r="D65" s="360">
        <f>címrendösszesen!GY68</f>
        <v>90514</v>
      </c>
      <c r="E65" s="360">
        <f>címrendösszesen!GZ68</f>
        <v>181672</v>
      </c>
      <c r="F65" s="360">
        <f>címrendösszesen!EV68</f>
        <v>34700</v>
      </c>
      <c r="G65" s="360">
        <f>címrendösszesen!EW68</f>
        <v>63950</v>
      </c>
      <c r="H65" s="360">
        <f>címrendösszesen!EX68</f>
        <v>98650</v>
      </c>
      <c r="I65" s="360">
        <f>címrendösszesen!DR68</f>
        <v>0</v>
      </c>
      <c r="J65" s="360">
        <f>címrendösszesen!DS68</f>
        <v>0</v>
      </c>
      <c r="K65" s="360">
        <f>címrendösszesen!DT68</f>
        <v>0</v>
      </c>
      <c r="L65" s="361">
        <f t="shared" si="3"/>
        <v>125858</v>
      </c>
      <c r="M65" s="361">
        <f t="shared" si="5"/>
        <v>154464</v>
      </c>
      <c r="N65" s="361">
        <f t="shared" si="5"/>
        <v>280322</v>
      </c>
    </row>
    <row r="66" spans="1:14" ht="13.9" customHeight="1" x14ac:dyDescent="0.2">
      <c r="A66" s="451">
        <v>64</v>
      </c>
      <c r="B66" s="14" t="s">
        <v>172</v>
      </c>
      <c r="C66" s="360">
        <f>címrendösszesen!GX69</f>
        <v>0</v>
      </c>
      <c r="D66" s="360">
        <f>címrendösszesen!GY69</f>
        <v>220909</v>
      </c>
      <c r="E66" s="360">
        <f>címrendösszesen!GZ69</f>
        <v>220909</v>
      </c>
      <c r="F66" s="360">
        <f>címrendösszesen!EV69</f>
        <v>0</v>
      </c>
      <c r="G66" s="360">
        <f>címrendösszesen!EW69</f>
        <v>116</v>
      </c>
      <c r="H66" s="360">
        <f>címrendösszesen!EX69</f>
        <v>116</v>
      </c>
      <c r="I66" s="360">
        <f>címrendösszesen!DR69</f>
        <v>1994144</v>
      </c>
      <c r="J66" s="360">
        <f>címrendösszesen!DS69</f>
        <v>497021</v>
      </c>
      <c r="K66" s="360">
        <f>címrendösszesen!DT69</f>
        <v>2491165</v>
      </c>
      <c r="L66" s="361">
        <f t="shared" si="3"/>
        <v>1994144</v>
      </c>
      <c r="M66" s="361">
        <f t="shared" si="5"/>
        <v>718046</v>
      </c>
      <c r="N66" s="361">
        <f t="shared" si="5"/>
        <v>2712190</v>
      </c>
    </row>
    <row r="67" spans="1:14" ht="13.9" customHeight="1" x14ac:dyDescent="0.2">
      <c r="A67" s="451">
        <v>65</v>
      </c>
      <c r="B67" s="14" t="s">
        <v>186</v>
      </c>
      <c r="C67" s="26"/>
      <c r="D67" s="26"/>
      <c r="E67" s="26"/>
      <c r="F67" s="26"/>
      <c r="G67" s="26"/>
      <c r="H67" s="26"/>
      <c r="I67" s="26"/>
      <c r="J67" s="26"/>
      <c r="K67" s="26"/>
      <c r="L67" s="26">
        <f>L60+L65</f>
        <v>6379851</v>
      </c>
      <c r="M67" s="26">
        <f t="shared" ref="M67:N67" si="6">M60+M65</f>
        <v>411373</v>
      </c>
      <c r="N67" s="26">
        <f t="shared" si="6"/>
        <v>6791224</v>
      </c>
    </row>
    <row r="68" spans="1:14" s="12" customFormat="1" ht="13.9" customHeight="1" x14ac:dyDescent="0.2">
      <c r="A68" s="363">
        <v>66</v>
      </c>
      <c r="B68" s="4" t="s">
        <v>187</v>
      </c>
      <c r="C68" s="26">
        <f t="shared" ref="C68:L68" si="7">C24-C67</f>
        <v>5915567</v>
      </c>
      <c r="D68" s="26">
        <f t="shared" ref="D68:E68" si="8">D24-D67</f>
        <v>936169</v>
      </c>
      <c r="E68" s="26">
        <f t="shared" si="8"/>
        <v>6851736</v>
      </c>
      <c r="F68" s="26">
        <f t="shared" si="7"/>
        <v>2299893</v>
      </c>
      <c r="G68" s="26">
        <f t="shared" ref="G68:H68" si="9">G24-G67</f>
        <v>704341</v>
      </c>
      <c r="H68" s="26">
        <f t="shared" si="9"/>
        <v>3004234</v>
      </c>
      <c r="I68" s="26" t="e">
        <f t="shared" si="7"/>
        <v>#REF!</v>
      </c>
      <c r="J68" s="26">
        <f t="shared" ref="J68:K68" si="10">J24-J67</f>
        <v>10962210</v>
      </c>
      <c r="K68" s="26" t="e">
        <f t="shared" si="10"/>
        <v>#REF!</v>
      </c>
      <c r="L68" s="100" t="e">
        <f t="shared" si="7"/>
        <v>#REF!</v>
      </c>
      <c r="M68" s="100">
        <f t="shared" ref="M68:N68" si="11">M24-M67</f>
        <v>12191347</v>
      </c>
      <c r="N68" s="100" t="e">
        <f t="shared" si="11"/>
        <v>#REF!</v>
      </c>
    </row>
    <row r="69" spans="1:14" ht="13.9" customHeight="1" x14ac:dyDescent="0.2">
      <c r="A69" s="451">
        <v>67</v>
      </c>
      <c r="B69" s="14" t="s">
        <v>188</v>
      </c>
      <c r="C69" s="26">
        <f t="shared" ref="C69:L69" si="12">C25-C4</f>
        <v>-4007900</v>
      </c>
      <c r="D69" s="26">
        <f t="shared" ref="D69:E69" si="13">D25-D4</f>
        <v>-431764</v>
      </c>
      <c r="E69" s="26">
        <f t="shared" si="13"/>
        <v>-4439664</v>
      </c>
      <c r="F69" s="26">
        <f t="shared" si="12"/>
        <v>-2242093</v>
      </c>
      <c r="G69" s="26">
        <f t="shared" ref="G69:H69" si="14">G25-G4</f>
        <v>-124800</v>
      </c>
      <c r="H69" s="26">
        <f t="shared" si="14"/>
        <v>-2366893</v>
      </c>
      <c r="I69" s="26" t="e">
        <f t="shared" si="12"/>
        <v>#REF!</v>
      </c>
      <c r="J69" s="26">
        <f t="shared" ref="J69:K69" si="15">J25-J4</f>
        <v>-850005</v>
      </c>
      <c r="K69" s="26" t="e">
        <f t="shared" si="15"/>
        <v>#REF!</v>
      </c>
      <c r="L69" s="26" t="e">
        <f t="shared" si="12"/>
        <v>#REF!</v>
      </c>
      <c r="M69" s="26">
        <f t="shared" ref="M69:N69" si="16">M25-M4</f>
        <v>-1406569</v>
      </c>
      <c r="N69" s="26" t="e">
        <f t="shared" si="16"/>
        <v>#REF!</v>
      </c>
    </row>
    <row r="70" spans="1:14" ht="13.9" customHeight="1" x14ac:dyDescent="0.2">
      <c r="A70" s="451">
        <v>68</v>
      </c>
      <c r="B70" s="14" t="s">
        <v>189</v>
      </c>
      <c r="C70" s="26">
        <f t="shared" ref="C70:L70" si="17">C37-C15</f>
        <v>-95158</v>
      </c>
      <c r="D70" s="26">
        <f t="shared" ref="D70:E70" si="18">D37-D15</f>
        <v>-238669</v>
      </c>
      <c r="E70" s="26">
        <f t="shared" si="18"/>
        <v>-333827</v>
      </c>
      <c r="F70" s="26">
        <f t="shared" si="17"/>
        <v>-34700</v>
      </c>
      <c r="G70" s="26">
        <f t="shared" ref="G70:H70" si="19">G37-G15</f>
        <v>-64066</v>
      </c>
      <c r="H70" s="26">
        <f t="shared" si="19"/>
        <v>-98766</v>
      </c>
      <c r="I70" s="26">
        <f t="shared" si="17"/>
        <v>-1864286</v>
      </c>
      <c r="J70" s="26">
        <f t="shared" ref="J70:K70" si="20">J37-J15</f>
        <v>-3848457</v>
      </c>
      <c r="K70" s="26">
        <f t="shared" si="20"/>
        <v>-5712743</v>
      </c>
      <c r="L70" s="26">
        <f t="shared" si="17"/>
        <v>-1994144</v>
      </c>
      <c r="M70" s="26">
        <f t="shared" ref="M70:N70" si="21">M37-M15</f>
        <v>-4151192</v>
      </c>
      <c r="N70" s="26">
        <f t="shared" si="21"/>
        <v>-6145336</v>
      </c>
    </row>
    <row r="71" spans="1:14" s="12" customFormat="1" ht="13.9" customHeight="1" x14ac:dyDescent="0.2">
      <c r="A71" s="364">
        <v>69</v>
      </c>
      <c r="B71" s="4" t="s">
        <v>190</v>
      </c>
      <c r="C71" s="26">
        <f t="shared" ref="C71:L71" si="22">C69+C70</f>
        <v>-4103058</v>
      </c>
      <c r="D71" s="26">
        <f t="shared" ref="D71:E71" si="23">D69+D70</f>
        <v>-670433</v>
      </c>
      <c r="E71" s="26">
        <f t="shared" si="23"/>
        <v>-4773491</v>
      </c>
      <c r="F71" s="26">
        <f t="shared" si="22"/>
        <v>-2276793</v>
      </c>
      <c r="G71" s="26">
        <f t="shared" ref="G71:H71" si="24">G69+G70</f>
        <v>-188866</v>
      </c>
      <c r="H71" s="26">
        <f t="shared" si="24"/>
        <v>-2465659</v>
      </c>
      <c r="I71" s="26" t="e">
        <f t="shared" si="22"/>
        <v>#REF!</v>
      </c>
      <c r="J71" s="26">
        <f t="shared" ref="J71:K71" si="25">J69+J70</f>
        <v>-4698462</v>
      </c>
      <c r="K71" s="26" t="e">
        <f t="shared" si="25"/>
        <v>#REF!</v>
      </c>
      <c r="L71" s="100" t="e">
        <f t="shared" si="22"/>
        <v>#REF!</v>
      </c>
      <c r="M71" s="100">
        <f t="shared" ref="M71:N71" si="26">M69+M70</f>
        <v>-5557761</v>
      </c>
      <c r="N71" s="100" t="e">
        <f t="shared" si="26"/>
        <v>#REF!</v>
      </c>
    </row>
    <row r="72" spans="1:14" ht="13.9" customHeight="1" x14ac:dyDescent="0.2">
      <c r="A72" s="451">
        <v>70</v>
      </c>
      <c r="B72" s="14" t="s">
        <v>191</v>
      </c>
      <c r="C72" s="26">
        <f t="shared" ref="C72:L72" si="27">C59-C51+C69</f>
        <v>4000</v>
      </c>
      <c r="D72" s="26">
        <f t="shared" ref="D72:E72" si="28">D59-D51+D69</f>
        <v>-78994</v>
      </c>
      <c r="E72" s="26">
        <f t="shared" si="28"/>
        <v>-74994</v>
      </c>
      <c r="F72" s="26">
        <f t="shared" si="27"/>
        <v>0</v>
      </c>
      <c r="G72" s="26">
        <f t="shared" ref="G72:H72" si="29">G59-G51+G69</f>
        <v>0</v>
      </c>
      <c r="H72" s="26">
        <f t="shared" si="29"/>
        <v>0</v>
      </c>
      <c r="I72" s="26" t="e">
        <f t="shared" si="27"/>
        <v>#REF!</v>
      </c>
      <c r="J72" s="26">
        <f t="shared" ref="J72:K72" si="30">J59-J51+J69</f>
        <v>3512140</v>
      </c>
      <c r="K72" s="26" t="e">
        <f t="shared" si="30"/>
        <v>#REF!</v>
      </c>
      <c r="L72" s="26" t="e">
        <f t="shared" si="27"/>
        <v>#REF!</v>
      </c>
      <c r="M72" s="26">
        <f t="shared" ref="M72:N72" si="31">M59-M51+M69</f>
        <v>3433146</v>
      </c>
      <c r="N72" s="26" t="e">
        <f t="shared" si="31"/>
        <v>#REF!</v>
      </c>
    </row>
    <row r="73" spans="1:14" ht="13.9" customHeight="1" x14ac:dyDescent="0.2">
      <c r="A73" s="451">
        <v>71</v>
      </c>
      <c r="B73" s="14" t="s">
        <v>192</v>
      </c>
      <c r="C73" s="26">
        <f t="shared" ref="C73:L73" si="32">C64-C55+C70</f>
        <v>-4000</v>
      </c>
      <c r="D73" s="26">
        <f t="shared" ref="D73:E73" si="33">D64-D55+D70</f>
        <v>72754</v>
      </c>
      <c r="E73" s="26">
        <f t="shared" si="33"/>
        <v>68754</v>
      </c>
      <c r="F73" s="26">
        <f t="shared" si="32"/>
        <v>0</v>
      </c>
      <c r="G73" s="26">
        <f t="shared" ref="G73:H73" si="34">G64-G55+G70</f>
        <v>0</v>
      </c>
      <c r="H73" s="26">
        <f t="shared" si="34"/>
        <v>0</v>
      </c>
      <c r="I73" s="26">
        <f t="shared" si="32"/>
        <v>4000</v>
      </c>
      <c r="J73" s="26">
        <f t="shared" ref="J73:K73" si="35">J64-J55+J70</f>
        <v>-3505900</v>
      </c>
      <c r="K73" s="26">
        <f t="shared" si="35"/>
        <v>-3501900</v>
      </c>
      <c r="L73" s="26">
        <f t="shared" si="32"/>
        <v>0</v>
      </c>
      <c r="M73" s="26">
        <f t="shared" ref="M73:N73" si="36">M64-M55+M70</f>
        <v>-3433146</v>
      </c>
      <c r="N73" s="26">
        <f t="shared" si="36"/>
        <v>-3433146</v>
      </c>
    </row>
    <row r="74" spans="1:14" ht="13.9" customHeight="1" x14ac:dyDescent="0.2">
      <c r="A74" s="451">
        <v>72</v>
      </c>
      <c r="B74" s="14" t="s">
        <v>193</v>
      </c>
      <c r="C74" s="26">
        <f t="shared" ref="C74:L74" si="37">C72+C73</f>
        <v>0</v>
      </c>
      <c r="D74" s="26">
        <f t="shared" ref="D74:E74" si="38">D72+D73</f>
        <v>-6240</v>
      </c>
      <c r="E74" s="26">
        <f t="shared" si="38"/>
        <v>-6240</v>
      </c>
      <c r="F74" s="26">
        <f t="shared" si="37"/>
        <v>0</v>
      </c>
      <c r="G74" s="26">
        <f t="shared" ref="G74:H74" si="39">G72+G73</f>
        <v>0</v>
      </c>
      <c r="H74" s="26">
        <f t="shared" si="39"/>
        <v>0</v>
      </c>
      <c r="I74" s="26" t="e">
        <f t="shared" si="37"/>
        <v>#REF!</v>
      </c>
      <c r="J74" s="26">
        <f t="shared" ref="J74:K74" si="40">J72+J73</f>
        <v>6240</v>
      </c>
      <c r="K74" s="26" t="e">
        <f t="shared" si="40"/>
        <v>#REF!</v>
      </c>
      <c r="L74" s="26" t="e">
        <f t="shared" si="37"/>
        <v>#REF!</v>
      </c>
      <c r="M74" s="26">
        <f t="shared" ref="M74:N74" si="41">M72+M73</f>
        <v>0</v>
      </c>
      <c r="N74" s="26" t="e">
        <f t="shared" si="41"/>
        <v>#REF!</v>
      </c>
    </row>
    <row r="77" spans="1:14" x14ac:dyDescent="0.2">
      <c r="L77" s="26"/>
      <c r="M77" s="15"/>
      <c r="N77" s="15"/>
    </row>
    <row r="78" spans="1:14" s="20" customFormat="1" x14ac:dyDescent="0.2">
      <c r="A78" s="453"/>
      <c r="B78" s="21"/>
      <c r="L78" s="26"/>
      <c r="M78" s="15"/>
      <c r="N78" s="15"/>
    </row>
    <row r="79" spans="1:14" x14ac:dyDescent="0.2">
      <c r="L79" s="26"/>
      <c r="M79" s="15"/>
      <c r="N79" s="15"/>
    </row>
    <row r="80" spans="1:14" x14ac:dyDescent="0.2">
      <c r="L80" s="26" t="e">
        <f>L72+L77</f>
        <v>#REF!</v>
      </c>
      <c r="M80" s="15"/>
      <c r="N80" s="15"/>
    </row>
    <row r="81" spans="1:14" x14ac:dyDescent="0.2">
      <c r="L81" s="26">
        <f>L73+L78</f>
        <v>0</v>
      </c>
      <c r="M81" s="15"/>
      <c r="N81" s="15"/>
    </row>
    <row r="82" spans="1:14" x14ac:dyDescent="0.2">
      <c r="L82" s="15"/>
      <c r="M82" s="15"/>
      <c r="N82" s="15"/>
    </row>
    <row r="83" spans="1:14" s="20" customFormat="1" x14ac:dyDescent="0.2">
      <c r="A83" s="453"/>
      <c r="B83" s="21"/>
      <c r="L83" s="289"/>
      <c r="M83" s="289"/>
      <c r="N83" s="289"/>
    </row>
    <row r="84" spans="1:14" s="20" customFormat="1" x14ac:dyDescent="0.2">
      <c r="A84" s="453"/>
      <c r="B84" s="21"/>
      <c r="L84" s="289"/>
      <c r="M84" s="289"/>
      <c r="N84" s="289"/>
    </row>
    <row r="94" spans="1:14" s="20" customFormat="1" x14ac:dyDescent="0.2">
      <c r="A94" s="453"/>
      <c r="B94" s="21"/>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46/2014. (XII.20.)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92" customWidth="1"/>
    <col min="2" max="2" width="12.7109375" style="92" customWidth="1"/>
    <col min="3" max="3" width="36.5703125" style="78" customWidth="1"/>
    <col min="4" max="6" width="10" style="88" customWidth="1"/>
    <col min="7" max="9" width="10" style="288" customWidth="1"/>
    <col min="10" max="15" width="10" style="282" customWidth="1"/>
    <col min="16" max="18" width="10" style="283" customWidth="1"/>
    <col min="19" max="24" width="10" style="282" customWidth="1"/>
    <col min="25" max="27" width="10" style="283" customWidth="1"/>
    <col min="28" max="28" width="10" style="88" customWidth="1"/>
    <col min="29" max="30" width="10" style="92" customWidth="1"/>
    <col min="31" max="16384" width="9.140625" style="92"/>
  </cols>
  <sheetData>
    <row r="1" spans="1:30" ht="19.899999999999999" customHeight="1" x14ac:dyDescent="0.2">
      <c r="A1" s="888" t="s">
        <v>527</v>
      </c>
      <c r="B1" s="890" t="s">
        <v>0</v>
      </c>
      <c r="C1" s="253" t="s">
        <v>671</v>
      </c>
      <c r="D1" s="898" t="s">
        <v>672</v>
      </c>
      <c r="E1" s="899"/>
      <c r="F1" s="899"/>
      <c r="G1" s="899"/>
      <c r="H1" s="899"/>
      <c r="I1" s="899"/>
      <c r="J1" s="899"/>
      <c r="K1" s="899"/>
      <c r="L1" s="900"/>
      <c r="M1" s="892" t="s">
        <v>673</v>
      </c>
      <c r="N1" s="893"/>
      <c r="O1" s="893"/>
      <c r="P1" s="893"/>
      <c r="Q1" s="893"/>
      <c r="R1" s="893"/>
      <c r="S1" s="893"/>
      <c r="T1" s="893"/>
      <c r="U1" s="901"/>
      <c r="V1" s="892" t="s">
        <v>505</v>
      </c>
      <c r="W1" s="893"/>
      <c r="X1" s="893"/>
      <c r="Y1" s="893"/>
      <c r="Z1" s="893"/>
      <c r="AA1" s="893"/>
      <c r="AB1" s="893"/>
      <c r="AC1" s="893"/>
      <c r="AD1" s="894"/>
    </row>
    <row r="2" spans="1:30" s="254" customFormat="1" ht="19.899999999999999" customHeight="1" thickBot="1" x14ac:dyDescent="0.25">
      <c r="A2" s="889"/>
      <c r="B2" s="891"/>
      <c r="C2" s="27" t="s">
        <v>674</v>
      </c>
      <c r="D2" s="895" t="s">
        <v>675</v>
      </c>
      <c r="E2" s="896"/>
      <c r="F2" s="897"/>
      <c r="G2" s="895" t="s">
        <v>676</v>
      </c>
      <c r="H2" s="896"/>
      <c r="I2" s="897"/>
      <c r="J2" s="895" t="s">
        <v>677</v>
      </c>
      <c r="K2" s="896"/>
      <c r="L2" s="897"/>
      <c r="M2" s="895" t="s">
        <v>675</v>
      </c>
      <c r="N2" s="896"/>
      <c r="O2" s="897"/>
      <c r="P2" s="895" t="s">
        <v>676</v>
      </c>
      <c r="Q2" s="896"/>
      <c r="R2" s="897"/>
      <c r="S2" s="895" t="s">
        <v>677</v>
      </c>
      <c r="T2" s="896"/>
      <c r="U2" s="897"/>
      <c r="V2" s="895" t="s">
        <v>675</v>
      </c>
      <c r="W2" s="896"/>
      <c r="X2" s="897"/>
      <c r="Y2" s="895" t="s">
        <v>676</v>
      </c>
      <c r="Z2" s="896"/>
      <c r="AA2" s="897"/>
      <c r="AB2" s="895" t="s">
        <v>677</v>
      </c>
      <c r="AC2" s="896"/>
      <c r="AD2" s="902"/>
    </row>
    <row r="3" spans="1:30" s="254" customFormat="1" ht="25.15" customHeight="1" thickBot="1" x14ac:dyDescent="0.25">
      <c r="A3" s="136"/>
      <c r="B3" s="708"/>
      <c r="C3" s="441"/>
      <c r="D3" s="709" t="s">
        <v>929</v>
      </c>
      <c r="E3" s="710" t="s">
        <v>930</v>
      </c>
      <c r="F3" s="710" t="s">
        <v>931</v>
      </c>
      <c r="G3" s="709" t="s">
        <v>929</v>
      </c>
      <c r="H3" s="710" t="s">
        <v>930</v>
      </c>
      <c r="I3" s="710" t="s">
        <v>931</v>
      </c>
      <c r="J3" s="709" t="s">
        <v>929</v>
      </c>
      <c r="K3" s="710" t="s">
        <v>930</v>
      </c>
      <c r="L3" s="710" t="s">
        <v>931</v>
      </c>
      <c r="M3" s="709" t="s">
        <v>929</v>
      </c>
      <c r="N3" s="710" t="s">
        <v>930</v>
      </c>
      <c r="O3" s="710" t="s">
        <v>931</v>
      </c>
      <c r="P3" s="709" t="s">
        <v>929</v>
      </c>
      <c r="Q3" s="710" t="s">
        <v>930</v>
      </c>
      <c r="R3" s="710" t="s">
        <v>931</v>
      </c>
      <c r="S3" s="709" t="s">
        <v>929</v>
      </c>
      <c r="T3" s="710" t="s">
        <v>930</v>
      </c>
      <c r="U3" s="710" t="s">
        <v>931</v>
      </c>
      <c r="V3" s="709" t="s">
        <v>929</v>
      </c>
      <c r="W3" s="710" t="s">
        <v>930</v>
      </c>
      <c r="X3" s="710" t="s">
        <v>931</v>
      </c>
      <c r="Y3" s="709" t="s">
        <v>929</v>
      </c>
      <c r="Z3" s="710" t="s">
        <v>930</v>
      </c>
      <c r="AA3" s="710" t="s">
        <v>931</v>
      </c>
      <c r="AB3" s="709" t="s">
        <v>929</v>
      </c>
      <c r="AC3" s="710" t="s">
        <v>930</v>
      </c>
      <c r="AD3" s="711" t="s">
        <v>931</v>
      </c>
    </row>
    <row r="4" spans="1:30" s="254" customFormat="1" ht="15" customHeight="1" x14ac:dyDescent="0.2">
      <c r="A4" s="365" t="s">
        <v>535</v>
      </c>
      <c r="B4" s="255" t="s">
        <v>1</v>
      </c>
      <c r="C4" s="256" t="s">
        <v>519</v>
      </c>
      <c r="D4" s="428"/>
      <c r="E4" s="428"/>
      <c r="F4" s="428"/>
      <c r="G4" s="428"/>
      <c r="H4" s="428"/>
      <c r="I4" s="428"/>
      <c r="J4" s="428">
        <f>D4+G4</f>
        <v>0</v>
      </c>
      <c r="K4" s="428">
        <f t="shared" ref="K4:L19" si="0">E4+H4</f>
        <v>0</v>
      </c>
      <c r="L4" s="428">
        <f t="shared" si="0"/>
        <v>0</v>
      </c>
      <c r="M4" s="712">
        <v>66323</v>
      </c>
      <c r="N4" s="712"/>
      <c r="O4" s="712">
        <f>M4+N4</f>
        <v>66323</v>
      </c>
      <c r="P4" s="428"/>
      <c r="Q4" s="713"/>
      <c r="R4" s="713"/>
      <c r="S4" s="428">
        <f>M4+P4</f>
        <v>66323</v>
      </c>
      <c r="T4" s="428">
        <f t="shared" ref="T4:U19" si="1">N4+Q4</f>
        <v>0</v>
      </c>
      <c r="U4" s="428">
        <f t="shared" si="1"/>
        <v>66323</v>
      </c>
      <c r="V4" s="712">
        <f t="shared" ref="V4:V5" si="2">D4+M4</f>
        <v>66323</v>
      </c>
      <c r="W4" s="712">
        <f t="shared" ref="W4:W28" si="3">E4+N4</f>
        <v>0</v>
      </c>
      <c r="X4" s="712">
        <f t="shared" ref="X4:X28" si="4">F4+O4</f>
        <v>66323</v>
      </c>
      <c r="Y4" s="712">
        <f t="shared" ref="Y4:Y5" si="5">G4+P4</f>
        <v>0</v>
      </c>
      <c r="Z4" s="712">
        <f t="shared" ref="Z4:Z28" si="6">H4+Q4</f>
        <v>0</v>
      </c>
      <c r="AA4" s="712">
        <f t="shared" ref="AA4:AA28" si="7">I4+R4</f>
        <v>0</v>
      </c>
      <c r="AB4" s="428">
        <f>V4+Y4</f>
        <v>66323</v>
      </c>
      <c r="AC4" s="428">
        <f t="shared" ref="AC4:AD19" si="8">W4+Z4</f>
        <v>0</v>
      </c>
      <c r="AD4" s="698">
        <f t="shared" si="8"/>
        <v>66323</v>
      </c>
    </row>
    <row r="5" spans="1:30" s="254" customFormat="1" ht="15" customHeight="1" x14ac:dyDescent="0.2">
      <c r="A5" s="366" t="s">
        <v>535</v>
      </c>
      <c r="B5" s="257" t="s">
        <v>1</v>
      </c>
      <c r="C5" s="258" t="s">
        <v>678</v>
      </c>
      <c r="D5" s="239">
        <v>40000</v>
      </c>
      <c r="E5" s="239"/>
      <c r="F5" s="239">
        <f>D5+E5</f>
        <v>40000</v>
      </c>
      <c r="G5" s="195"/>
      <c r="H5" s="195"/>
      <c r="I5" s="195"/>
      <c r="J5" s="196">
        <f t="shared" ref="J5:J31" si="9">D5+G5</f>
        <v>40000</v>
      </c>
      <c r="K5" s="196">
        <f t="shared" si="0"/>
        <v>0</v>
      </c>
      <c r="L5" s="196">
        <f t="shared" si="0"/>
        <v>40000</v>
      </c>
      <c r="M5" s="239"/>
      <c r="N5" s="239"/>
      <c r="O5" s="239"/>
      <c r="P5" s="195"/>
      <c r="Q5" s="194"/>
      <c r="R5" s="194"/>
      <c r="S5" s="196">
        <f t="shared" ref="S5:S31" si="10">M5+P5</f>
        <v>0</v>
      </c>
      <c r="T5" s="196">
        <f t="shared" si="1"/>
        <v>0</v>
      </c>
      <c r="U5" s="196">
        <f t="shared" si="1"/>
        <v>0</v>
      </c>
      <c r="V5" s="239">
        <f t="shared" si="2"/>
        <v>40000</v>
      </c>
      <c r="W5" s="239">
        <f t="shared" si="3"/>
        <v>0</v>
      </c>
      <c r="X5" s="239">
        <f t="shared" si="4"/>
        <v>40000</v>
      </c>
      <c r="Y5" s="239">
        <f t="shared" si="5"/>
        <v>0</v>
      </c>
      <c r="Z5" s="239">
        <f t="shared" si="6"/>
        <v>0</v>
      </c>
      <c r="AA5" s="239">
        <f t="shared" si="7"/>
        <v>0</v>
      </c>
      <c r="AB5" s="196">
        <f t="shared" ref="AB5:AB31" si="11">V5+Y5</f>
        <v>40000</v>
      </c>
      <c r="AC5" s="196">
        <f t="shared" si="8"/>
        <v>0</v>
      </c>
      <c r="AD5" s="292">
        <f t="shared" si="8"/>
        <v>40000</v>
      </c>
    </row>
    <row r="6" spans="1:30" s="93" customFormat="1" ht="15" customHeight="1" x14ac:dyDescent="0.2">
      <c r="A6" s="260" t="s">
        <v>538</v>
      </c>
      <c r="B6" s="261" t="s">
        <v>2</v>
      </c>
      <c r="C6" s="262" t="s">
        <v>679</v>
      </c>
      <c r="D6" s="263"/>
      <c r="E6" s="263"/>
      <c r="F6" s="263"/>
      <c r="G6" s="239"/>
      <c r="H6" s="239"/>
      <c r="I6" s="239"/>
      <c r="J6" s="196">
        <f t="shared" si="9"/>
        <v>0</v>
      </c>
      <c r="K6" s="196">
        <f t="shared" si="0"/>
        <v>0</v>
      </c>
      <c r="L6" s="196">
        <f t="shared" si="0"/>
        <v>0</v>
      </c>
      <c r="M6" s="264"/>
      <c r="N6" s="264"/>
      <c r="O6" s="264"/>
      <c r="P6" s="239">
        <v>389647</v>
      </c>
      <c r="Q6" s="239"/>
      <c r="R6" s="239">
        <f>P6+Q6</f>
        <v>389647</v>
      </c>
      <c r="S6" s="196">
        <f t="shared" si="10"/>
        <v>389647</v>
      </c>
      <c r="T6" s="196">
        <f t="shared" si="1"/>
        <v>0</v>
      </c>
      <c r="U6" s="196">
        <f t="shared" si="1"/>
        <v>389647</v>
      </c>
      <c r="V6" s="239">
        <f t="shared" ref="V6:V28" si="12">D6+M6</f>
        <v>0</v>
      </c>
      <c r="W6" s="239">
        <f t="shared" si="3"/>
        <v>0</v>
      </c>
      <c r="X6" s="239">
        <f t="shared" si="4"/>
        <v>0</v>
      </c>
      <c r="Y6" s="239">
        <f t="shared" ref="Y6:Y28" si="13">G6+P6</f>
        <v>389647</v>
      </c>
      <c r="Z6" s="239">
        <f t="shared" si="6"/>
        <v>0</v>
      </c>
      <c r="AA6" s="239">
        <f t="shared" si="7"/>
        <v>389647</v>
      </c>
      <c r="AB6" s="196">
        <f t="shared" si="11"/>
        <v>389647</v>
      </c>
      <c r="AC6" s="196">
        <f t="shared" si="8"/>
        <v>0</v>
      </c>
      <c r="AD6" s="292">
        <f t="shared" si="8"/>
        <v>389647</v>
      </c>
    </row>
    <row r="7" spans="1:30" s="93" customFormat="1" ht="60" customHeight="1" x14ac:dyDescent="0.2">
      <c r="A7" s="260" t="s">
        <v>538</v>
      </c>
      <c r="B7" s="265" t="s">
        <v>2</v>
      </c>
      <c r="C7" s="266" t="s">
        <v>680</v>
      </c>
      <c r="D7" s="170"/>
      <c r="E7" s="170"/>
      <c r="F7" s="170"/>
      <c r="G7" s="197"/>
      <c r="H7" s="197"/>
      <c r="I7" s="197"/>
      <c r="J7" s="196">
        <f t="shared" si="9"/>
        <v>0</v>
      </c>
      <c r="K7" s="196">
        <f t="shared" si="0"/>
        <v>0</v>
      </c>
      <c r="L7" s="196">
        <f t="shared" si="0"/>
        <v>0</v>
      </c>
      <c r="M7" s="170"/>
      <c r="N7" s="170"/>
      <c r="O7" s="170"/>
      <c r="P7" s="197">
        <v>33400</v>
      </c>
      <c r="Q7" s="197"/>
      <c r="R7" s="239">
        <f>P7+Q7</f>
        <v>33400</v>
      </c>
      <c r="S7" s="196">
        <f t="shared" si="10"/>
        <v>33400</v>
      </c>
      <c r="T7" s="196">
        <f t="shared" si="1"/>
        <v>0</v>
      </c>
      <c r="U7" s="196">
        <f t="shared" si="1"/>
        <v>33400</v>
      </c>
      <c r="V7" s="197">
        <f t="shared" si="12"/>
        <v>0</v>
      </c>
      <c r="W7" s="197">
        <f t="shared" si="3"/>
        <v>0</v>
      </c>
      <c r="X7" s="197">
        <f t="shared" si="4"/>
        <v>0</v>
      </c>
      <c r="Y7" s="197">
        <f t="shared" si="13"/>
        <v>33400</v>
      </c>
      <c r="Z7" s="197">
        <f t="shared" si="6"/>
        <v>0</v>
      </c>
      <c r="AA7" s="197">
        <f t="shared" si="7"/>
        <v>33400</v>
      </c>
      <c r="AB7" s="196">
        <f t="shared" si="11"/>
        <v>33400</v>
      </c>
      <c r="AC7" s="196">
        <f t="shared" si="8"/>
        <v>0</v>
      </c>
      <c r="AD7" s="292">
        <f t="shared" si="8"/>
        <v>33400</v>
      </c>
    </row>
    <row r="8" spans="1:30" s="93" customFormat="1" ht="30" customHeight="1" x14ac:dyDescent="0.2">
      <c r="A8" s="260" t="s">
        <v>538</v>
      </c>
      <c r="B8" s="267">
        <v>11502</v>
      </c>
      <c r="C8" s="266" t="s">
        <v>682</v>
      </c>
      <c r="D8" s="170"/>
      <c r="E8" s="170"/>
      <c r="F8" s="170"/>
      <c r="G8" s="197">
        <v>16000</v>
      </c>
      <c r="H8" s="197"/>
      <c r="I8" s="197">
        <f>G8+H8</f>
        <v>16000</v>
      </c>
      <c r="J8" s="196">
        <f t="shared" si="9"/>
        <v>16000</v>
      </c>
      <c r="K8" s="196">
        <f t="shared" si="0"/>
        <v>0</v>
      </c>
      <c r="L8" s="196">
        <f t="shared" si="0"/>
        <v>16000</v>
      </c>
      <c r="M8" s="170"/>
      <c r="N8" s="170"/>
      <c r="O8" s="170"/>
      <c r="P8" s="197"/>
      <c r="Q8" s="197"/>
      <c r="R8" s="197"/>
      <c r="S8" s="196">
        <f t="shared" si="10"/>
        <v>0</v>
      </c>
      <c r="T8" s="196">
        <f t="shared" si="1"/>
        <v>0</v>
      </c>
      <c r="U8" s="196">
        <f t="shared" si="1"/>
        <v>0</v>
      </c>
      <c r="V8" s="197">
        <f t="shared" si="12"/>
        <v>0</v>
      </c>
      <c r="W8" s="197">
        <f t="shared" si="3"/>
        <v>0</v>
      </c>
      <c r="X8" s="197">
        <f t="shared" si="4"/>
        <v>0</v>
      </c>
      <c r="Y8" s="197">
        <f t="shared" si="13"/>
        <v>16000</v>
      </c>
      <c r="Z8" s="197">
        <f t="shared" si="6"/>
        <v>0</v>
      </c>
      <c r="AA8" s="197">
        <f t="shared" si="7"/>
        <v>16000</v>
      </c>
      <c r="AB8" s="196">
        <f t="shared" si="11"/>
        <v>16000</v>
      </c>
      <c r="AC8" s="196">
        <f t="shared" si="8"/>
        <v>0</v>
      </c>
      <c r="AD8" s="292">
        <f t="shared" si="8"/>
        <v>16000</v>
      </c>
    </row>
    <row r="9" spans="1:30" s="93" customFormat="1" ht="30" customHeight="1" x14ac:dyDescent="0.2">
      <c r="A9" s="260" t="s">
        <v>538</v>
      </c>
      <c r="B9" s="267">
        <v>11601</v>
      </c>
      <c r="C9" s="266" t="s">
        <v>700</v>
      </c>
      <c r="D9" s="170"/>
      <c r="E9" s="170"/>
      <c r="F9" s="170"/>
      <c r="G9" s="197">
        <v>114637</v>
      </c>
      <c r="H9" s="197"/>
      <c r="I9" s="197">
        <f t="shared" ref="I9:I10" si="14">G9+H9</f>
        <v>114637</v>
      </c>
      <c r="J9" s="196">
        <f t="shared" si="9"/>
        <v>114637</v>
      </c>
      <c r="K9" s="196">
        <f t="shared" si="0"/>
        <v>0</v>
      </c>
      <c r="L9" s="196">
        <f t="shared" si="0"/>
        <v>114637</v>
      </c>
      <c r="M9" s="170"/>
      <c r="N9" s="170"/>
      <c r="O9" s="170"/>
      <c r="P9" s="197"/>
      <c r="Q9" s="197"/>
      <c r="R9" s="197"/>
      <c r="S9" s="196">
        <f t="shared" si="10"/>
        <v>0</v>
      </c>
      <c r="T9" s="196">
        <f t="shared" si="1"/>
        <v>0</v>
      </c>
      <c r="U9" s="196">
        <f t="shared" si="1"/>
        <v>0</v>
      </c>
      <c r="V9" s="197">
        <f t="shared" si="12"/>
        <v>0</v>
      </c>
      <c r="W9" s="197">
        <f t="shared" si="3"/>
        <v>0</v>
      </c>
      <c r="X9" s="197">
        <f t="shared" si="4"/>
        <v>0</v>
      </c>
      <c r="Y9" s="197">
        <f t="shared" si="13"/>
        <v>114637</v>
      </c>
      <c r="Z9" s="197">
        <f t="shared" si="6"/>
        <v>0</v>
      </c>
      <c r="AA9" s="197">
        <f t="shared" si="7"/>
        <v>114637</v>
      </c>
      <c r="AB9" s="196">
        <f t="shared" si="11"/>
        <v>114637</v>
      </c>
      <c r="AC9" s="196">
        <f t="shared" si="8"/>
        <v>0</v>
      </c>
      <c r="AD9" s="292">
        <f t="shared" si="8"/>
        <v>114637</v>
      </c>
    </row>
    <row r="10" spans="1:30" s="93" customFormat="1" ht="15" customHeight="1" x14ac:dyDescent="0.2">
      <c r="A10" s="260" t="s">
        <v>538</v>
      </c>
      <c r="B10" s="267">
        <v>11601</v>
      </c>
      <c r="C10" s="266" t="s">
        <v>735</v>
      </c>
      <c r="D10" s="170"/>
      <c r="E10" s="170"/>
      <c r="F10" s="170"/>
      <c r="G10" s="197">
        <v>15035</v>
      </c>
      <c r="H10" s="197"/>
      <c r="I10" s="197">
        <f t="shared" si="14"/>
        <v>15035</v>
      </c>
      <c r="J10" s="196">
        <f t="shared" si="9"/>
        <v>15035</v>
      </c>
      <c r="K10" s="196">
        <f t="shared" si="0"/>
        <v>0</v>
      </c>
      <c r="L10" s="196">
        <f t="shared" si="0"/>
        <v>15035</v>
      </c>
      <c r="M10" s="170"/>
      <c r="N10" s="170"/>
      <c r="O10" s="170"/>
      <c r="P10" s="197"/>
      <c r="Q10" s="197"/>
      <c r="R10" s="197"/>
      <c r="S10" s="196">
        <f t="shared" si="10"/>
        <v>0</v>
      </c>
      <c r="T10" s="196">
        <f t="shared" si="1"/>
        <v>0</v>
      </c>
      <c r="U10" s="196">
        <f t="shared" si="1"/>
        <v>0</v>
      </c>
      <c r="V10" s="197">
        <f t="shared" si="12"/>
        <v>0</v>
      </c>
      <c r="W10" s="197">
        <f t="shared" si="3"/>
        <v>0</v>
      </c>
      <c r="X10" s="197">
        <f t="shared" si="4"/>
        <v>0</v>
      </c>
      <c r="Y10" s="197">
        <f t="shared" si="13"/>
        <v>15035</v>
      </c>
      <c r="Z10" s="197">
        <f t="shared" si="6"/>
        <v>0</v>
      </c>
      <c r="AA10" s="197">
        <f t="shared" si="7"/>
        <v>15035</v>
      </c>
      <c r="AB10" s="196">
        <f t="shared" si="11"/>
        <v>15035</v>
      </c>
      <c r="AC10" s="196">
        <f t="shared" si="8"/>
        <v>0</v>
      </c>
      <c r="AD10" s="292">
        <f t="shared" si="8"/>
        <v>15035</v>
      </c>
    </row>
    <row r="11" spans="1:30" s="93" customFormat="1" ht="30" customHeight="1" x14ac:dyDescent="0.2">
      <c r="A11" s="260" t="s">
        <v>538</v>
      </c>
      <c r="B11" s="267">
        <v>11601</v>
      </c>
      <c r="C11" s="266" t="s">
        <v>729</v>
      </c>
      <c r="D11" s="170">
        <v>20989</v>
      </c>
      <c r="E11" s="170"/>
      <c r="F11" s="239">
        <f t="shared" ref="F11:F12" si="15">D11+E11</f>
        <v>20989</v>
      </c>
      <c r="G11" s="197"/>
      <c r="H11" s="197"/>
      <c r="I11" s="197"/>
      <c r="J11" s="196">
        <f t="shared" si="9"/>
        <v>20989</v>
      </c>
      <c r="K11" s="196">
        <f t="shared" si="0"/>
        <v>0</v>
      </c>
      <c r="L11" s="196">
        <f t="shared" si="0"/>
        <v>20989</v>
      </c>
      <c r="M11" s="170"/>
      <c r="N11" s="170"/>
      <c r="O11" s="170"/>
      <c r="P11" s="197"/>
      <c r="Q11" s="197"/>
      <c r="R11" s="197"/>
      <c r="S11" s="196">
        <f t="shared" si="10"/>
        <v>0</v>
      </c>
      <c r="T11" s="196">
        <f t="shared" si="1"/>
        <v>0</v>
      </c>
      <c r="U11" s="196">
        <f t="shared" si="1"/>
        <v>0</v>
      </c>
      <c r="V11" s="197">
        <f t="shared" si="12"/>
        <v>20989</v>
      </c>
      <c r="W11" s="197">
        <f t="shared" si="3"/>
        <v>0</v>
      </c>
      <c r="X11" s="197">
        <f t="shared" si="4"/>
        <v>20989</v>
      </c>
      <c r="Y11" s="197">
        <f t="shared" si="13"/>
        <v>0</v>
      </c>
      <c r="Z11" s="197">
        <f t="shared" si="6"/>
        <v>0</v>
      </c>
      <c r="AA11" s="197">
        <f t="shared" si="7"/>
        <v>0</v>
      </c>
      <c r="AB11" s="196">
        <f t="shared" si="11"/>
        <v>20989</v>
      </c>
      <c r="AC11" s="196">
        <f t="shared" si="8"/>
        <v>0</v>
      </c>
      <c r="AD11" s="292">
        <f t="shared" si="8"/>
        <v>20989</v>
      </c>
    </row>
    <row r="12" spans="1:30" s="93" customFormat="1" ht="30" customHeight="1" x14ac:dyDescent="0.2">
      <c r="A12" s="260" t="s">
        <v>538</v>
      </c>
      <c r="B12" s="267">
        <v>11601</v>
      </c>
      <c r="C12" s="266" t="s">
        <v>730</v>
      </c>
      <c r="D12" s="170">
        <v>1135</v>
      </c>
      <c r="E12" s="170"/>
      <c r="F12" s="239">
        <f t="shared" si="15"/>
        <v>1135</v>
      </c>
      <c r="G12" s="197"/>
      <c r="H12" s="197"/>
      <c r="I12" s="197"/>
      <c r="J12" s="196">
        <f t="shared" si="9"/>
        <v>1135</v>
      </c>
      <c r="K12" s="196">
        <f t="shared" si="0"/>
        <v>0</v>
      </c>
      <c r="L12" s="196">
        <f t="shared" si="0"/>
        <v>1135</v>
      </c>
      <c r="M12" s="170"/>
      <c r="N12" s="170"/>
      <c r="O12" s="170"/>
      <c r="P12" s="197"/>
      <c r="Q12" s="197"/>
      <c r="R12" s="197"/>
      <c r="S12" s="196">
        <f t="shared" si="10"/>
        <v>0</v>
      </c>
      <c r="T12" s="196">
        <f t="shared" si="1"/>
        <v>0</v>
      </c>
      <c r="U12" s="196">
        <f t="shared" si="1"/>
        <v>0</v>
      </c>
      <c r="V12" s="197">
        <f t="shared" si="12"/>
        <v>1135</v>
      </c>
      <c r="W12" s="197">
        <f t="shared" si="3"/>
        <v>0</v>
      </c>
      <c r="X12" s="197">
        <f t="shared" si="4"/>
        <v>1135</v>
      </c>
      <c r="Y12" s="197">
        <f t="shared" si="13"/>
        <v>0</v>
      </c>
      <c r="Z12" s="197">
        <f t="shared" si="6"/>
        <v>0</v>
      </c>
      <c r="AA12" s="197">
        <f t="shared" si="7"/>
        <v>0</v>
      </c>
      <c r="AB12" s="196">
        <f t="shared" si="11"/>
        <v>1135</v>
      </c>
      <c r="AC12" s="196">
        <f t="shared" si="8"/>
        <v>0</v>
      </c>
      <c r="AD12" s="292">
        <f t="shared" si="8"/>
        <v>1135</v>
      </c>
    </row>
    <row r="13" spans="1:30" s="93" customFormat="1" ht="30" customHeight="1" x14ac:dyDescent="0.2">
      <c r="A13" s="260" t="s">
        <v>538</v>
      </c>
      <c r="B13" s="267">
        <v>11601</v>
      </c>
      <c r="C13" s="266" t="s">
        <v>734</v>
      </c>
      <c r="D13" s="170"/>
      <c r="E13" s="170"/>
      <c r="F13" s="170"/>
      <c r="G13" s="197">
        <v>5500</v>
      </c>
      <c r="H13" s="197"/>
      <c r="I13" s="197">
        <f t="shared" ref="I13" si="16">G13+H13</f>
        <v>5500</v>
      </c>
      <c r="J13" s="196">
        <f t="shared" si="9"/>
        <v>5500</v>
      </c>
      <c r="K13" s="196">
        <f t="shared" si="0"/>
        <v>0</v>
      </c>
      <c r="L13" s="196">
        <f t="shared" si="0"/>
        <v>5500</v>
      </c>
      <c r="M13" s="170"/>
      <c r="N13" s="170"/>
      <c r="O13" s="170"/>
      <c r="P13" s="197"/>
      <c r="Q13" s="197"/>
      <c r="R13" s="197"/>
      <c r="S13" s="196">
        <f t="shared" si="10"/>
        <v>0</v>
      </c>
      <c r="T13" s="196">
        <f t="shared" si="1"/>
        <v>0</v>
      </c>
      <c r="U13" s="196">
        <f t="shared" si="1"/>
        <v>0</v>
      </c>
      <c r="V13" s="197">
        <f t="shared" si="12"/>
        <v>0</v>
      </c>
      <c r="W13" s="197">
        <f t="shared" si="3"/>
        <v>0</v>
      </c>
      <c r="X13" s="197">
        <f t="shared" si="4"/>
        <v>0</v>
      </c>
      <c r="Y13" s="197">
        <f t="shared" si="13"/>
        <v>5500</v>
      </c>
      <c r="Z13" s="197">
        <f t="shared" si="6"/>
        <v>0</v>
      </c>
      <c r="AA13" s="197">
        <f t="shared" si="7"/>
        <v>5500</v>
      </c>
      <c r="AB13" s="196">
        <f t="shared" si="11"/>
        <v>5500</v>
      </c>
      <c r="AC13" s="196">
        <f t="shared" si="8"/>
        <v>0</v>
      </c>
      <c r="AD13" s="292">
        <f t="shared" si="8"/>
        <v>5500</v>
      </c>
    </row>
    <row r="14" spans="1:30" s="93" customFormat="1" ht="45" customHeight="1" x14ac:dyDescent="0.2">
      <c r="A14" s="260" t="s">
        <v>538</v>
      </c>
      <c r="B14" s="267">
        <v>11601</v>
      </c>
      <c r="C14" s="266" t="s">
        <v>736</v>
      </c>
      <c r="D14" s="170"/>
      <c r="E14" s="170"/>
      <c r="F14" s="170"/>
      <c r="G14" s="197"/>
      <c r="H14" s="197"/>
      <c r="I14" s="197"/>
      <c r="J14" s="196">
        <f t="shared" si="9"/>
        <v>0</v>
      </c>
      <c r="K14" s="196">
        <f t="shared" si="0"/>
        <v>0</v>
      </c>
      <c r="L14" s="196">
        <f t="shared" si="0"/>
        <v>0</v>
      </c>
      <c r="M14" s="170"/>
      <c r="N14" s="170"/>
      <c r="O14" s="170"/>
      <c r="P14" s="197">
        <v>56903</v>
      </c>
      <c r="Q14" s="197"/>
      <c r="R14" s="239">
        <f>P14+Q14</f>
        <v>56903</v>
      </c>
      <c r="S14" s="196">
        <f t="shared" si="10"/>
        <v>56903</v>
      </c>
      <c r="T14" s="196">
        <f t="shared" si="1"/>
        <v>0</v>
      </c>
      <c r="U14" s="196">
        <f t="shared" si="1"/>
        <v>56903</v>
      </c>
      <c r="V14" s="197">
        <f t="shared" si="12"/>
        <v>0</v>
      </c>
      <c r="W14" s="197">
        <f t="shared" si="3"/>
        <v>0</v>
      </c>
      <c r="X14" s="197">
        <f t="shared" si="4"/>
        <v>0</v>
      </c>
      <c r="Y14" s="197">
        <f t="shared" si="13"/>
        <v>56903</v>
      </c>
      <c r="Z14" s="197">
        <f t="shared" si="6"/>
        <v>0</v>
      </c>
      <c r="AA14" s="197">
        <f t="shared" si="7"/>
        <v>56903</v>
      </c>
      <c r="AB14" s="196">
        <f t="shared" si="11"/>
        <v>56903</v>
      </c>
      <c r="AC14" s="196">
        <f t="shared" si="8"/>
        <v>0</v>
      </c>
      <c r="AD14" s="292">
        <f t="shared" si="8"/>
        <v>56903</v>
      </c>
    </row>
    <row r="15" spans="1:30" s="93" customFormat="1" ht="15" customHeight="1" x14ac:dyDescent="0.2">
      <c r="A15" s="260" t="s">
        <v>538</v>
      </c>
      <c r="B15" s="267">
        <v>11603</v>
      </c>
      <c r="C15" s="266" t="s">
        <v>704</v>
      </c>
      <c r="D15" s="170"/>
      <c r="E15" s="170"/>
      <c r="F15" s="170"/>
      <c r="G15" s="197">
        <v>294947</v>
      </c>
      <c r="H15" s="197"/>
      <c r="I15" s="197">
        <f t="shared" ref="I15:I18" si="17">G15+H15</f>
        <v>294947</v>
      </c>
      <c r="J15" s="196">
        <f t="shared" si="9"/>
        <v>294947</v>
      </c>
      <c r="K15" s="196">
        <f t="shared" si="0"/>
        <v>0</v>
      </c>
      <c r="L15" s="196">
        <f t="shared" si="0"/>
        <v>294947</v>
      </c>
      <c r="M15" s="170"/>
      <c r="N15" s="170"/>
      <c r="O15" s="170"/>
      <c r="P15" s="197"/>
      <c r="Q15" s="197"/>
      <c r="R15" s="197"/>
      <c r="S15" s="196">
        <f t="shared" si="10"/>
        <v>0</v>
      </c>
      <c r="T15" s="196">
        <f t="shared" si="1"/>
        <v>0</v>
      </c>
      <c r="U15" s="196">
        <f t="shared" si="1"/>
        <v>0</v>
      </c>
      <c r="V15" s="197">
        <f t="shared" si="12"/>
        <v>0</v>
      </c>
      <c r="W15" s="197">
        <f t="shared" si="3"/>
        <v>0</v>
      </c>
      <c r="X15" s="197">
        <f t="shared" si="4"/>
        <v>0</v>
      </c>
      <c r="Y15" s="197">
        <f t="shared" si="13"/>
        <v>294947</v>
      </c>
      <c r="Z15" s="197">
        <f t="shared" si="6"/>
        <v>0</v>
      </c>
      <c r="AA15" s="197">
        <f t="shared" si="7"/>
        <v>294947</v>
      </c>
      <c r="AB15" s="196">
        <f t="shared" si="11"/>
        <v>294947</v>
      </c>
      <c r="AC15" s="196">
        <f t="shared" si="8"/>
        <v>0</v>
      </c>
      <c r="AD15" s="292">
        <f t="shared" si="8"/>
        <v>294947</v>
      </c>
    </row>
    <row r="16" spans="1:30" s="93" customFormat="1" ht="15" customHeight="1" x14ac:dyDescent="0.2">
      <c r="A16" s="260" t="s">
        <v>538</v>
      </c>
      <c r="B16" s="267">
        <v>11603</v>
      </c>
      <c r="C16" s="266" t="s">
        <v>705</v>
      </c>
      <c r="D16" s="170"/>
      <c r="E16" s="170"/>
      <c r="F16" s="170"/>
      <c r="G16" s="197">
        <v>59047</v>
      </c>
      <c r="H16" s="197"/>
      <c r="I16" s="197">
        <f t="shared" si="17"/>
        <v>59047</v>
      </c>
      <c r="J16" s="196">
        <f t="shared" si="9"/>
        <v>59047</v>
      </c>
      <c r="K16" s="196">
        <f t="shared" si="0"/>
        <v>0</v>
      </c>
      <c r="L16" s="196">
        <f t="shared" si="0"/>
        <v>59047</v>
      </c>
      <c r="M16" s="170"/>
      <c r="N16" s="170"/>
      <c r="O16" s="170"/>
      <c r="P16" s="197"/>
      <c r="Q16" s="197"/>
      <c r="R16" s="197"/>
      <c r="S16" s="196">
        <f t="shared" si="10"/>
        <v>0</v>
      </c>
      <c r="T16" s="196">
        <f t="shared" si="1"/>
        <v>0</v>
      </c>
      <c r="U16" s="196">
        <f t="shared" si="1"/>
        <v>0</v>
      </c>
      <c r="V16" s="197">
        <f t="shared" si="12"/>
        <v>0</v>
      </c>
      <c r="W16" s="197">
        <f t="shared" si="3"/>
        <v>0</v>
      </c>
      <c r="X16" s="197">
        <f t="shared" si="4"/>
        <v>0</v>
      </c>
      <c r="Y16" s="197">
        <f t="shared" si="13"/>
        <v>59047</v>
      </c>
      <c r="Z16" s="197">
        <f t="shared" si="6"/>
        <v>0</v>
      </c>
      <c r="AA16" s="197">
        <f t="shared" si="7"/>
        <v>59047</v>
      </c>
      <c r="AB16" s="196">
        <f t="shared" si="11"/>
        <v>59047</v>
      </c>
      <c r="AC16" s="196">
        <f t="shared" si="8"/>
        <v>0</v>
      </c>
      <c r="AD16" s="292">
        <f t="shared" si="8"/>
        <v>59047</v>
      </c>
    </row>
    <row r="17" spans="1:30" s="93" customFormat="1" ht="15" customHeight="1" x14ac:dyDescent="0.2">
      <c r="A17" s="260" t="s">
        <v>538</v>
      </c>
      <c r="B17" s="267">
        <v>11603</v>
      </c>
      <c r="C17" s="266" t="s">
        <v>706</v>
      </c>
      <c r="D17" s="170"/>
      <c r="E17" s="170"/>
      <c r="F17" s="170"/>
      <c r="G17" s="197">
        <v>156634</v>
      </c>
      <c r="H17" s="197"/>
      <c r="I17" s="197">
        <f t="shared" si="17"/>
        <v>156634</v>
      </c>
      <c r="J17" s="196">
        <f t="shared" si="9"/>
        <v>156634</v>
      </c>
      <c r="K17" s="196">
        <f t="shared" si="0"/>
        <v>0</v>
      </c>
      <c r="L17" s="196">
        <f t="shared" si="0"/>
        <v>156634</v>
      </c>
      <c r="M17" s="170"/>
      <c r="N17" s="170"/>
      <c r="O17" s="170"/>
      <c r="P17" s="197"/>
      <c r="Q17" s="197"/>
      <c r="R17" s="197"/>
      <c r="S17" s="196">
        <f t="shared" si="10"/>
        <v>0</v>
      </c>
      <c r="T17" s="196">
        <f t="shared" si="1"/>
        <v>0</v>
      </c>
      <c r="U17" s="196">
        <f t="shared" si="1"/>
        <v>0</v>
      </c>
      <c r="V17" s="197">
        <f t="shared" si="12"/>
        <v>0</v>
      </c>
      <c r="W17" s="197">
        <f t="shared" si="3"/>
        <v>0</v>
      </c>
      <c r="X17" s="197">
        <f t="shared" si="4"/>
        <v>0</v>
      </c>
      <c r="Y17" s="197">
        <f t="shared" si="13"/>
        <v>156634</v>
      </c>
      <c r="Z17" s="197">
        <f t="shared" si="6"/>
        <v>0</v>
      </c>
      <c r="AA17" s="197">
        <f t="shared" si="7"/>
        <v>156634</v>
      </c>
      <c r="AB17" s="196">
        <f t="shared" si="11"/>
        <v>156634</v>
      </c>
      <c r="AC17" s="196">
        <f t="shared" si="8"/>
        <v>0</v>
      </c>
      <c r="AD17" s="292">
        <f t="shared" si="8"/>
        <v>156634</v>
      </c>
    </row>
    <row r="18" spans="1:30" s="93" customFormat="1" ht="15" customHeight="1" x14ac:dyDescent="0.2">
      <c r="A18" s="260" t="s">
        <v>538</v>
      </c>
      <c r="B18" s="267">
        <v>11602</v>
      </c>
      <c r="C18" s="266" t="s">
        <v>727</v>
      </c>
      <c r="D18" s="170"/>
      <c r="E18" s="170"/>
      <c r="F18" s="170"/>
      <c r="G18" s="197">
        <v>80343</v>
      </c>
      <c r="H18" s="197"/>
      <c r="I18" s="197">
        <f t="shared" si="17"/>
        <v>80343</v>
      </c>
      <c r="J18" s="196">
        <f t="shared" si="9"/>
        <v>80343</v>
      </c>
      <c r="K18" s="196">
        <f t="shared" si="0"/>
        <v>0</v>
      </c>
      <c r="L18" s="196">
        <f t="shared" si="0"/>
        <v>80343</v>
      </c>
      <c r="M18" s="170"/>
      <c r="N18" s="170"/>
      <c r="O18" s="170"/>
      <c r="P18" s="197"/>
      <c r="Q18" s="197"/>
      <c r="R18" s="197"/>
      <c r="S18" s="196">
        <f t="shared" si="10"/>
        <v>0</v>
      </c>
      <c r="T18" s="196">
        <f t="shared" si="1"/>
        <v>0</v>
      </c>
      <c r="U18" s="196">
        <f t="shared" si="1"/>
        <v>0</v>
      </c>
      <c r="V18" s="197">
        <f t="shared" si="12"/>
        <v>0</v>
      </c>
      <c r="W18" s="197">
        <f t="shared" si="3"/>
        <v>0</v>
      </c>
      <c r="X18" s="197">
        <f t="shared" si="4"/>
        <v>0</v>
      </c>
      <c r="Y18" s="197">
        <f t="shared" si="13"/>
        <v>80343</v>
      </c>
      <c r="Z18" s="197">
        <f t="shared" si="6"/>
        <v>0</v>
      </c>
      <c r="AA18" s="197">
        <f t="shared" si="7"/>
        <v>80343</v>
      </c>
      <c r="AB18" s="196">
        <f t="shared" si="11"/>
        <v>80343</v>
      </c>
      <c r="AC18" s="196">
        <f t="shared" si="8"/>
        <v>0</v>
      </c>
      <c r="AD18" s="292">
        <f t="shared" si="8"/>
        <v>80343</v>
      </c>
    </row>
    <row r="19" spans="1:30" s="93" customFormat="1" ht="15" customHeight="1" x14ac:dyDescent="0.2">
      <c r="A19" s="260" t="s">
        <v>538</v>
      </c>
      <c r="B19" s="267">
        <v>11602</v>
      </c>
      <c r="C19" s="266" t="s">
        <v>728</v>
      </c>
      <c r="D19" s="170"/>
      <c r="E19" s="170"/>
      <c r="F19" s="170"/>
      <c r="G19" s="197"/>
      <c r="H19" s="197"/>
      <c r="I19" s="197"/>
      <c r="J19" s="196">
        <f t="shared" si="9"/>
        <v>0</v>
      </c>
      <c r="K19" s="196">
        <f t="shared" si="0"/>
        <v>0</v>
      </c>
      <c r="L19" s="196">
        <f t="shared" si="0"/>
        <v>0</v>
      </c>
      <c r="M19" s="170"/>
      <c r="N19" s="170"/>
      <c r="O19" s="170"/>
      <c r="P19" s="197">
        <v>400000</v>
      </c>
      <c r="Q19" s="197"/>
      <c r="R19" s="239">
        <f>P19+Q19</f>
        <v>400000</v>
      </c>
      <c r="S19" s="196">
        <f t="shared" si="10"/>
        <v>400000</v>
      </c>
      <c r="T19" s="196">
        <f t="shared" si="1"/>
        <v>0</v>
      </c>
      <c r="U19" s="196">
        <f t="shared" si="1"/>
        <v>400000</v>
      </c>
      <c r="V19" s="197">
        <f t="shared" si="12"/>
        <v>0</v>
      </c>
      <c r="W19" s="197">
        <f t="shared" si="3"/>
        <v>0</v>
      </c>
      <c r="X19" s="197">
        <f t="shared" si="4"/>
        <v>0</v>
      </c>
      <c r="Y19" s="197">
        <f t="shared" si="13"/>
        <v>400000</v>
      </c>
      <c r="Z19" s="197">
        <f t="shared" si="6"/>
        <v>0</v>
      </c>
      <c r="AA19" s="197">
        <f t="shared" si="7"/>
        <v>400000</v>
      </c>
      <c r="AB19" s="196">
        <f t="shared" si="11"/>
        <v>400000</v>
      </c>
      <c r="AC19" s="196">
        <f t="shared" si="8"/>
        <v>0</v>
      </c>
      <c r="AD19" s="292">
        <f t="shared" si="8"/>
        <v>400000</v>
      </c>
    </row>
    <row r="20" spans="1:30" s="93" customFormat="1" ht="15" customHeight="1" x14ac:dyDescent="0.2">
      <c r="A20" s="260" t="s">
        <v>538</v>
      </c>
      <c r="B20" s="267">
        <v>11602</v>
      </c>
      <c r="C20" s="266" t="s">
        <v>662</v>
      </c>
      <c r="D20" s="170">
        <v>102000</v>
      </c>
      <c r="E20" s="170"/>
      <c r="F20" s="239">
        <f t="shared" ref="F20" si="18">D20+E20</f>
        <v>102000</v>
      </c>
      <c r="G20" s="197"/>
      <c r="H20" s="197"/>
      <c r="I20" s="197"/>
      <c r="J20" s="196">
        <f t="shared" si="9"/>
        <v>102000</v>
      </c>
      <c r="K20" s="196">
        <f t="shared" ref="K20:K31" si="19">E20+H20</f>
        <v>0</v>
      </c>
      <c r="L20" s="196">
        <f t="shared" ref="L20:L31" si="20">F20+I20</f>
        <v>102000</v>
      </c>
      <c r="M20" s="170"/>
      <c r="N20" s="170"/>
      <c r="O20" s="184"/>
      <c r="P20" s="197"/>
      <c r="Q20" s="197"/>
      <c r="R20" s="197"/>
      <c r="S20" s="196">
        <f t="shared" si="10"/>
        <v>0</v>
      </c>
      <c r="T20" s="196">
        <f t="shared" ref="T20:T31" si="21">N20+Q20</f>
        <v>0</v>
      </c>
      <c r="U20" s="196">
        <f t="shared" ref="U20:U31" si="22">O20+R20</f>
        <v>0</v>
      </c>
      <c r="V20" s="197">
        <f t="shared" si="12"/>
        <v>102000</v>
      </c>
      <c r="W20" s="197">
        <f t="shared" si="3"/>
        <v>0</v>
      </c>
      <c r="X20" s="197">
        <f t="shared" si="4"/>
        <v>102000</v>
      </c>
      <c r="Y20" s="197">
        <f t="shared" si="13"/>
        <v>0</v>
      </c>
      <c r="Z20" s="197">
        <f t="shared" si="6"/>
        <v>0</v>
      </c>
      <c r="AA20" s="197">
        <f t="shared" si="7"/>
        <v>0</v>
      </c>
      <c r="AB20" s="196">
        <f t="shared" si="11"/>
        <v>102000</v>
      </c>
      <c r="AC20" s="196">
        <f t="shared" ref="AC20:AC31" si="23">W20+Z20</f>
        <v>0</v>
      </c>
      <c r="AD20" s="292">
        <f t="shared" ref="AD20:AD31" si="24">X20+AA20</f>
        <v>102000</v>
      </c>
    </row>
    <row r="21" spans="1:30" s="93" customFormat="1" ht="15" customHeight="1" x14ac:dyDescent="0.2">
      <c r="A21" s="260" t="s">
        <v>535</v>
      </c>
      <c r="B21" s="267">
        <v>11602</v>
      </c>
      <c r="C21" s="266" t="s">
        <v>870</v>
      </c>
      <c r="D21" s="170"/>
      <c r="E21" s="170"/>
      <c r="F21" s="170"/>
      <c r="G21" s="197"/>
      <c r="H21" s="197"/>
      <c r="I21" s="197"/>
      <c r="J21" s="196">
        <f t="shared" si="9"/>
        <v>0</v>
      </c>
      <c r="K21" s="196">
        <f t="shared" si="19"/>
        <v>0</v>
      </c>
      <c r="L21" s="196">
        <f t="shared" si="20"/>
        <v>0</v>
      </c>
      <c r="M21" s="170">
        <v>50000</v>
      </c>
      <c r="N21" s="170"/>
      <c r="O21" s="197">
        <f t="shared" ref="O21:O23" si="25">M21+N21</f>
        <v>50000</v>
      </c>
      <c r="P21" s="197"/>
      <c r="Q21" s="197"/>
      <c r="R21" s="197"/>
      <c r="S21" s="196">
        <f t="shared" si="10"/>
        <v>50000</v>
      </c>
      <c r="T21" s="196">
        <f t="shared" si="21"/>
        <v>0</v>
      </c>
      <c r="U21" s="196">
        <f t="shared" si="22"/>
        <v>50000</v>
      </c>
      <c r="V21" s="197">
        <f t="shared" si="12"/>
        <v>50000</v>
      </c>
      <c r="W21" s="197">
        <f t="shared" si="3"/>
        <v>0</v>
      </c>
      <c r="X21" s="197">
        <f t="shared" si="4"/>
        <v>50000</v>
      </c>
      <c r="Y21" s="197">
        <f t="shared" si="13"/>
        <v>0</v>
      </c>
      <c r="Z21" s="197">
        <f t="shared" si="6"/>
        <v>0</v>
      </c>
      <c r="AA21" s="197">
        <f t="shared" si="7"/>
        <v>0</v>
      </c>
      <c r="AB21" s="196">
        <f t="shared" si="11"/>
        <v>50000</v>
      </c>
      <c r="AC21" s="196">
        <f t="shared" si="23"/>
        <v>0</v>
      </c>
      <c r="AD21" s="292">
        <f t="shared" si="24"/>
        <v>50000</v>
      </c>
    </row>
    <row r="22" spans="1:30" s="93" customFormat="1" ht="15" customHeight="1" x14ac:dyDescent="0.2">
      <c r="A22" s="260" t="s">
        <v>538</v>
      </c>
      <c r="B22" s="267">
        <v>11604</v>
      </c>
      <c r="C22" s="266" t="s">
        <v>681</v>
      </c>
      <c r="D22" s="170"/>
      <c r="E22" s="170"/>
      <c r="F22" s="170"/>
      <c r="G22" s="197"/>
      <c r="H22" s="197"/>
      <c r="I22" s="197"/>
      <c r="J22" s="196">
        <f t="shared" si="9"/>
        <v>0</v>
      </c>
      <c r="K22" s="196">
        <f t="shared" si="19"/>
        <v>0</v>
      </c>
      <c r="L22" s="196">
        <f t="shared" si="20"/>
        <v>0</v>
      </c>
      <c r="M22" s="170">
        <v>2500</v>
      </c>
      <c r="N22" s="170"/>
      <c r="O22" s="197">
        <f t="shared" si="25"/>
        <v>2500</v>
      </c>
      <c r="P22" s="197">
        <v>65000</v>
      </c>
      <c r="Q22" s="197"/>
      <c r="R22" s="239">
        <f t="shared" ref="R22:R23" si="26">P22+Q22</f>
        <v>65000</v>
      </c>
      <c r="S22" s="196">
        <f t="shared" si="10"/>
        <v>67500</v>
      </c>
      <c r="T22" s="196">
        <f t="shared" si="21"/>
        <v>0</v>
      </c>
      <c r="U22" s="196">
        <f t="shared" si="22"/>
        <v>67500</v>
      </c>
      <c r="V22" s="197">
        <f t="shared" si="12"/>
        <v>2500</v>
      </c>
      <c r="W22" s="197">
        <f t="shared" si="3"/>
        <v>0</v>
      </c>
      <c r="X22" s="197">
        <f t="shared" si="4"/>
        <v>2500</v>
      </c>
      <c r="Y22" s="197">
        <f t="shared" si="13"/>
        <v>65000</v>
      </c>
      <c r="Z22" s="197">
        <f t="shared" si="6"/>
        <v>0</v>
      </c>
      <c r="AA22" s="197">
        <f t="shared" si="7"/>
        <v>65000</v>
      </c>
      <c r="AB22" s="196">
        <f t="shared" si="11"/>
        <v>67500</v>
      </c>
      <c r="AC22" s="196">
        <f t="shared" si="23"/>
        <v>0</v>
      </c>
      <c r="AD22" s="292">
        <f t="shared" si="24"/>
        <v>67500</v>
      </c>
    </row>
    <row r="23" spans="1:30" s="93" customFormat="1" ht="15" customHeight="1" x14ac:dyDescent="0.2">
      <c r="A23" s="260" t="s">
        <v>538</v>
      </c>
      <c r="B23" s="267">
        <v>11605</v>
      </c>
      <c r="C23" s="266" t="s">
        <v>724</v>
      </c>
      <c r="D23" s="170"/>
      <c r="E23" s="170"/>
      <c r="F23" s="170"/>
      <c r="G23" s="197"/>
      <c r="H23" s="197"/>
      <c r="I23" s="197"/>
      <c r="J23" s="196">
        <f t="shared" si="9"/>
        <v>0</v>
      </c>
      <c r="K23" s="196">
        <f t="shared" si="19"/>
        <v>0</v>
      </c>
      <c r="L23" s="196">
        <f t="shared" si="20"/>
        <v>0</v>
      </c>
      <c r="M23" s="170">
        <f>2875+8350</f>
        <v>11225</v>
      </c>
      <c r="N23" s="170"/>
      <c r="O23" s="197">
        <f t="shared" si="25"/>
        <v>11225</v>
      </c>
      <c r="P23" s="197">
        <f>24525+221194</f>
        <v>245719</v>
      </c>
      <c r="Q23" s="197"/>
      <c r="R23" s="239">
        <f t="shared" si="26"/>
        <v>245719</v>
      </c>
      <c r="S23" s="196">
        <f t="shared" si="10"/>
        <v>256944</v>
      </c>
      <c r="T23" s="196">
        <f t="shared" si="21"/>
        <v>0</v>
      </c>
      <c r="U23" s="196">
        <f t="shared" si="22"/>
        <v>256944</v>
      </c>
      <c r="V23" s="197">
        <f t="shared" si="12"/>
        <v>11225</v>
      </c>
      <c r="W23" s="197">
        <f t="shared" si="3"/>
        <v>0</v>
      </c>
      <c r="X23" s="197">
        <f t="shared" si="4"/>
        <v>11225</v>
      </c>
      <c r="Y23" s="197">
        <f t="shared" si="13"/>
        <v>245719</v>
      </c>
      <c r="Z23" s="197">
        <f t="shared" si="6"/>
        <v>0</v>
      </c>
      <c r="AA23" s="197">
        <f t="shared" si="7"/>
        <v>245719</v>
      </c>
      <c r="AB23" s="196">
        <f t="shared" si="11"/>
        <v>256944</v>
      </c>
      <c r="AC23" s="196">
        <f t="shared" si="23"/>
        <v>0</v>
      </c>
      <c r="AD23" s="292">
        <f t="shared" si="24"/>
        <v>256944</v>
      </c>
    </row>
    <row r="24" spans="1:30" s="93" customFormat="1" ht="15" customHeight="1" x14ac:dyDescent="0.2">
      <c r="A24" s="260" t="s">
        <v>538</v>
      </c>
      <c r="B24" s="267">
        <v>11703</v>
      </c>
      <c r="C24" s="266" t="s">
        <v>726</v>
      </c>
      <c r="D24" s="170">
        <v>22000</v>
      </c>
      <c r="E24" s="170"/>
      <c r="F24" s="239">
        <f t="shared" ref="F24" si="27">D24+E24</f>
        <v>22000</v>
      </c>
      <c r="G24" s="197"/>
      <c r="H24" s="197"/>
      <c r="I24" s="197"/>
      <c r="J24" s="196">
        <f t="shared" si="9"/>
        <v>22000</v>
      </c>
      <c r="K24" s="196">
        <f t="shared" si="19"/>
        <v>0</v>
      </c>
      <c r="L24" s="196">
        <f t="shared" si="20"/>
        <v>22000</v>
      </c>
      <c r="M24" s="170"/>
      <c r="N24" s="170"/>
      <c r="O24" s="170"/>
      <c r="P24" s="197"/>
      <c r="Q24" s="197"/>
      <c r="R24" s="197"/>
      <c r="S24" s="196">
        <f t="shared" si="10"/>
        <v>0</v>
      </c>
      <c r="T24" s="196">
        <f t="shared" si="21"/>
        <v>0</v>
      </c>
      <c r="U24" s="196">
        <f t="shared" si="22"/>
        <v>0</v>
      </c>
      <c r="V24" s="197">
        <f t="shared" si="12"/>
        <v>22000</v>
      </c>
      <c r="W24" s="197">
        <f t="shared" si="3"/>
        <v>0</v>
      </c>
      <c r="X24" s="197">
        <f t="shared" si="4"/>
        <v>22000</v>
      </c>
      <c r="Y24" s="197">
        <f t="shared" si="13"/>
        <v>0</v>
      </c>
      <c r="Z24" s="197">
        <f t="shared" si="6"/>
        <v>0</v>
      </c>
      <c r="AA24" s="197">
        <f t="shared" si="7"/>
        <v>0</v>
      </c>
      <c r="AB24" s="196">
        <f t="shared" si="11"/>
        <v>22000</v>
      </c>
      <c r="AC24" s="196">
        <f t="shared" si="23"/>
        <v>0</v>
      </c>
      <c r="AD24" s="292">
        <f t="shared" si="24"/>
        <v>22000</v>
      </c>
    </row>
    <row r="25" spans="1:30" s="93" customFormat="1" ht="30" customHeight="1" x14ac:dyDescent="0.2">
      <c r="A25" s="268" t="s">
        <v>538</v>
      </c>
      <c r="B25" s="267"/>
      <c r="C25" s="266" t="s">
        <v>762</v>
      </c>
      <c r="D25" s="170"/>
      <c r="E25" s="170"/>
      <c r="F25" s="170"/>
      <c r="G25" s="197">
        <v>26206</v>
      </c>
      <c r="H25" s="197"/>
      <c r="I25" s="197">
        <f t="shared" ref="I25:I26" si="28">G25+H25</f>
        <v>26206</v>
      </c>
      <c r="J25" s="196">
        <f t="shared" si="9"/>
        <v>26206</v>
      </c>
      <c r="K25" s="196">
        <f t="shared" si="19"/>
        <v>0</v>
      </c>
      <c r="L25" s="196">
        <f t="shared" si="20"/>
        <v>26206</v>
      </c>
      <c r="M25" s="170"/>
      <c r="N25" s="170"/>
      <c r="O25" s="170"/>
      <c r="P25" s="197"/>
      <c r="Q25" s="197"/>
      <c r="R25" s="197"/>
      <c r="S25" s="196">
        <f t="shared" si="10"/>
        <v>0</v>
      </c>
      <c r="T25" s="196">
        <f t="shared" si="21"/>
        <v>0</v>
      </c>
      <c r="U25" s="196">
        <f t="shared" si="22"/>
        <v>0</v>
      </c>
      <c r="V25" s="197">
        <f t="shared" si="12"/>
        <v>0</v>
      </c>
      <c r="W25" s="197">
        <f t="shared" si="3"/>
        <v>0</v>
      </c>
      <c r="X25" s="197">
        <f t="shared" si="4"/>
        <v>0</v>
      </c>
      <c r="Y25" s="197">
        <f t="shared" si="13"/>
        <v>26206</v>
      </c>
      <c r="Z25" s="197">
        <f t="shared" si="6"/>
        <v>0</v>
      </c>
      <c r="AA25" s="197">
        <f t="shared" si="7"/>
        <v>26206</v>
      </c>
      <c r="AB25" s="196">
        <f t="shared" si="11"/>
        <v>26206</v>
      </c>
      <c r="AC25" s="196">
        <f t="shared" si="23"/>
        <v>0</v>
      </c>
      <c r="AD25" s="292">
        <f t="shared" si="24"/>
        <v>26206</v>
      </c>
    </row>
    <row r="26" spans="1:30" s="93" customFormat="1" ht="30" customHeight="1" x14ac:dyDescent="0.2">
      <c r="A26" s="268" t="s">
        <v>535</v>
      </c>
      <c r="B26" s="267"/>
      <c r="C26" s="266" t="s">
        <v>762</v>
      </c>
      <c r="D26" s="170"/>
      <c r="E26" s="170"/>
      <c r="F26" s="170"/>
      <c r="G26" s="197">
        <v>35126</v>
      </c>
      <c r="H26" s="197"/>
      <c r="I26" s="197">
        <f t="shared" si="28"/>
        <v>35126</v>
      </c>
      <c r="J26" s="196">
        <f t="shared" si="9"/>
        <v>35126</v>
      </c>
      <c r="K26" s="196">
        <f t="shared" si="19"/>
        <v>0</v>
      </c>
      <c r="L26" s="196">
        <f t="shared" si="20"/>
        <v>35126</v>
      </c>
      <c r="M26" s="170"/>
      <c r="N26" s="170"/>
      <c r="O26" s="170"/>
      <c r="P26" s="197"/>
      <c r="Q26" s="197"/>
      <c r="R26" s="197"/>
      <c r="S26" s="196">
        <f t="shared" si="10"/>
        <v>0</v>
      </c>
      <c r="T26" s="196">
        <f t="shared" si="21"/>
        <v>0</v>
      </c>
      <c r="U26" s="196">
        <f t="shared" si="22"/>
        <v>0</v>
      </c>
      <c r="V26" s="197">
        <f t="shared" si="12"/>
        <v>0</v>
      </c>
      <c r="W26" s="197">
        <f t="shared" si="3"/>
        <v>0</v>
      </c>
      <c r="X26" s="197">
        <f t="shared" si="4"/>
        <v>0</v>
      </c>
      <c r="Y26" s="197">
        <f t="shared" si="13"/>
        <v>35126</v>
      </c>
      <c r="Z26" s="197">
        <f t="shared" si="6"/>
        <v>0</v>
      </c>
      <c r="AA26" s="197">
        <f t="shared" si="7"/>
        <v>35126</v>
      </c>
      <c r="AB26" s="196">
        <f t="shared" si="11"/>
        <v>35126</v>
      </c>
      <c r="AC26" s="196">
        <f t="shared" si="23"/>
        <v>0</v>
      </c>
      <c r="AD26" s="292">
        <f t="shared" si="24"/>
        <v>35126</v>
      </c>
    </row>
    <row r="27" spans="1:30" s="78" customFormat="1" ht="30" customHeight="1" x14ac:dyDescent="0.2">
      <c r="A27" s="270" t="s">
        <v>535</v>
      </c>
      <c r="B27" s="271"/>
      <c r="C27" s="269" t="s">
        <v>762</v>
      </c>
      <c r="D27" s="197">
        <v>19660</v>
      </c>
      <c r="E27" s="197"/>
      <c r="F27" s="239">
        <f t="shared" ref="F27:F28" si="29">D27+E27</f>
        <v>19660</v>
      </c>
      <c r="G27" s="197"/>
      <c r="H27" s="197"/>
      <c r="I27" s="197"/>
      <c r="J27" s="196">
        <f t="shared" si="9"/>
        <v>19660</v>
      </c>
      <c r="K27" s="196">
        <f t="shared" si="19"/>
        <v>0</v>
      </c>
      <c r="L27" s="196">
        <f t="shared" si="20"/>
        <v>19660</v>
      </c>
      <c r="M27" s="170"/>
      <c r="N27" s="170"/>
      <c r="O27" s="170"/>
      <c r="P27" s="197"/>
      <c r="Q27" s="197"/>
      <c r="R27" s="197"/>
      <c r="S27" s="196">
        <f t="shared" si="10"/>
        <v>0</v>
      </c>
      <c r="T27" s="196">
        <f t="shared" si="21"/>
        <v>0</v>
      </c>
      <c r="U27" s="196">
        <f t="shared" si="22"/>
        <v>0</v>
      </c>
      <c r="V27" s="197">
        <f t="shared" si="12"/>
        <v>19660</v>
      </c>
      <c r="W27" s="197">
        <f t="shared" si="3"/>
        <v>0</v>
      </c>
      <c r="X27" s="197">
        <f t="shared" si="4"/>
        <v>19660</v>
      </c>
      <c r="Y27" s="197">
        <f t="shared" si="13"/>
        <v>0</v>
      </c>
      <c r="Z27" s="197">
        <f t="shared" si="6"/>
        <v>0</v>
      </c>
      <c r="AA27" s="197">
        <f t="shared" si="7"/>
        <v>0</v>
      </c>
      <c r="AB27" s="196">
        <f t="shared" si="11"/>
        <v>19660</v>
      </c>
      <c r="AC27" s="196">
        <f t="shared" si="23"/>
        <v>0</v>
      </c>
      <c r="AD27" s="292">
        <f t="shared" si="24"/>
        <v>19660</v>
      </c>
    </row>
    <row r="28" spans="1:30" s="78" customFormat="1" ht="30" customHeight="1" x14ac:dyDescent="0.2">
      <c r="A28" s="270" t="s">
        <v>535</v>
      </c>
      <c r="B28" s="271"/>
      <c r="C28" s="269" t="s">
        <v>766</v>
      </c>
      <c r="D28" s="197">
        <v>600000</v>
      </c>
      <c r="E28" s="197"/>
      <c r="F28" s="239">
        <f t="shared" si="29"/>
        <v>600000</v>
      </c>
      <c r="G28" s="197"/>
      <c r="H28" s="197"/>
      <c r="I28" s="197"/>
      <c r="J28" s="196">
        <f t="shared" si="9"/>
        <v>600000</v>
      </c>
      <c r="K28" s="196">
        <f t="shared" si="19"/>
        <v>0</v>
      </c>
      <c r="L28" s="196">
        <f t="shared" si="20"/>
        <v>600000</v>
      </c>
      <c r="M28" s="170"/>
      <c r="N28" s="170"/>
      <c r="O28" s="170"/>
      <c r="P28" s="197"/>
      <c r="Q28" s="197"/>
      <c r="R28" s="197"/>
      <c r="S28" s="196">
        <f t="shared" si="10"/>
        <v>0</v>
      </c>
      <c r="T28" s="196">
        <f t="shared" si="21"/>
        <v>0</v>
      </c>
      <c r="U28" s="196">
        <f t="shared" si="22"/>
        <v>0</v>
      </c>
      <c r="V28" s="197">
        <f t="shared" si="12"/>
        <v>600000</v>
      </c>
      <c r="W28" s="197">
        <f t="shared" si="3"/>
        <v>0</v>
      </c>
      <c r="X28" s="197">
        <f t="shared" si="4"/>
        <v>600000</v>
      </c>
      <c r="Y28" s="197">
        <f t="shared" si="13"/>
        <v>0</v>
      </c>
      <c r="Z28" s="197">
        <f t="shared" si="6"/>
        <v>0</v>
      </c>
      <c r="AA28" s="197">
        <f t="shared" si="7"/>
        <v>0</v>
      </c>
      <c r="AB28" s="196">
        <f t="shared" si="11"/>
        <v>600000</v>
      </c>
      <c r="AC28" s="196">
        <f t="shared" si="23"/>
        <v>0</v>
      </c>
      <c r="AD28" s="292">
        <f t="shared" si="24"/>
        <v>600000</v>
      </c>
    </row>
    <row r="29" spans="1:30" s="274" customFormat="1" ht="19.899999999999999" customHeight="1" x14ac:dyDescent="0.2">
      <c r="A29" s="882" t="s">
        <v>505</v>
      </c>
      <c r="B29" s="883"/>
      <c r="C29" s="884"/>
      <c r="D29" s="272">
        <f>SUM(D4:D28)</f>
        <v>805784</v>
      </c>
      <c r="E29" s="272">
        <f t="shared" ref="E29:F29" si="30">SUM(E4:E28)</f>
        <v>0</v>
      </c>
      <c r="F29" s="272">
        <f t="shared" si="30"/>
        <v>805784</v>
      </c>
      <c r="G29" s="272">
        <f>SUM(G4:G28)</f>
        <v>803475</v>
      </c>
      <c r="H29" s="272">
        <f t="shared" ref="H29:I29" si="31">SUM(H4:H28)</f>
        <v>0</v>
      </c>
      <c r="I29" s="272">
        <f t="shared" si="31"/>
        <v>803475</v>
      </c>
      <c r="J29" s="196">
        <f t="shared" si="9"/>
        <v>1609259</v>
      </c>
      <c r="K29" s="196">
        <f t="shared" si="19"/>
        <v>0</v>
      </c>
      <c r="L29" s="196">
        <f t="shared" si="20"/>
        <v>1609259</v>
      </c>
      <c r="M29" s="272">
        <f>SUM(M4:M28)</f>
        <v>130048</v>
      </c>
      <c r="N29" s="272">
        <f t="shared" ref="N29:O29" si="32">SUM(N4:N28)</f>
        <v>0</v>
      </c>
      <c r="O29" s="272">
        <f t="shared" si="32"/>
        <v>130048</v>
      </c>
      <c r="P29" s="272">
        <f>SUM(P4:P28)</f>
        <v>1190669</v>
      </c>
      <c r="Q29" s="272">
        <f t="shared" ref="Q29:R29" si="33">SUM(Q4:Q28)</f>
        <v>0</v>
      </c>
      <c r="R29" s="272">
        <f t="shared" si="33"/>
        <v>1190669</v>
      </c>
      <c r="S29" s="196">
        <f t="shared" si="10"/>
        <v>1320717</v>
      </c>
      <c r="T29" s="196">
        <f t="shared" si="21"/>
        <v>0</v>
      </c>
      <c r="U29" s="196">
        <f t="shared" si="22"/>
        <v>1320717</v>
      </c>
      <c r="V29" s="273">
        <f>SUM(V4:V28)</f>
        <v>935832</v>
      </c>
      <c r="W29" s="273">
        <f t="shared" ref="W29:X29" si="34">SUM(W4:W28)</f>
        <v>0</v>
      </c>
      <c r="X29" s="273">
        <f t="shared" si="34"/>
        <v>935832</v>
      </c>
      <c r="Y29" s="273">
        <f>SUM(Y4:Y28)</f>
        <v>1994144</v>
      </c>
      <c r="Z29" s="273">
        <f t="shared" ref="Z29:AA29" si="35">SUM(Z4:Z28)</f>
        <v>0</v>
      </c>
      <c r="AA29" s="273">
        <f t="shared" si="35"/>
        <v>1994144</v>
      </c>
      <c r="AB29" s="196">
        <f t="shared" si="11"/>
        <v>2929976</v>
      </c>
      <c r="AC29" s="196">
        <f t="shared" si="23"/>
        <v>0</v>
      </c>
      <c r="AD29" s="292">
        <f t="shared" si="24"/>
        <v>2929976</v>
      </c>
    </row>
    <row r="30" spans="1:30" s="274" customFormat="1" ht="19.899999999999999" customHeight="1" x14ac:dyDescent="0.2">
      <c r="A30" s="882" t="s">
        <v>683</v>
      </c>
      <c r="B30" s="883"/>
      <c r="C30" s="884"/>
      <c r="D30" s="272">
        <f>D4+D21+D5+D26+D27+D28</f>
        <v>659660</v>
      </c>
      <c r="E30" s="272">
        <f t="shared" ref="E30:F30" si="36">E4+E21+E5+E26+E27+E28</f>
        <v>0</v>
      </c>
      <c r="F30" s="272">
        <f t="shared" si="36"/>
        <v>659660</v>
      </c>
      <c r="G30" s="272">
        <f>G4+G21+G5+G26+G27+G28</f>
        <v>35126</v>
      </c>
      <c r="H30" s="272">
        <f t="shared" ref="H30:I30" si="37">H4+H21+H5+H26+H27+H28</f>
        <v>0</v>
      </c>
      <c r="I30" s="272">
        <f t="shared" si="37"/>
        <v>35126</v>
      </c>
      <c r="J30" s="196">
        <f t="shared" si="9"/>
        <v>694786</v>
      </c>
      <c r="K30" s="196">
        <f t="shared" si="19"/>
        <v>0</v>
      </c>
      <c r="L30" s="196">
        <f t="shared" si="20"/>
        <v>694786</v>
      </c>
      <c r="M30" s="272">
        <f>M4+M21+M5+M26+M27+M28</f>
        <v>116323</v>
      </c>
      <c r="N30" s="272">
        <f t="shared" ref="N30:O30" si="38">N4+N21+N5+N26+N27+N28</f>
        <v>0</v>
      </c>
      <c r="O30" s="272">
        <f t="shared" si="38"/>
        <v>116323</v>
      </c>
      <c r="P30" s="272">
        <f>P4+P21+P5+P26+P27+P28</f>
        <v>0</v>
      </c>
      <c r="Q30" s="272">
        <f t="shared" ref="Q30:R30" si="39">Q4+Q21+Q5+Q26+Q27+Q28</f>
        <v>0</v>
      </c>
      <c r="R30" s="272">
        <f t="shared" si="39"/>
        <v>0</v>
      </c>
      <c r="S30" s="196">
        <f t="shared" si="10"/>
        <v>116323</v>
      </c>
      <c r="T30" s="196">
        <f t="shared" si="21"/>
        <v>0</v>
      </c>
      <c r="U30" s="196">
        <f t="shared" si="22"/>
        <v>116323</v>
      </c>
      <c r="V30" s="272">
        <f>V4+V21+V5+V26+V27+V28</f>
        <v>775983</v>
      </c>
      <c r="W30" s="272">
        <f t="shared" ref="W30:X30" si="40">W4+W21+W5+W26+W27+W28</f>
        <v>0</v>
      </c>
      <c r="X30" s="272">
        <f t="shared" si="40"/>
        <v>775983</v>
      </c>
      <c r="Y30" s="272">
        <f>Y4+Y21+Y5+Y26+Y27+Y28</f>
        <v>35126</v>
      </c>
      <c r="Z30" s="272">
        <f t="shared" ref="Z30:AA30" si="41">Z4+Z21+Z5+Z26+Z27+Z28</f>
        <v>0</v>
      </c>
      <c r="AA30" s="272">
        <f t="shared" si="41"/>
        <v>35126</v>
      </c>
      <c r="AB30" s="196">
        <f t="shared" si="11"/>
        <v>811109</v>
      </c>
      <c r="AC30" s="196">
        <f t="shared" si="23"/>
        <v>0</v>
      </c>
      <c r="AD30" s="292">
        <f t="shared" si="24"/>
        <v>811109</v>
      </c>
    </row>
    <row r="31" spans="1:30" s="274" customFormat="1" ht="19.899999999999999" customHeight="1" thickBot="1" x14ac:dyDescent="0.25">
      <c r="A31" s="885" t="s">
        <v>684</v>
      </c>
      <c r="B31" s="886"/>
      <c r="C31" s="887"/>
      <c r="D31" s="275">
        <f>D29-D30</f>
        <v>146124</v>
      </c>
      <c r="E31" s="275">
        <f t="shared" ref="E31:F31" si="42">E29-E30</f>
        <v>0</v>
      </c>
      <c r="F31" s="275">
        <f t="shared" si="42"/>
        <v>146124</v>
      </c>
      <c r="G31" s="275">
        <f t="shared" ref="G31:Y31" si="43">G29-G30</f>
        <v>768349</v>
      </c>
      <c r="H31" s="275">
        <f t="shared" ref="H31:I31" si="44">H29-H30</f>
        <v>0</v>
      </c>
      <c r="I31" s="275">
        <f t="shared" si="44"/>
        <v>768349</v>
      </c>
      <c r="J31" s="212">
        <f t="shared" si="9"/>
        <v>914473</v>
      </c>
      <c r="K31" s="212">
        <f t="shared" si="19"/>
        <v>0</v>
      </c>
      <c r="L31" s="212">
        <f t="shared" si="20"/>
        <v>914473</v>
      </c>
      <c r="M31" s="275">
        <f t="shared" si="43"/>
        <v>13725</v>
      </c>
      <c r="N31" s="275">
        <f t="shared" ref="N31:O31" si="45">N29-N30</f>
        <v>0</v>
      </c>
      <c r="O31" s="275">
        <f t="shared" si="45"/>
        <v>13725</v>
      </c>
      <c r="P31" s="275">
        <f t="shared" si="43"/>
        <v>1190669</v>
      </c>
      <c r="Q31" s="275">
        <f t="shared" ref="Q31:R31" si="46">Q29-Q30</f>
        <v>0</v>
      </c>
      <c r="R31" s="275">
        <f t="shared" si="46"/>
        <v>1190669</v>
      </c>
      <c r="S31" s="212">
        <f t="shared" si="10"/>
        <v>1204394</v>
      </c>
      <c r="T31" s="212">
        <f t="shared" si="21"/>
        <v>0</v>
      </c>
      <c r="U31" s="212">
        <f t="shared" si="22"/>
        <v>1204394</v>
      </c>
      <c r="V31" s="275">
        <f t="shared" si="43"/>
        <v>159849</v>
      </c>
      <c r="W31" s="275">
        <f t="shared" ref="W31:X31" si="47">W29-W30</f>
        <v>0</v>
      </c>
      <c r="X31" s="275">
        <f t="shared" si="47"/>
        <v>159849</v>
      </c>
      <c r="Y31" s="275">
        <f t="shared" si="43"/>
        <v>1959018</v>
      </c>
      <c r="Z31" s="275">
        <f t="shared" ref="Z31:AA31" si="48">Z29-Z30</f>
        <v>0</v>
      </c>
      <c r="AA31" s="275">
        <f t="shared" si="48"/>
        <v>1959018</v>
      </c>
      <c r="AB31" s="212">
        <f t="shared" si="11"/>
        <v>2118867</v>
      </c>
      <c r="AC31" s="212">
        <f t="shared" si="23"/>
        <v>0</v>
      </c>
      <c r="AD31" s="654">
        <f t="shared" si="24"/>
        <v>2118867</v>
      </c>
    </row>
    <row r="32" spans="1:30" ht="12" customHeight="1" x14ac:dyDescent="0.2">
      <c r="C32" s="2"/>
      <c r="D32" s="15"/>
      <c r="E32" s="15"/>
      <c r="F32" s="15"/>
      <c r="G32" s="276"/>
      <c r="H32" s="276"/>
      <c r="I32" s="276"/>
      <c r="J32" s="277"/>
      <c r="K32" s="277"/>
      <c r="L32" s="277"/>
      <c r="M32" s="277"/>
      <c r="N32" s="277"/>
      <c r="O32" s="277"/>
      <c r="P32" s="216"/>
      <c r="Q32" s="216"/>
      <c r="R32" s="216"/>
      <c r="S32" s="277"/>
      <c r="T32" s="277"/>
      <c r="U32" s="277"/>
      <c r="V32" s="277"/>
      <c r="W32" s="277"/>
      <c r="X32" s="277"/>
      <c r="Y32" s="216"/>
      <c r="Z32" s="216"/>
      <c r="AA32" s="216"/>
      <c r="AB32" s="15"/>
    </row>
    <row r="33" spans="3:28" ht="12" customHeight="1" x14ac:dyDescent="0.2">
      <c r="G33" s="276"/>
      <c r="H33" s="276"/>
      <c r="I33" s="276"/>
      <c r="J33" s="277"/>
      <c r="K33" s="277"/>
      <c r="L33" s="277"/>
      <c r="M33" s="277"/>
      <c r="N33" s="277"/>
      <c r="O33" s="277"/>
      <c r="P33" s="216"/>
      <c r="Q33" s="216"/>
      <c r="R33" s="216"/>
      <c r="S33" s="277"/>
      <c r="T33" s="277"/>
      <c r="U33" s="277"/>
      <c r="V33" s="277"/>
      <c r="W33" s="277"/>
      <c r="X33" s="277"/>
      <c r="Y33" s="216"/>
      <c r="Z33" s="216"/>
      <c r="AA33" s="216"/>
    </row>
    <row r="34" spans="3:28" ht="12" customHeight="1" x14ac:dyDescent="0.2">
      <c r="G34" s="276"/>
      <c r="H34" s="276"/>
      <c r="I34" s="276"/>
      <c r="J34" s="277"/>
      <c r="K34" s="277"/>
      <c r="L34" s="277"/>
      <c r="M34" s="277"/>
      <c r="N34" s="277"/>
      <c r="O34" s="277"/>
      <c r="P34" s="216"/>
      <c r="Q34" s="216"/>
      <c r="R34" s="216"/>
      <c r="S34" s="277"/>
      <c r="T34" s="277"/>
      <c r="U34" s="277"/>
      <c r="V34" s="277"/>
      <c r="W34" s="277"/>
      <c r="X34" s="277"/>
      <c r="Y34" s="216"/>
      <c r="Z34" s="216"/>
      <c r="AA34" s="216"/>
    </row>
    <row r="35" spans="3:28" ht="12" customHeight="1" x14ac:dyDescent="0.2">
      <c r="G35" s="276"/>
      <c r="H35" s="276"/>
      <c r="I35" s="276"/>
      <c r="J35" s="277"/>
      <c r="K35" s="277"/>
      <c r="L35" s="277"/>
      <c r="M35" s="277"/>
      <c r="N35" s="277"/>
      <c r="O35" s="277"/>
      <c r="P35" s="216"/>
      <c r="Q35" s="216"/>
      <c r="R35" s="216"/>
      <c r="S35" s="277"/>
      <c r="T35" s="277"/>
      <c r="U35" s="277"/>
      <c r="V35" s="277"/>
      <c r="W35" s="277"/>
      <c r="X35" s="277"/>
      <c r="Y35" s="216"/>
      <c r="Z35" s="216"/>
      <c r="AA35" s="216"/>
    </row>
    <row r="36" spans="3:28" ht="12" customHeight="1" x14ac:dyDescent="0.2">
      <c r="G36" s="276"/>
      <c r="H36" s="276"/>
      <c r="I36" s="276"/>
      <c r="J36" s="277"/>
      <c r="K36" s="277"/>
      <c r="L36" s="277"/>
      <c r="M36" s="277"/>
      <c r="N36" s="277"/>
      <c r="O36" s="277"/>
      <c r="P36" s="216"/>
      <c r="Q36" s="216"/>
      <c r="R36" s="216"/>
      <c r="S36" s="277"/>
      <c r="T36" s="277"/>
      <c r="U36" s="277"/>
      <c r="V36" s="277"/>
      <c r="W36" s="277"/>
      <c r="X36" s="277"/>
      <c r="Y36" s="216"/>
      <c r="Z36" s="216"/>
      <c r="AA36" s="216"/>
    </row>
    <row r="37" spans="3:28" ht="12" customHeight="1" x14ac:dyDescent="0.2">
      <c r="G37" s="276"/>
      <c r="H37" s="276"/>
      <c r="I37" s="276"/>
      <c r="J37" s="277"/>
      <c r="K37" s="277"/>
      <c r="L37" s="277"/>
      <c r="M37" s="277"/>
      <c r="N37" s="277"/>
      <c r="O37" s="277"/>
      <c r="P37" s="216"/>
      <c r="Q37" s="216"/>
      <c r="R37" s="216"/>
      <c r="S37" s="277"/>
      <c r="T37" s="277"/>
      <c r="U37" s="277"/>
      <c r="V37" s="277"/>
      <c r="W37" s="277"/>
      <c r="X37" s="277"/>
      <c r="Y37" s="216"/>
      <c r="Z37" s="216"/>
      <c r="AA37" s="216"/>
    </row>
    <row r="38" spans="3:28" ht="12" customHeight="1" x14ac:dyDescent="0.2">
      <c r="G38" s="276"/>
      <c r="H38" s="276"/>
      <c r="I38" s="276"/>
      <c r="J38" s="277"/>
      <c r="K38" s="277"/>
      <c r="L38" s="277"/>
      <c r="M38" s="277"/>
      <c r="N38" s="277"/>
      <c r="O38" s="277"/>
      <c r="P38" s="216"/>
      <c r="Q38" s="216"/>
      <c r="R38" s="216"/>
      <c r="S38" s="277"/>
      <c r="T38" s="277"/>
      <c r="U38" s="277"/>
      <c r="V38" s="277"/>
      <c r="W38" s="277"/>
      <c r="X38" s="277"/>
      <c r="Y38" s="216"/>
      <c r="Z38" s="216"/>
      <c r="AA38" s="216"/>
    </row>
    <row r="39" spans="3:28" ht="12" customHeight="1" x14ac:dyDescent="0.2">
      <c r="G39" s="276"/>
      <c r="H39" s="276"/>
      <c r="I39" s="276"/>
      <c r="J39" s="277"/>
      <c r="K39" s="277"/>
      <c r="L39" s="277"/>
      <c r="M39" s="277"/>
      <c r="N39" s="277"/>
      <c r="O39" s="277"/>
      <c r="P39" s="216"/>
      <c r="Q39" s="216"/>
      <c r="R39" s="216"/>
      <c r="S39" s="277"/>
      <c r="T39" s="277"/>
      <c r="U39" s="277"/>
      <c r="V39" s="277"/>
      <c r="W39" s="277"/>
      <c r="X39" s="277"/>
      <c r="Y39" s="216"/>
      <c r="Z39" s="216"/>
      <c r="AA39" s="216"/>
    </row>
    <row r="40" spans="3:28" ht="12" customHeight="1" x14ac:dyDescent="0.2">
      <c r="G40" s="276"/>
      <c r="H40" s="276"/>
      <c r="I40" s="276"/>
      <c r="J40" s="277"/>
      <c r="K40" s="277"/>
      <c r="L40" s="277"/>
      <c r="M40" s="277"/>
      <c r="N40" s="277"/>
      <c r="O40" s="277"/>
      <c r="P40" s="216"/>
      <c r="Q40" s="216"/>
      <c r="R40" s="216"/>
      <c r="S40" s="277"/>
      <c r="T40" s="277"/>
      <c r="U40" s="277"/>
      <c r="V40" s="277"/>
      <c r="W40" s="277"/>
      <c r="X40" s="277"/>
      <c r="Y40" s="216"/>
      <c r="Z40" s="216"/>
      <c r="AA40" s="216"/>
    </row>
    <row r="41" spans="3:28" ht="12" customHeight="1" x14ac:dyDescent="0.2">
      <c r="G41" s="276"/>
      <c r="H41" s="276"/>
      <c r="I41" s="276"/>
      <c r="J41" s="277"/>
      <c r="K41" s="277"/>
      <c r="L41" s="277"/>
      <c r="M41" s="277"/>
      <c r="N41" s="277"/>
      <c r="O41" s="277"/>
      <c r="P41" s="216"/>
      <c r="Q41" s="216"/>
      <c r="R41" s="216"/>
      <c r="S41" s="277"/>
      <c r="T41" s="277"/>
      <c r="U41" s="277"/>
      <c r="V41" s="277"/>
      <c r="W41" s="277"/>
      <c r="X41" s="277"/>
      <c r="Y41" s="216"/>
      <c r="Z41" s="216"/>
      <c r="AA41" s="216"/>
    </row>
    <row r="42" spans="3:28" ht="12" customHeight="1" x14ac:dyDescent="0.2">
      <c r="G42" s="276"/>
      <c r="H42" s="276"/>
      <c r="I42" s="276"/>
      <c r="J42" s="277"/>
      <c r="K42" s="277"/>
      <c r="L42" s="277"/>
      <c r="M42" s="277"/>
      <c r="N42" s="277"/>
      <c r="O42" s="277"/>
      <c r="P42" s="216"/>
      <c r="Q42" s="216"/>
      <c r="R42" s="216"/>
      <c r="S42" s="277"/>
      <c r="T42" s="277"/>
      <c r="U42" s="277"/>
      <c r="V42" s="277"/>
      <c r="W42" s="277"/>
      <c r="X42" s="277"/>
      <c r="Y42" s="216"/>
      <c r="Z42" s="216"/>
      <c r="AA42" s="216"/>
    </row>
    <row r="43" spans="3:28" ht="12" customHeight="1" x14ac:dyDescent="0.2">
      <c r="G43" s="276"/>
      <c r="H43" s="276"/>
      <c r="I43" s="276"/>
      <c r="J43" s="277"/>
      <c r="K43" s="277"/>
      <c r="L43" s="277"/>
      <c r="M43" s="277"/>
      <c r="N43" s="277"/>
      <c r="O43" s="277"/>
      <c r="P43" s="216"/>
      <c r="Q43" s="216"/>
      <c r="R43" s="216"/>
      <c r="S43" s="277"/>
      <c r="T43" s="277"/>
      <c r="U43" s="277"/>
      <c r="V43" s="277"/>
      <c r="W43" s="277"/>
      <c r="X43" s="277"/>
      <c r="Y43" s="216"/>
      <c r="Z43" s="216"/>
      <c r="AA43" s="216"/>
    </row>
    <row r="44" spans="3:28" ht="12" customHeight="1" x14ac:dyDescent="0.2">
      <c r="G44" s="276"/>
      <c r="H44" s="276"/>
      <c r="I44" s="276"/>
      <c r="J44" s="277"/>
      <c r="K44" s="277"/>
      <c r="L44" s="277"/>
      <c r="M44" s="277"/>
      <c r="N44" s="277"/>
      <c r="O44" s="277"/>
      <c r="P44" s="216"/>
      <c r="Q44" s="216"/>
      <c r="R44" s="216"/>
      <c r="S44" s="277"/>
      <c r="T44" s="277"/>
      <c r="U44" s="277"/>
      <c r="V44" s="277"/>
      <c r="W44" s="277"/>
      <c r="X44" s="277"/>
      <c r="Y44" s="216"/>
      <c r="Z44" s="216"/>
      <c r="AA44" s="216"/>
    </row>
    <row r="45" spans="3:28" ht="12" customHeight="1" x14ac:dyDescent="0.2">
      <c r="G45" s="276"/>
      <c r="H45" s="276"/>
      <c r="I45" s="276"/>
      <c r="J45" s="277"/>
      <c r="K45" s="277"/>
      <c r="L45" s="277"/>
      <c r="M45" s="277"/>
      <c r="N45" s="277"/>
      <c r="O45" s="277"/>
      <c r="P45" s="216"/>
      <c r="Q45" s="216"/>
      <c r="R45" s="216"/>
      <c r="S45" s="277"/>
      <c r="T45" s="277"/>
      <c r="U45" s="277"/>
      <c r="V45" s="277"/>
      <c r="W45" s="277"/>
      <c r="X45" s="277"/>
      <c r="Y45" s="216"/>
      <c r="Z45" s="216"/>
      <c r="AA45" s="216"/>
    </row>
    <row r="46" spans="3:28" ht="12" customHeight="1" x14ac:dyDescent="0.2">
      <c r="G46" s="276"/>
      <c r="H46" s="276"/>
      <c r="I46" s="276"/>
      <c r="J46" s="277"/>
      <c r="K46" s="277"/>
      <c r="L46" s="277"/>
      <c r="M46" s="277"/>
      <c r="N46" s="277"/>
      <c r="O46" s="277"/>
      <c r="P46" s="216"/>
      <c r="Q46" s="216"/>
      <c r="R46" s="216"/>
      <c r="S46" s="277"/>
      <c r="T46" s="277"/>
      <c r="U46" s="277"/>
      <c r="V46" s="277"/>
      <c r="W46" s="277"/>
      <c r="X46" s="277"/>
      <c r="Y46" s="216"/>
      <c r="Z46" s="216"/>
      <c r="AA46" s="216"/>
    </row>
    <row r="47" spans="3:28" s="93" customFormat="1" ht="12" customHeight="1" x14ac:dyDescent="0.2">
      <c r="C47" s="278"/>
      <c r="D47" s="89"/>
      <c r="E47" s="89"/>
      <c r="F47" s="89"/>
      <c r="G47" s="139"/>
      <c r="H47" s="139"/>
      <c r="I47" s="139"/>
      <c r="J47" s="279"/>
      <c r="K47" s="279"/>
      <c r="L47" s="279"/>
      <c r="M47" s="279"/>
      <c r="N47" s="279"/>
      <c r="O47" s="279"/>
      <c r="P47" s="279"/>
      <c r="Q47" s="279"/>
      <c r="R47" s="279"/>
      <c r="S47" s="279"/>
      <c r="T47" s="279"/>
      <c r="U47" s="279"/>
      <c r="V47" s="279"/>
      <c r="W47" s="279"/>
      <c r="X47" s="279"/>
      <c r="Y47" s="279"/>
      <c r="Z47" s="279"/>
      <c r="AA47" s="279"/>
      <c r="AB47" s="89"/>
    </row>
    <row r="48" spans="3:28" ht="12" customHeight="1" x14ac:dyDescent="0.2">
      <c r="G48" s="139"/>
      <c r="H48" s="139"/>
      <c r="I48" s="139"/>
      <c r="J48" s="279"/>
      <c r="K48" s="279"/>
      <c r="L48" s="279"/>
      <c r="M48" s="279"/>
      <c r="N48" s="279"/>
      <c r="O48" s="279"/>
      <c r="P48" s="279"/>
      <c r="Q48" s="279"/>
      <c r="R48" s="279"/>
      <c r="S48" s="279"/>
      <c r="T48" s="279"/>
      <c r="U48" s="279"/>
      <c r="V48" s="279"/>
      <c r="W48" s="279"/>
      <c r="X48" s="279"/>
      <c r="Y48" s="279"/>
      <c r="Z48" s="279"/>
      <c r="AA48" s="279"/>
    </row>
    <row r="54" spans="3:28" ht="12" customHeight="1" x14ac:dyDescent="0.2">
      <c r="G54" s="280"/>
      <c r="H54" s="280"/>
      <c r="I54" s="280"/>
      <c r="J54" s="281"/>
      <c r="K54" s="281"/>
      <c r="L54" s="281"/>
      <c r="S54" s="281"/>
      <c r="T54" s="281"/>
      <c r="U54" s="281"/>
    </row>
    <row r="61" spans="3:28" s="287" customFormat="1" ht="12" customHeight="1" x14ac:dyDescent="0.2">
      <c r="C61" s="284"/>
      <c r="D61" s="285"/>
      <c r="E61" s="285"/>
      <c r="F61" s="285"/>
      <c r="G61" s="280"/>
      <c r="H61" s="280"/>
      <c r="I61" s="280"/>
      <c r="J61" s="281"/>
      <c r="K61" s="281"/>
      <c r="L61" s="281"/>
      <c r="M61" s="281"/>
      <c r="N61" s="281"/>
      <c r="O61" s="281"/>
      <c r="P61" s="286"/>
      <c r="Q61" s="286"/>
      <c r="R61" s="286"/>
      <c r="S61" s="281"/>
      <c r="T61" s="281"/>
      <c r="U61" s="281"/>
      <c r="V61" s="281"/>
      <c r="W61" s="281"/>
      <c r="X61" s="281"/>
      <c r="Y61" s="286"/>
      <c r="Z61" s="286"/>
      <c r="AA61" s="286"/>
      <c r="AB61" s="285"/>
    </row>
    <row r="62" spans="3:28" s="287" customFormat="1" ht="12" customHeight="1" x14ac:dyDescent="0.2">
      <c r="C62" s="284"/>
      <c r="D62" s="285"/>
      <c r="E62" s="285"/>
      <c r="F62" s="285"/>
      <c r="G62" s="280"/>
      <c r="H62" s="280"/>
      <c r="I62" s="280"/>
      <c r="J62" s="281"/>
      <c r="K62" s="281"/>
      <c r="L62" s="281"/>
      <c r="M62" s="281"/>
      <c r="N62" s="281"/>
      <c r="O62" s="281"/>
      <c r="P62" s="286"/>
      <c r="Q62" s="286"/>
      <c r="R62" s="286"/>
      <c r="S62" s="281"/>
      <c r="T62" s="281"/>
      <c r="U62" s="281"/>
      <c r="V62" s="281"/>
      <c r="W62" s="281"/>
      <c r="X62" s="281"/>
      <c r="Y62" s="286"/>
      <c r="Z62" s="286"/>
      <c r="AA62" s="286"/>
      <c r="AB62" s="285"/>
    </row>
  </sheetData>
  <mergeCells count="17">
    <mergeCell ref="V1:AD1"/>
    <mergeCell ref="D2:F2"/>
    <mergeCell ref="G2:I2"/>
    <mergeCell ref="D1:L1"/>
    <mergeCell ref="J2:L2"/>
    <mergeCell ref="M1:U1"/>
    <mergeCell ref="M2:O2"/>
    <mergeCell ref="P2:R2"/>
    <mergeCell ref="S2:U2"/>
    <mergeCell ref="V2:X2"/>
    <mergeCell ref="Y2:AA2"/>
    <mergeCell ref="AB2:AD2"/>
    <mergeCell ref="A29:C29"/>
    <mergeCell ref="A30:C30"/>
    <mergeCell ref="A31:C31"/>
    <mergeCell ref="A1:A2"/>
    <mergeCell ref="B1:B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46/2017. (XII.20.)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39"/>
  <sheetViews>
    <sheetView zoomScaleNormal="100" workbookViewId="0">
      <pane xSplit="1" ySplit="3" topLeftCell="B10" activePane="bottomRight" state="frozen"/>
      <selection pane="topRight" activeCell="B1" sqref="B1"/>
      <selection pane="bottomLeft" activeCell="A4" sqref="A4"/>
      <selection pane="bottomRight" activeCell="C19" sqref="C19"/>
    </sheetView>
  </sheetViews>
  <sheetFormatPr defaultColWidth="9.140625" defaultRowHeight="12.75" x14ac:dyDescent="0.2"/>
  <cols>
    <col min="1" max="1" width="35.140625" style="158" customWidth="1"/>
    <col min="2" max="4" width="9.7109375" style="161" customWidth="1"/>
    <col min="5" max="10" width="9.7109375" style="162" customWidth="1"/>
    <col min="11" max="11" width="30.85546875" style="163" customWidth="1"/>
    <col min="12" max="16384" width="9.140625" style="147"/>
  </cols>
  <sheetData>
    <row r="1" spans="1:11" s="142" customFormat="1" ht="38.25" customHeight="1" thickBot="1" x14ac:dyDescent="0.25">
      <c r="A1" s="906" t="s">
        <v>501</v>
      </c>
      <c r="B1" s="907"/>
      <c r="C1" s="907"/>
      <c r="D1" s="907"/>
      <c r="E1" s="907"/>
      <c r="F1" s="907"/>
      <c r="G1" s="907"/>
      <c r="H1" s="907"/>
      <c r="I1" s="907"/>
      <c r="J1" s="907"/>
      <c r="K1" s="908"/>
    </row>
    <row r="2" spans="1:11" s="316" customFormat="1" ht="40.15" customHeight="1" thickBot="1" x14ac:dyDescent="0.25">
      <c r="A2" s="372" t="s">
        <v>502</v>
      </c>
      <c r="B2" s="910" t="s">
        <v>503</v>
      </c>
      <c r="C2" s="911"/>
      <c r="D2" s="912"/>
      <c r="E2" s="910" t="s">
        <v>504</v>
      </c>
      <c r="F2" s="911"/>
      <c r="G2" s="912"/>
      <c r="H2" s="903" t="s">
        <v>505</v>
      </c>
      <c r="I2" s="904"/>
      <c r="J2" s="905"/>
      <c r="K2" s="143" t="s">
        <v>828</v>
      </c>
    </row>
    <row r="3" spans="1:11" s="316" customFormat="1" ht="25.15" customHeight="1" x14ac:dyDescent="0.2">
      <c r="A3" s="373" t="s">
        <v>506</v>
      </c>
      <c r="B3" s="608" t="s">
        <v>929</v>
      </c>
      <c r="C3" s="608" t="s">
        <v>930</v>
      </c>
      <c r="D3" s="608" t="s">
        <v>931</v>
      </c>
      <c r="E3" s="608" t="s">
        <v>929</v>
      </c>
      <c r="F3" s="608" t="s">
        <v>930</v>
      </c>
      <c r="G3" s="608" t="s">
        <v>931</v>
      </c>
      <c r="H3" s="608" t="s">
        <v>929</v>
      </c>
      <c r="I3" s="608" t="s">
        <v>930</v>
      </c>
      <c r="J3" s="608" t="s">
        <v>931</v>
      </c>
      <c r="K3" s="144"/>
    </row>
    <row r="4" spans="1:11" s="142" customFormat="1" ht="19.899999999999999" customHeight="1" x14ac:dyDescent="0.2">
      <c r="A4" s="374" t="s">
        <v>507</v>
      </c>
      <c r="B4" s="145">
        <v>0</v>
      </c>
      <c r="C4" s="145"/>
      <c r="D4" s="145">
        <f>B4+C4</f>
        <v>0</v>
      </c>
      <c r="E4" s="145">
        <v>19469</v>
      </c>
      <c r="F4" s="145">
        <f>-508-612-1528-2900-900</f>
        <v>-6448</v>
      </c>
      <c r="G4" s="145">
        <f>E4+F4</f>
        <v>13021</v>
      </c>
      <c r="H4" s="145">
        <f>B4+E4</f>
        <v>19469</v>
      </c>
      <c r="I4" s="145">
        <f t="shared" ref="I4:J17" si="0">C4+F4</f>
        <v>-6448</v>
      </c>
      <c r="J4" s="145">
        <f t="shared" si="0"/>
        <v>13021</v>
      </c>
      <c r="K4" s="146" t="s">
        <v>508</v>
      </c>
    </row>
    <row r="5" spans="1:11" ht="19.899999999999999" customHeight="1" x14ac:dyDescent="0.2">
      <c r="A5" s="375" t="s">
        <v>509</v>
      </c>
      <c r="B5" s="145">
        <v>0</v>
      </c>
      <c r="C5" s="145"/>
      <c r="D5" s="145">
        <f t="shared" ref="D5:D16" si="1">B5+C5</f>
        <v>0</v>
      </c>
      <c r="E5" s="145">
        <v>7476</v>
      </c>
      <c r="F5" s="145">
        <f>-1500</f>
        <v>-1500</v>
      </c>
      <c r="G5" s="145">
        <f t="shared" ref="G5:G17" si="2">E5+F5</f>
        <v>5976</v>
      </c>
      <c r="H5" s="145">
        <f t="shared" ref="H5:H17" si="3">B5+E5</f>
        <v>7476</v>
      </c>
      <c r="I5" s="145">
        <f t="shared" si="0"/>
        <v>-1500</v>
      </c>
      <c r="J5" s="145">
        <f t="shared" si="0"/>
        <v>5976</v>
      </c>
      <c r="K5" s="146" t="s">
        <v>510</v>
      </c>
    </row>
    <row r="6" spans="1:11" ht="19.899999999999999" customHeight="1" x14ac:dyDescent="0.2">
      <c r="A6" s="375" t="s">
        <v>511</v>
      </c>
      <c r="B6" s="145">
        <v>0</v>
      </c>
      <c r="C6" s="145"/>
      <c r="D6" s="145">
        <f t="shared" si="1"/>
        <v>0</v>
      </c>
      <c r="E6" s="145">
        <v>7476</v>
      </c>
      <c r="F6" s="145">
        <f>-550</f>
        <v>-550</v>
      </c>
      <c r="G6" s="145">
        <f t="shared" si="2"/>
        <v>6926</v>
      </c>
      <c r="H6" s="145">
        <f t="shared" si="3"/>
        <v>7476</v>
      </c>
      <c r="I6" s="145">
        <f t="shared" si="0"/>
        <v>-550</v>
      </c>
      <c r="J6" s="145">
        <f t="shared" si="0"/>
        <v>6926</v>
      </c>
      <c r="K6" s="146" t="s">
        <v>510</v>
      </c>
    </row>
    <row r="7" spans="1:11" ht="19.899999999999999" customHeight="1" x14ac:dyDescent="0.2">
      <c r="A7" s="375" t="s">
        <v>512</v>
      </c>
      <c r="B7" s="145">
        <v>0</v>
      </c>
      <c r="C7" s="145"/>
      <c r="D7" s="145">
        <f t="shared" si="1"/>
        <v>0</v>
      </c>
      <c r="E7" s="145">
        <v>9600</v>
      </c>
      <c r="F7" s="145">
        <f>-100-1000-250-100-300-70-100</f>
        <v>-1920</v>
      </c>
      <c r="G7" s="145">
        <f t="shared" si="2"/>
        <v>7680</v>
      </c>
      <c r="H7" s="145">
        <f t="shared" si="3"/>
        <v>9600</v>
      </c>
      <c r="I7" s="145">
        <f t="shared" si="0"/>
        <v>-1920</v>
      </c>
      <c r="J7" s="145">
        <f t="shared" si="0"/>
        <v>7680</v>
      </c>
      <c r="K7" s="146" t="s">
        <v>510</v>
      </c>
    </row>
    <row r="8" spans="1:11" ht="30" customHeight="1" x14ac:dyDescent="0.2">
      <c r="A8" s="375" t="s">
        <v>685</v>
      </c>
      <c r="B8" s="145">
        <f>2030+30000</f>
        <v>32030</v>
      </c>
      <c r="C8" s="145">
        <f>-18678</f>
        <v>-18678</v>
      </c>
      <c r="D8" s="145">
        <f t="shared" si="1"/>
        <v>13352</v>
      </c>
      <c r="E8" s="145"/>
      <c r="F8" s="145"/>
      <c r="G8" s="145">
        <f t="shared" si="2"/>
        <v>0</v>
      </c>
      <c r="H8" s="145">
        <f t="shared" si="3"/>
        <v>32030</v>
      </c>
      <c r="I8" s="145">
        <f t="shared" si="0"/>
        <v>-18678</v>
      </c>
      <c r="J8" s="145">
        <f t="shared" si="0"/>
        <v>13352</v>
      </c>
      <c r="K8" s="146" t="s">
        <v>508</v>
      </c>
    </row>
    <row r="9" spans="1:11" ht="30" customHeight="1" x14ac:dyDescent="0.2">
      <c r="A9" s="375" t="s">
        <v>694</v>
      </c>
      <c r="B9" s="145">
        <v>0</v>
      </c>
      <c r="C9" s="145"/>
      <c r="D9" s="145">
        <f t="shared" si="1"/>
        <v>0</v>
      </c>
      <c r="E9" s="145">
        <v>5807</v>
      </c>
      <c r="F9" s="145">
        <v>-5807</v>
      </c>
      <c r="G9" s="145">
        <f t="shared" si="2"/>
        <v>0</v>
      </c>
      <c r="H9" s="145">
        <f t="shared" si="3"/>
        <v>5807</v>
      </c>
      <c r="I9" s="145">
        <f t="shared" si="0"/>
        <v>-5807</v>
      </c>
      <c r="J9" s="145">
        <f t="shared" si="0"/>
        <v>0</v>
      </c>
      <c r="K9" s="146" t="s">
        <v>513</v>
      </c>
    </row>
    <row r="10" spans="1:11" ht="25.15" customHeight="1" x14ac:dyDescent="0.2">
      <c r="A10" s="375" t="s">
        <v>514</v>
      </c>
      <c r="B10" s="145">
        <v>0</v>
      </c>
      <c r="C10" s="145"/>
      <c r="D10" s="145">
        <f t="shared" si="1"/>
        <v>0</v>
      </c>
      <c r="E10" s="145">
        <v>5000</v>
      </c>
      <c r="F10" s="145">
        <v>-5000</v>
      </c>
      <c r="G10" s="145">
        <f t="shared" si="2"/>
        <v>0</v>
      </c>
      <c r="H10" s="145">
        <f t="shared" si="3"/>
        <v>5000</v>
      </c>
      <c r="I10" s="145">
        <f t="shared" si="0"/>
        <v>-5000</v>
      </c>
      <c r="J10" s="145">
        <f t="shared" si="0"/>
        <v>0</v>
      </c>
      <c r="K10" s="146" t="s">
        <v>515</v>
      </c>
    </row>
    <row r="11" spans="1:11" ht="25.15" customHeight="1" x14ac:dyDescent="0.2">
      <c r="A11" s="375" t="s">
        <v>516</v>
      </c>
      <c r="B11" s="145">
        <v>0</v>
      </c>
      <c r="C11" s="145"/>
      <c r="D11" s="145">
        <f t="shared" si="1"/>
        <v>0</v>
      </c>
      <c r="E11" s="145">
        <v>5000</v>
      </c>
      <c r="F11" s="145">
        <f>1000-5850</f>
        <v>-4850</v>
      </c>
      <c r="G11" s="145">
        <f t="shared" si="2"/>
        <v>150</v>
      </c>
      <c r="H11" s="145">
        <f t="shared" si="3"/>
        <v>5000</v>
      </c>
      <c r="I11" s="145">
        <f t="shared" si="0"/>
        <v>-4850</v>
      </c>
      <c r="J11" s="145">
        <f t="shared" si="0"/>
        <v>150</v>
      </c>
      <c r="K11" s="146" t="s">
        <v>513</v>
      </c>
    </row>
    <row r="12" spans="1:11" ht="19.899999999999999" customHeight="1" x14ac:dyDescent="0.2">
      <c r="A12" s="375" t="s">
        <v>517</v>
      </c>
      <c r="B12" s="145">
        <v>0</v>
      </c>
      <c r="C12" s="145"/>
      <c r="D12" s="145">
        <f t="shared" si="1"/>
        <v>0</v>
      </c>
      <c r="E12" s="145">
        <v>1000</v>
      </c>
      <c r="F12" s="145">
        <v>-1000</v>
      </c>
      <c r="G12" s="145">
        <f t="shared" si="2"/>
        <v>0</v>
      </c>
      <c r="H12" s="145">
        <f t="shared" si="3"/>
        <v>1000</v>
      </c>
      <c r="I12" s="145">
        <f t="shared" si="0"/>
        <v>-1000</v>
      </c>
      <c r="J12" s="145">
        <f t="shared" si="0"/>
        <v>0</v>
      </c>
      <c r="K12" s="146" t="s">
        <v>513</v>
      </c>
    </row>
    <row r="13" spans="1:11" ht="30" customHeight="1" x14ac:dyDescent="0.2">
      <c r="A13" s="375" t="s">
        <v>695</v>
      </c>
      <c r="B13" s="145"/>
      <c r="C13" s="145"/>
      <c r="D13" s="145">
        <f t="shared" si="1"/>
        <v>0</v>
      </c>
      <c r="E13" s="145">
        <v>5000</v>
      </c>
      <c r="F13" s="145"/>
      <c r="G13" s="145">
        <f t="shared" si="2"/>
        <v>5000</v>
      </c>
      <c r="H13" s="145">
        <f t="shared" si="3"/>
        <v>5000</v>
      </c>
      <c r="I13" s="145">
        <f t="shared" si="0"/>
        <v>0</v>
      </c>
      <c r="J13" s="145">
        <f t="shared" si="0"/>
        <v>5000</v>
      </c>
      <c r="K13" s="146" t="s">
        <v>348</v>
      </c>
    </row>
    <row r="14" spans="1:11" ht="19.899999999999999" customHeight="1" x14ac:dyDescent="0.2">
      <c r="A14" s="376" t="s">
        <v>518</v>
      </c>
      <c r="B14" s="145">
        <f>40000+22946+38009</f>
        <v>100955</v>
      </c>
      <c r="C14" s="145">
        <f>-2053</f>
        <v>-2053</v>
      </c>
      <c r="D14" s="145">
        <f t="shared" si="1"/>
        <v>98902</v>
      </c>
      <c r="E14" s="145">
        <v>0</v>
      </c>
      <c r="F14" s="145"/>
      <c r="G14" s="145">
        <f t="shared" si="2"/>
        <v>0</v>
      </c>
      <c r="H14" s="145">
        <f t="shared" si="3"/>
        <v>100955</v>
      </c>
      <c r="I14" s="145">
        <f t="shared" si="0"/>
        <v>-2053</v>
      </c>
      <c r="J14" s="145">
        <f t="shared" si="0"/>
        <v>98902</v>
      </c>
      <c r="K14" s="146" t="s">
        <v>348</v>
      </c>
    </row>
    <row r="15" spans="1:11" ht="19.899999999999999" customHeight="1" x14ac:dyDescent="0.2">
      <c r="A15" s="376" t="s">
        <v>1166</v>
      </c>
      <c r="B15" s="145"/>
      <c r="C15" s="145"/>
      <c r="D15" s="145">
        <f t="shared" si="1"/>
        <v>0</v>
      </c>
      <c r="E15" s="145"/>
      <c r="F15" s="145">
        <v>71013</v>
      </c>
      <c r="G15" s="145">
        <f t="shared" si="2"/>
        <v>71013</v>
      </c>
      <c r="H15" s="145">
        <f t="shared" ref="H15" si="4">B15+E15</f>
        <v>0</v>
      </c>
      <c r="I15" s="145">
        <f t="shared" ref="I15" si="5">C15+F15</f>
        <v>71013</v>
      </c>
      <c r="J15" s="145">
        <f t="shared" ref="J15" si="6">D15+G15</f>
        <v>71013</v>
      </c>
      <c r="K15" s="146" t="s">
        <v>348</v>
      </c>
    </row>
    <row r="16" spans="1:11" ht="19.899999999999999" customHeight="1" x14ac:dyDescent="0.2">
      <c r="A16" s="376" t="s">
        <v>693</v>
      </c>
      <c r="B16" s="145"/>
      <c r="C16" s="145"/>
      <c r="D16" s="145">
        <f t="shared" si="1"/>
        <v>0</v>
      </c>
      <c r="E16" s="145">
        <v>50000</v>
      </c>
      <c r="F16" s="145">
        <v>-50000</v>
      </c>
      <c r="G16" s="145">
        <f t="shared" si="2"/>
        <v>0</v>
      </c>
      <c r="H16" s="145">
        <f t="shared" si="3"/>
        <v>50000</v>
      </c>
      <c r="I16" s="145">
        <f t="shared" si="0"/>
        <v>-50000</v>
      </c>
      <c r="J16" s="145">
        <f t="shared" si="0"/>
        <v>0</v>
      </c>
      <c r="K16" s="146" t="s">
        <v>520</v>
      </c>
    </row>
    <row r="17" spans="1:11" ht="19.899999999999999" customHeight="1" thickBot="1" x14ac:dyDescent="0.25">
      <c r="A17" s="377" t="s">
        <v>519</v>
      </c>
      <c r="B17" s="367">
        <f>66323-5000</f>
        <v>61323</v>
      </c>
      <c r="C17" s="367">
        <f>-19938</f>
        <v>-19938</v>
      </c>
      <c r="D17" s="367">
        <f>B17+C17</f>
        <v>41385</v>
      </c>
      <c r="E17" s="367"/>
      <c r="F17" s="367"/>
      <c r="G17" s="367">
        <f t="shared" si="2"/>
        <v>0</v>
      </c>
      <c r="H17" s="145">
        <f t="shared" si="3"/>
        <v>61323</v>
      </c>
      <c r="I17" s="145">
        <f t="shared" si="0"/>
        <v>-19938</v>
      </c>
      <c r="J17" s="145">
        <f t="shared" si="0"/>
        <v>41385</v>
      </c>
      <c r="K17" s="368" t="s">
        <v>520</v>
      </c>
    </row>
    <row r="18" spans="1:11" s="148" customFormat="1" ht="19.899999999999999" customHeight="1" thickBot="1" x14ac:dyDescent="0.25">
      <c r="A18" s="378" t="s">
        <v>521</v>
      </c>
      <c r="B18" s="154">
        <f>SUM(B4:B17)</f>
        <v>194308</v>
      </c>
      <c r="C18" s="154">
        <f t="shared" ref="C18:D18" si="7">SUM(C4:C17)</f>
        <v>-40669</v>
      </c>
      <c r="D18" s="154">
        <f t="shared" si="7"/>
        <v>153639</v>
      </c>
      <c r="E18" s="154">
        <f>SUM(E4:E17)</f>
        <v>115828</v>
      </c>
      <c r="F18" s="154">
        <f t="shared" ref="F18:G18" si="8">SUM(F4:F17)</f>
        <v>-6062</v>
      </c>
      <c r="G18" s="154">
        <f t="shared" si="8"/>
        <v>109766</v>
      </c>
      <c r="H18" s="154">
        <f>SUM(H4:H17)</f>
        <v>310136</v>
      </c>
      <c r="I18" s="154">
        <f t="shared" ref="I18:J18" si="9">SUM(I4:I17)</f>
        <v>-46731</v>
      </c>
      <c r="J18" s="154">
        <f t="shared" si="9"/>
        <v>263405</v>
      </c>
      <c r="K18" s="347"/>
    </row>
    <row r="19" spans="1:11" s="148" customFormat="1" ht="19.899999999999999" customHeight="1" thickBot="1" x14ac:dyDescent="0.25">
      <c r="A19" s="379" t="s">
        <v>522</v>
      </c>
      <c r="B19" s="348">
        <f>100000+329584+2505</f>
        <v>432089</v>
      </c>
      <c r="C19" s="348">
        <f>-8537-246-7078-2493-527-364-855-50-991-675-412-381-631-1270+1921-264693-71013+3328+10573</f>
        <v>-344394</v>
      </c>
      <c r="D19" s="609">
        <f t="shared" ref="D19" si="10">B19+C19</f>
        <v>87695</v>
      </c>
      <c r="E19" s="348"/>
      <c r="F19" s="348"/>
      <c r="G19" s="348"/>
      <c r="H19" s="348">
        <f>SUM(B19+E19)</f>
        <v>432089</v>
      </c>
      <c r="I19" s="348">
        <f>SUM(C19+F19)</f>
        <v>-344394</v>
      </c>
      <c r="J19" s="609">
        <f t="shared" ref="J19" si="11">H19+I19</f>
        <v>87695</v>
      </c>
      <c r="K19" s="349" t="s">
        <v>867</v>
      </c>
    </row>
    <row r="20" spans="1:11" s="148" customFormat="1" ht="30" customHeight="1" thickBot="1" x14ac:dyDescent="0.25">
      <c r="A20" s="378" t="s">
        <v>523</v>
      </c>
      <c r="B20" s="154">
        <f>B19+B18</f>
        <v>626397</v>
      </c>
      <c r="C20" s="154">
        <f t="shared" ref="C20:D20" si="12">C19+C18</f>
        <v>-385063</v>
      </c>
      <c r="D20" s="154">
        <f t="shared" si="12"/>
        <v>241334</v>
      </c>
      <c r="E20" s="154">
        <f>E19+E18</f>
        <v>115828</v>
      </c>
      <c r="F20" s="154">
        <f t="shared" ref="F20:G20" si="13">F19+F18</f>
        <v>-6062</v>
      </c>
      <c r="G20" s="154">
        <f t="shared" si="13"/>
        <v>109766</v>
      </c>
      <c r="H20" s="154">
        <f>H19+H18</f>
        <v>742225</v>
      </c>
      <c r="I20" s="154">
        <f t="shared" ref="I20:J20" si="14">I19+I18</f>
        <v>-391125</v>
      </c>
      <c r="J20" s="154">
        <f t="shared" si="14"/>
        <v>351100</v>
      </c>
      <c r="K20" s="155"/>
    </row>
    <row r="21" spans="1:11" s="151" customFormat="1" ht="26.1" customHeight="1" x14ac:dyDescent="0.2">
      <c r="A21" s="149"/>
      <c r="B21" s="150"/>
      <c r="C21" s="150"/>
      <c r="D21" s="150"/>
      <c r="E21" s="150"/>
      <c r="F21" s="150"/>
      <c r="G21" s="150"/>
      <c r="H21" s="150"/>
      <c r="I21" s="150"/>
      <c r="J21" s="150"/>
      <c r="K21" s="149"/>
    </row>
    <row r="22" spans="1:11" ht="25.5" customHeight="1" thickBot="1" x14ac:dyDescent="0.25">
      <c r="A22" s="909" t="s">
        <v>524</v>
      </c>
      <c r="B22" s="909"/>
      <c r="C22" s="909"/>
      <c r="D22" s="909"/>
      <c r="E22" s="909"/>
      <c r="F22" s="909"/>
      <c r="G22" s="909"/>
      <c r="H22" s="909"/>
      <c r="I22" s="909"/>
      <c r="J22" s="909"/>
      <c r="K22" s="909"/>
    </row>
    <row r="23" spans="1:11" ht="40.15" customHeight="1" thickBot="1" x14ac:dyDescent="0.25">
      <c r="A23" s="372" t="s">
        <v>502</v>
      </c>
      <c r="B23" s="903" t="s">
        <v>503</v>
      </c>
      <c r="C23" s="904"/>
      <c r="D23" s="905"/>
      <c r="E23" s="903" t="s">
        <v>504</v>
      </c>
      <c r="F23" s="904"/>
      <c r="G23" s="905"/>
      <c r="H23" s="903" t="s">
        <v>505</v>
      </c>
      <c r="I23" s="904"/>
      <c r="J23" s="905"/>
      <c r="K23" s="143" t="s">
        <v>828</v>
      </c>
    </row>
    <row r="24" spans="1:11" ht="19.899999999999999" customHeight="1" x14ac:dyDescent="0.2">
      <c r="A24" s="380" t="s">
        <v>948</v>
      </c>
      <c r="B24" s="369">
        <v>0</v>
      </c>
      <c r="C24" s="369"/>
      <c r="D24" s="610">
        <f>B24+C24</f>
        <v>0</v>
      </c>
      <c r="E24" s="369">
        <v>389647</v>
      </c>
      <c r="F24" s="369">
        <f>30400-28200</f>
        <v>2200</v>
      </c>
      <c r="G24" s="610">
        <f>E24+F24</f>
        <v>391847</v>
      </c>
      <c r="H24" s="610">
        <f>B24+E24</f>
        <v>389647</v>
      </c>
      <c r="I24" s="610">
        <f t="shared" ref="I24:J28" si="15">C24+F24</f>
        <v>2200</v>
      </c>
      <c r="J24" s="610">
        <f t="shared" si="15"/>
        <v>391847</v>
      </c>
      <c r="K24" s="370" t="s">
        <v>520</v>
      </c>
    </row>
    <row r="25" spans="1:11" ht="30" customHeight="1" x14ac:dyDescent="0.2">
      <c r="A25" s="371" t="s">
        <v>831</v>
      </c>
      <c r="B25" s="152"/>
      <c r="C25" s="152"/>
      <c r="D25" s="145">
        <f t="shared" ref="D25:D28" si="16">B25+C25</f>
        <v>0</v>
      </c>
      <c r="E25" s="152">
        <v>17500</v>
      </c>
      <c r="F25" s="152"/>
      <c r="G25" s="145">
        <f t="shared" ref="G25:G28" si="17">E25+F25</f>
        <v>17500</v>
      </c>
      <c r="H25" s="145">
        <f t="shared" ref="H25:H28" si="18">B25+E25</f>
        <v>17500</v>
      </c>
      <c r="I25" s="145">
        <f t="shared" si="15"/>
        <v>0</v>
      </c>
      <c r="J25" s="145">
        <f t="shared" si="15"/>
        <v>17500</v>
      </c>
      <c r="K25" s="153" t="s">
        <v>513</v>
      </c>
    </row>
    <row r="26" spans="1:11" ht="19.899999999999999" customHeight="1" x14ac:dyDescent="0.2">
      <c r="A26" s="371" t="s">
        <v>833</v>
      </c>
      <c r="B26" s="152"/>
      <c r="C26" s="152"/>
      <c r="D26" s="145">
        <f t="shared" si="16"/>
        <v>0</v>
      </c>
      <c r="E26" s="152"/>
      <c r="F26" s="152">
        <v>500000</v>
      </c>
      <c r="G26" s="145">
        <f t="shared" si="17"/>
        <v>500000</v>
      </c>
      <c r="H26" s="145">
        <f t="shared" ref="H26" si="19">B26+E26</f>
        <v>0</v>
      </c>
      <c r="I26" s="145">
        <f t="shared" ref="I26" si="20">C26+F26</f>
        <v>500000</v>
      </c>
      <c r="J26" s="145">
        <f t="shared" ref="J26" si="21">D26+G26</f>
        <v>500000</v>
      </c>
      <c r="K26" s="153" t="s">
        <v>520</v>
      </c>
    </row>
    <row r="27" spans="1:11" ht="60" customHeight="1" x14ac:dyDescent="0.2">
      <c r="A27" s="752" t="s">
        <v>1165</v>
      </c>
      <c r="B27" s="152"/>
      <c r="C27" s="152"/>
      <c r="D27" s="145">
        <f t="shared" si="16"/>
        <v>0</v>
      </c>
      <c r="E27" s="152"/>
      <c r="F27" s="152">
        <v>33400</v>
      </c>
      <c r="G27" s="145">
        <f t="shared" si="17"/>
        <v>33400</v>
      </c>
      <c r="H27" s="145">
        <f t="shared" ref="H27" si="22">B27+E27</f>
        <v>0</v>
      </c>
      <c r="I27" s="145">
        <f t="shared" ref="I27" si="23">C27+F27</f>
        <v>33400</v>
      </c>
      <c r="J27" s="145">
        <f t="shared" ref="J27" si="24">D27+G27</f>
        <v>33400</v>
      </c>
      <c r="K27" s="153" t="s">
        <v>520</v>
      </c>
    </row>
    <row r="28" spans="1:11" ht="19.899999999999999" customHeight="1" thickBot="1" x14ac:dyDescent="0.25">
      <c r="A28" s="381" t="s">
        <v>525</v>
      </c>
      <c r="B28" s="145"/>
      <c r="C28" s="145"/>
      <c r="D28" s="152">
        <f t="shared" si="16"/>
        <v>0</v>
      </c>
      <c r="E28" s="145">
        <f>479590+33400-2000</f>
        <v>510990</v>
      </c>
      <c r="F28" s="152">
        <f>-1956-2642-310254</f>
        <v>-314852</v>
      </c>
      <c r="G28" s="152">
        <f t="shared" si="17"/>
        <v>196138</v>
      </c>
      <c r="H28" s="152">
        <f t="shared" si="18"/>
        <v>510990</v>
      </c>
      <c r="I28" s="152">
        <f t="shared" si="15"/>
        <v>-314852</v>
      </c>
      <c r="J28" s="152">
        <f t="shared" si="15"/>
        <v>196138</v>
      </c>
      <c r="K28" s="146" t="s">
        <v>867</v>
      </c>
    </row>
    <row r="29" spans="1:11" ht="19.899999999999999" customHeight="1" thickBot="1" x14ac:dyDescent="0.25">
      <c r="A29" s="378" t="s">
        <v>526</v>
      </c>
      <c r="B29" s="154">
        <f t="shared" ref="B29:J29" si="25">SUM(B24:B28)</f>
        <v>0</v>
      </c>
      <c r="C29" s="154">
        <f t="shared" si="25"/>
        <v>0</v>
      </c>
      <c r="D29" s="154">
        <f t="shared" si="25"/>
        <v>0</v>
      </c>
      <c r="E29" s="154">
        <f t="shared" si="25"/>
        <v>918137</v>
      </c>
      <c r="F29" s="154">
        <f t="shared" si="25"/>
        <v>220748</v>
      </c>
      <c r="G29" s="154">
        <f t="shared" si="25"/>
        <v>1138885</v>
      </c>
      <c r="H29" s="154">
        <f t="shared" si="25"/>
        <v>918137</v>
      </c>
      <c r="I29" s="154">
        <f t="shared" si="25"/>
        <v>220748</v>
      </c>
      <c r="J29" s="154">
        <f t="shared" si="25"/>
        <v>1138885</v>
      </c>
      <c r="K29" s="155"/>
    </row>
    <row r="30" spans="1:11" x14ac:dyDescent="0.2">
      <c r="A30" s="156"/>
      <c r="B30" s="157"/>
      <c r="C30" s="157"/>
      <c r="D30" s="157"/>
      <c r="E30" s="157"/>
      <c r="F30" s="157"/>
      <c r="G30" s="157"/>
      <c r="H30" s="157"/>
      <c r="I30" s="157"/>
      <c r="J30" s="157"/>
      <c r="K30" s="158"/>
    </row>
    <row r="31" spans="1:11" ht="12.75" customHeight="1" x14ac:dyDescent="0.2">
      <c r="A31" s="156"/>
      <c r="B31" s="157"/>
      <c r="C31" s="157"/>
      <c r="D31" s="157"/>
      <c r="E31" s="157"/>
      <c r="F31" s="157"/>
      <c r="G31" s="157"/>
      <c r="H31" s="157"/>
      <c r="I31" s="157"/>
      <c r="J31" s="157"/>
      <c r="K31" s="158"/>
    </row>
    <row r="32" spans="1:11" x14ac:dyDescent="0.2">
      <c r="A32" s="159"/>
      <c r="B32" s="157"/>
      <c r="C32" s="157"/>
      <c r="D32" s="157"/>
      <c r="E32" s="157"/>
      <c r="F32" s="157"/>
      <c r="G32" s="157"/>
      <c r="H32" s="157"/>
      <c r="I32" s="157"/>
      <c r="J32" s="157"/>
      <c r="K32" s="158"/>
    </row>
    <row r="33" spans="1:11" x14ac:dyDescent="0.2">
      <c r="A33" s="156"/>
      <c r="B33" s="157"/>
      <c r="C33" s="157"/>
      <c r="D33" s="157"/>
      <c r="E33" s="157"/>
      <c r="F33" s="157"/>
      <c r="G33" s="157"/>
      <c r="H33" s="157"/>
      <c r="I33" s="157"/>
      <c r="J33" s="157"/>
      <c r="K33" s="158"/>
    </row>
    <row r="34" spans="1:11" x14ac:dyDescent="0.2">
      <c r="A34" s="160"/>
    </row>
    <row r="35" spans="1:11" x14ac:dyDescent="0.2">
      <c r="A35" s="160"/>
    </row>
    <row r="36" spans="1:11" x14ac:dyDescent="0.2">
      <c r="A36" s="160"/>
    </row>
    <row r="37" spans="1:11" x14ac:dyDescent="0.2">
      <c r="A37" s="160"/>
    </row>
    <row r="38" spans="1:11" x14ac:dyDescent="0.2">
      <c r="A38" s="160"/>
    </row>
    <row r="39" spans="1:11" x14ac:dyDescent="0.2">
      <c r="A39" s="160"/>
    </row>
  </sheetData>
  <mergeCells count="8">
    <mergeCell ref="B23:D23"/>
    <mergeCell ref="E23:G23"/>
    <mergeCell ref="H23:J23"/>
    <mergeCell ref="A1:K1"/>
    <mergeCell ref="A22:K22"/>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46/2017. (XII.20.)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40</vt:i4>
      </vt:variant>
    </vt:vector>
  </HeadingPairs>
  <TitlesOfParts>
    <vt:vector size="62"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2018-05-03T11:34:38Z</cp:lastPrinted>
  <dcterms:created xsi:type="dcterms:W3CDTF">2017-09-04T13:18:08Z</dcterms:created>
  <dcterms:modified xsi:type="dcterms:W3CDTF">2018-05-03T11:37:20Z</dcterms:modified>
</cp:coreProperties>
</file>