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760" tabRatio="727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4.sz.mell.  " sheetId="62" r:id="rId6"/>
    <sheet name="5.sz.mell." sheetId="64" r:id="rId7"/>
    <sheet name="7.sz.mell" sheetId="89" r:id="rId8"/>
  </sheets>
  <definedNames>
    <definedName name="_xlnm.Print_Area" localSheetId="1">'1.1.sz.mell.'!$A$1:$C$159</definedName>
  </definedNames>
  <calcPr calcId="125725"/>
</workbook>
</file>

<file path=xl/calcChain.xml><?xml version="1.0" encoding="utf-8"?>
<calcChain xmlns="http://schemas.openxmlformats.org/spreadsheetml/2006/main">
  <c r="C112" i="1"/>
  <c r="C105"/>
  <c r="C98" s="1"/>
  <c r="E10" i="73" s="1"/>
  <c r="E8" i="61"/>
  <c r="C11"/>
  <c r="C10"/>
  <c r="C9"/>
  <c r="C8"/>
  <c r="C6"/>
  <c r="E8" i="73"/>
  <c r="E7"/>
  <c r="E6"/>
  <c r="C20"/>
  <c r="C11"/>
  <c r="C10"/>
  <c r="C9"/>
  <c r="C7"/>
  <c r="C18" s="1"/>
  <c r="C6"/>
  <c r="C36" i="1"/>
  <c r="C111"/>
  <c r="E11" i="73" s="1"/>
  <c r="B6" i="64"/>
  <c r="B5"/>
  <c r="C42" i="1"/>
  <c r="C39"/>
  <c r="C37"/>
  <c r="C33"/>
  <c r="C26"/>
  <c r="F3" i="64"/>
  <c r="C3" i="1"/>
  <c r="E3" i="64"/>
  <c r="C4" i="73"/>
  <c r="E4" i="61" s="1"/>
  <c r="E29" i="73"/>
  <c r="C145" i="1"/>
  <c r="C133"/>
  <c r="D3" i="64"/>
  <c r="C4" i="62"/>
  <c r="D4" s="1"/>
  <c r="E4" s="1"/>
  <c r="A12" i="75"/>
  <c r="A11" i="76" s="1"/>
  <c r="F1" i="61"/>
  <c r="F1" i="73"/>
  <c r="A4" i="76"/>
  <c r="E17" i="61"/>
  <c r="E31" s="1"/>
  <c r="C140" i="1"/>
  <c r="C129"/>
  <c r="C153" s="1"/>
  <c r="B14" i="76" s="1"/>
  <c r="C114" i="1"/>
  <c r="C79"/>
  <c r="C75"/>
  <c r="C72"/>
  <c r="C67"/>
  <c r="C63"/>
  <c r="C57"/>
  <c r="C52"/>
  <c r="C46"/>
  <c r="C34"/>
  <c r="C19"/>
  <c r="C12"/>
  <c r="C5"/>
  <c r="E30" i="61"/>
  <c r="C18"/>
  <c r="C30" s="1"/>
  <c r="C19" i="73"/>
  <c r="C24" i="61"/>
  <c r="C24" i="73"/>
  <c r="C29" s="1"/>
  <c r="E16" i="89"/>
  <c r="F16"/>
  <c r="D16"/>
  <c r="C16"/>
  <c r="G16" s="1"/>
  <c r="G15"/>
  <c r="G14"/>
  <c r="G13"/>
  <c r="G12"/>
  <c r="G11"/>
  <c r="G10"/>
  <c r="C11" i="62"/>
  <c r="D11"/>
  <c r="E11"/>
  <c r="F8"/>
  <c r="F9"/>
  <c r="F10"/>
  <c r="F7"/>
  <c r="F6"/>
  <c r="F7" i="64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D14" i="76"/>
  <c r="E4" i="73"/>
  <c r="C91" i="1"/>
  <c r="E14" i="76" l="1"/>
  <c r="E18" i="73"/>
  <c r="D13" i="76" s="1"/>
  <c r="E30" i="73"/>
  <c r="D15" i="76" s="1"/>
  <c r="F11" i="62"/>
  <c r="C17" i="61"/>
  <c r="D6" i="76" s="1"/>
  <c r="C93" i="1"/>
  <c r="C128" s="1"/>
  <c r="C154" s="1"/>
  <c r="B15" i="76" s="1"/>
  <c r="F24" i="64"/>
  <c r="C86" i="1"/>
  <c r="C159" s="1"/>
  <c r="C62"/>
  <c r="B7" i="76"/>
  <c r="C30" i="73"/>
  <c r="D7" i="76"/>
  <c r="C4" i="61"/>
  <c r="E32" i="73" l="1"/>
  <c r="E31"/>
  <c r="C32"/>
  <c r="E15" i="76"/>
  <c r="C31" i="61"/>
  <c r="C33"/>
  <c r="E32"/>
  <c r="C32"/>
  <c r="D8" i="76"/>
  <c r="B13"/>
  <c r="E13" s="1"/>
  <c r="C87" i="1"/>
  <c r="B8" i="76" s="1"/>
  <c r="E8" s="1"/>
  <c r="C158" i="1"/>
  <c r="B6" i="76"/>
  <c r="E6" s="1"/>
  <c r="E7"/>
</calcChain>
</file>

<file path=xl/sharedStrings.xml><?xml version="1.0" encoding="utf-8"?>
<sst xmlns="http://schemas.openxmlformats.org/spreadsheetml/2006/main" count="564" uniqueCount="411">
  <si>
    <t>Felújítási kiadások előirányzata felújításonként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</si>
  <si>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</si>
  <si>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</si>
  <si>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</si>
  <si>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</si>
  <si>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</si>
  <si>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</si>
  <si>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</si>
  <si>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</si>
  <si>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</si>
  <si>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</si>
  <si>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</si>
  <si>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</si>
  <si>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</si>
  <si>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</si>
  <si>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</si>
  <si>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</si>
  <si>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</si>
  <si>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</si>
  <si>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</si>
  <si>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</si>
  <si>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</si>
  <si>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</si>
  <si>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</si>
  <si>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</si>
  <si>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</si>
  <si>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</si>
  <si>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</si>
  <si>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</si>
  <si>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</si>
  <si>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</si>
  <si>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</si>
  <si>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</si>
  <si>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</si>
  <si>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</si>
  <si>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</si>
  <si>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</si>
  <si>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</si>
  <si>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</si>
  <si>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Bevételek</t>
  </si>
  <si>
    <t>Kiadások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</si>
  <si>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</si>
  <si>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</si>
  <si>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</si>
  <si>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</si>
  <si>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</si>
  <si>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</si>
  <si>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</si>
  <si>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</si>
  <si>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</si>
  <si>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</si>
  <si>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</si>
  <si>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</si>
  <si>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</si>
  <si>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</si>
  <si>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</si>
  <si>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</si>
  <si>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</si>
  <si>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</si>
  <si>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</si>
  <si>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</si>
  <si>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</si>
  <si>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</si>
  <si>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</si>
  <si>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</si>
  <si>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</si>
  <si>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</si>
  <si>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</si>
  <si>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</si>
  <si>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</si>
  <si>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</si>
  <si>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</si>
  <si>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</si>
  <si>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</si>
  <si>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</si>
  <si>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</si>
  <si>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</si>
  <si>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</si>
  <si>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</si>
  <si>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</si>
  <si>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</si>
  <si>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</si>
  <si>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</si>
  <si>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</si>
  <si>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</si>
  <si>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</si>
  <si>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</si>
  <si>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</si>
  <si>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</si>
  <si>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</si>
  <si>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</si>
  <si>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</si>
  <si>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</si>
  <si>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</si>
  <si>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</si>
  <si>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</si>
  <si>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</si>
  <si>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</si>
  <si>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</si>
  <si>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</si>
  <si>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</si>
  <si>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</si>
  <si>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</si>
  <si>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</si>
  <si>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</si>
  <si>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</si>
  <si>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</si>
  <si>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</si>
  <si>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</si>
  <si>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</si>
  <si>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</si>
  <si>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</si>
  <si>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</si>
  <si>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</si>
  <si>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</si>
  <si>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</si>
  <si>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</si>
  <si>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</si>
  <si>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</si>
  <si>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</si>
  <si>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</si>
  <si>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</si>
  <si>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</si>
  <si>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</si>
  <si>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</si>
  <si>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</si>
  <si>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</si>
  <si>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</si>
  <si>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</si>
  <si>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</si>
  <si>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</si>
  <si>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</si>
  <si>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</si>
  <si>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</si>
  <si>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</si>
  <si>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</si>
  <si>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</si>
  <si>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</si>
  <si>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</si>
  <si>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</si>
  <si>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</si>
  <si>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</si>
  <si>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</si>
  <si>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</si>
  <si>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</si>
  <si>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</si>
  <si>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</si>
  <si>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</si>
  <si>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</si>
  <si>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</si>
  <si>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</si>
  <si>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</si>
  <si>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</si>
  <si>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</si>
  <si>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</si>
  <si>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</si>
  <si>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</si>
  <si>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</si>
  <si>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</si>
  <si>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</si>
  <si>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</si>
  <si>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</si>
  <si>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</si>
  <si>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</si>
  <si>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</si>
  <si>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</si>
  <si>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</si>
  <si>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</si>
  <si>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</si>
  <si>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</si>
  <si>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</si>
  <si>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</si>
  <si>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</si>
  <si>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</si>
  <si>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</si>
  <si>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</si>
  <si>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5.9.</t>
  </si>
  <si>
    <t>5.10.</t>
  </si>
  <si>
    <t>Készletértékesítés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</si>
  <si>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</si>
  <si>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</si>
  <si>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</si>
  <si>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</si>
  <si>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</si>
  <si>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</si>
  <si>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</si>
  <si>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</si>
  <si>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</si>
  <si>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</si>
  <si>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</si>
  <si>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</si>
  <si>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</si>
  <si>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</si>
  <si>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</si>
  <si>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</si>
  <si>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</si>
  <si>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</si>
  <si>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</si>
  <si>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</si>
  <si>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</si>
  <si>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</si>
  <si>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</si>
  <si>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</si>
  <si>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</si>
  <si>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</si>
  <si>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</si>
  <si>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</si>
  <si>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</si>
  <si>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</si>
  <si>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</si>
  <si>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</si>
  <si>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</si>
  <si>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</si>
  <si>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</si>
  <si>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</si>
  <si>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</si>
  <si>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</si>
  <si>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</si>
  <si>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</si>
  <si>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</si>
  <si>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</si>
  <si>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</si>
  <si>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</si>
  <si>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</si>
  <si>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</si>
  <si>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</si>
  <si>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</si>
  <si>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</si>
  <si>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</si>
  <si>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</si>
  <si>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</si>
  <si>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</si>
  <si>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</si>
  <si>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</si>
  <si>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</si>
  <si>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</si>
  <si>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</si>
  <si>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</si>
  <si>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</si>
  <si>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</si>
  <si>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</si>
  <si>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</si>
  <si>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</si>
  <si>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</si>
  <si>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</si>
  <si>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</si>
  <si>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</si>
  <si>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</si>
  <si>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</si>
  <si>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</si>
  <si>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</si>
  <si>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</si>
  <si>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</si>
  <si>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</si>
  <si>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</si>
  <si>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</si>
  <si>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</si>
  <si>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</si>
  <si>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</si>
  <si>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</si>
  <si>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</si>
  <si>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</si>
  <si>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</si>
  <si>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</si>
  <si>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</si>
  <si>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</si>
  <si>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</si>
  <si>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</si>
  <si>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</si>
  <si>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</si>
  <si>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</si>
  <si>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</si>
  <si>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</si>
  <si>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</si>
  <si>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</si>
  <si>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</si>
  <si>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</si>
  <si>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</si>
  <si>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</si>
  <si>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</si>
  <si>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</si>
  <si>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</si>
  <si>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</si>
  <si>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</si>
  <si>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</si>
  <si>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</si>
  <si>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</si>
  <si>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</si>
  <si>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</si>
  <si>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</si>
  <si>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</si>
  <si>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</si>
  <si>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</si>
  <si>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</si>
  <si>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</si>
  <si>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</si>
  <si>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</si>
  <si>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</si>
  <si>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</si>
  <si>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</si>
  <si>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</si>
  <si>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</si>
  <si>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</si>
  <si>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</si>
  <si>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</si>
  <si>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</si>
  <si>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</si>
  <si>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</si>
  <si>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</si>
  <si>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</si>
  <si>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</si>
  <si>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</si>
  <si>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</si>
  <si>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</si>
  <si>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</si>
  <si>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</si>
  <si>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</si>
  <si>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</si>
  <si>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</si>
  <si>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</si>
  <si>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</si>
  <si>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</si>
  <si>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</si>
  <si>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</si>
  <si>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</si>
  <si>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</si>
  <si>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</si>
  <si>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</si>
  <si>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</si>
  <si>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</si>
  <si>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</si>
  <si>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</si>
  <si>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</si>
  <si>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</si>
  <si>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</si>
  <si>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</si>
  <si>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</si>
  <si>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</si>
  <si>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</si>
  <si>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</si>
  <si>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</si>
  <si>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</si>
  <si>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</si>
  <si>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</si>
  <si>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</si>
  <si>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</si>
  <si>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</si>
  <si>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</si>
  <si>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</si>
  <si>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</si>
  <si>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</si>
  <si>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</si>
  <si>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</si>
  <si>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</si>
  <si>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</si>
  <si>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</si>
  <si>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</si>
  <si>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</si>
  <si>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</si>
  <si>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</si>
  <si>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</si>
  <si>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</si>
  <si>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</si>
  <si>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</si>
  <si>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</si>
  <si>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</si>
  <si>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</si>
  <si>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</si>
  <si>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</si>
  <si>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</si>
  <si>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</si>
  <si>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</si>
  <si>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</si>
  <si>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</si>
  <si>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</si>
  <si>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</si>
  <si>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</si>
  <si>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</si>
  <si>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</si>
  <si>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</si>
  <si>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</si>
  <si>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</si>
  <si>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</si>
  <si>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</si>
  <si>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</si>
  <si>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Iparűzési adó</t>
  </si>
  <si>
    <t>Talajterhelési díj</t>
  </si>
  <si>
    <t>2016. évi előirányzat BEVÉTELEK</t>
  </si>
  <si>
    <t>Kamatbevételek és más nyereségjellegű bevételek</t>
  </si>
  <si>
    <t>F=(B-D-E)</t>
  </si>
  <si>
    <t>Magánszemélyek kommunális adója</t>
  </si>
  <si>
    <t>Egyéb közhatalmi bevételek (igazgatási szolg.díj+elj.ill.+áll.ig.szolg.díj+term.föld.bérbeadás+pótlék)</t>
  </si>
  <si>
    <t>Szolgáltatások ellenértéke (bérleti díjak)</t>
  </si>
  <si>
    <t>Egyéb felhalmozási célú támogatások bevételei (vis maior)</t>
  </si>
  <si>
    <t>Felújítások (vis maior tám+önrész)</t>
  </si>
  <si>
    <t>Bajna Község Önkormányzat adósságot keletkeztető ügyletekből és kezességvállalásokból fennálló kötelezettségei</t>
  </si>
  <si>
    <t xml:space="preserve">Ezer forintban </t>
  </si>
  <si>
    <t>2014-2016</t>
  </si>
  <si>
    <t>Vis maior 2.</t>
  </si>
  <si>
    <t>2015-2016</t>
  </si>
  <si>
    <t xml:space="preserve"> Ezer forintban </t>
  </si>
  <si>
    <t>Bajna Község Önkormányzata</t>
  </si>
  <si>
    <t xml:space="preserve">   - Egyéb működési célú támogatások ÁH-n belülre (családsegítő+KÖH+óvoda finanszírozása)</t>
  </si>
  <si>
    <t>Vis maior 1.</t>
  </si>
  <si>
    <t>II. Felhalmozási célú bevételek és kiadások mérlege</t>
  </si>
  <si>
    <t>2016. évi költségvetés</t>
  </si>
  <si>
    <t>I. Működési célú bevételek és kiadások mérlege
2016. évi költségvetés</t>
  </si>
  <si>
    <t>58600410-11042796</t>
  </si>
  <si>
    <t>Éves eredeti kiadási előirányzat: 0 ezer Ft</t>
  </si>
  <si>
    <t>30 napon túli elismert tartozásállomány összesen: 0 Ft</t>
  </si>
  <si>
    <t>Bajna, 2016.február 15.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</si>
</sst>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3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270">
    <xf numFmtId="0" fontId="0" fillId="0" borderId="0" xfId="0"/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18" fillId="0" borderId="1" xfId="4" applyFont="1" applyFill="1" applyBorder="1" applyAlignment="1" applyProtection="1">
      <alignment horizontal="left" vertical="center" wrapText="1" inden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1"/>
    </xf>
    <xf numFmtId="0" fontId="18" fillId="0" borderId="4" xfId="4" applyFont="1" applyFill="1" applyBorder="1" applyAlignment="1" applyProtection="1">
      <alignment horizontal="left" vertical="center" wrapText="1" indent="1"/>
    </xf>
    <xf numFmtId="0" fontId="18" fillId="0" borderId="5" xfId="4" applyFont="1" applyFill="1" applyBorder="1" applyAlignment="1" applyProtection="1">
      <alignment horizontal="left" vertical="center" wrapText="1" indent="1"/>
    </xf>
    <xf numFmtId="0" fontId="18" fillId="0" borderId="6" xfId="4" applyFont="1" applyFill="1" applyBorder="1" applyAlignment="1" applyProtection="1">
      <alignment horizontal="left" vertical="center" wrapText="1" indent="1"/>
    </xf>
    <xf numFmtId="49" fontId="18" fillId="0" borderId="7" xfId="4" applyNumberFormat="1" applyFont="1" applyFill="1" applyBorder="1" applyAlignment="1" applyProtection="1">
      <alignment horizontal="left" vertical="center" wrapText="1" indent="1"/>
    </xf>
    <xf numFmtId="49" fontId="18" fillId="0" borderId="8" xfId="4" applyNumberFormat="1" applyFont="1" applyFill="1" applyBorder="1" applyAlignment="1" applyProtection="1">
      <alignment horizontal="left" vertical="center" wrapText="1" indent="1"/>
    </xf>
    <xf numFmtId="49" fontId="18" fillId="0" borderId="9" xfId="4" applyNumberFormat="1" applyFont="1" applyFill="1" applyBorder="1" applyAlignment="1" applyProtection="1">
      <alignment horizontal="left" vertical="center" wrapText="1" indent="1"/>
    </xf>
    <xf numFmtId="49" fontId="18" fillId="0" borderId="10" xfId="4" applyNumberFormat="1" applyFont="1" applyFill="1" applyBorder="1" applyAlignment="1" applyProtection="1">
      <alignment horizontal="left" vertical="center" wrapText="1" indent="1"/>
    </xf>
    <xf numFmtId="49" fontId="18" fillId="0" borderId="11" xfId="4" applyNumberFormat="1" applyFont="1" applyFill="1" applyBorder="1" applyAlignment="1" applyProtection="1">
      <alignment horizontal="left" vertical="center" wrapText="1" indent="1"/>
    </xf>
    <xf numFmtId="49" fontId="18" fillId="0" borderId="12" xfId="4" applyNumberFormat="1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6" fillId="0" borderId="13" xfId="4" applyFont="1" applyFill="1" applyBorder="1" applyAlignment="1" applyProtection="1">
      <alignment horizontal="left" vertical="center" wrapText="1" indent="1"/>
    </xf>
    <xf numFmtId="0" fontId="16" fillId="0" borderId="14" xfId="4" applyFont="1" applyFill="1" applyBorder="1" applyAlignment="1" applyProtection="1">
      <alignment horizontal="left" vertical="center" wrapText="1" indent="1"/>
    </xf>
    <xf numFmtId="0" fontId="16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4" xfId="4" applyFont="1" applyFill="1" applyBorder="1" applyAlignment="1" applyProtection="1">
      <alignment vertical="center" wrapText="1"/>
    </xf>
    <xf numFmtId="0" fontId="16" fillId="0" borderId="19" xfId="4" applyFont="1" applyFill="1" applyBorder="1" applyAlignment="1" applyProtection="1">
      <alignment vertical="center" wrapText="1"/>
    </xf>
    <xf numFmtId="0" fontId="16" fillId="0" borderId="13" xfId="4" applyFont="1" applyFill="1" applyBorder="1" applyAlignment="1" applyProtection="1">
      <alignment horizontal="center" vertical="center" wrapText="1"/>
    </xf>
    <xf numFmtId="0" fontId="16" fillId="0" borderId="14" xfId="4" applyFont="1" applyFill="1" applyBorder="1" applyAlignment="1" applyProtection="1">
      <alignment horizontal="center" vertical="center" wrapText="1"/>
    </xf>
    <xf numFmtId="0" fontId="16" fillId="0" borderId="21" xfId="4" applyFont="1" applyFill="1" applyBorder="1" applyAlignment="1" applyProtection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6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164" fontId="8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32" fillId="0" borderId="0" xfId="0" applyFont="1" applyFill="1"/>
    <xf numFmtId="3" fontId="32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2" fillId="0" borderId="0" xfId="0" applyFont="1" applyFill="1" applyAlignment="1">
      <alignment horizontal="right" indent="1"/>
    </xf>
    <xf numFmtId="0" fontId="6" fillId="0" borderId="32" xfId="0" applyFont="1" applyFill="1" applyBorder="1" applyAlignment="1" applyProtection="1">
      <alignment horizontal="right"/>
    </xf>
    <xf numFmtId="0" fontId="18" fillId="0" borderId="2" xfId="4" applyFont="1" applyFill="1" applyBorder="1" applyAlignment="1" applyProtection="1">
      <alignment horizontal="left" indent="6"/>
    </xf>
    <xf numFmtId="0" fontId="18" fillId="0" borderId="2" xfId="4" applyFont="1" applyFill="1" applyBorder="1" applyAlignment="1" applyProtection="1">
      <alignment horizontal="left" vertical="center" wrapText="1" indent="6"/>
    </xf>
    <xf numFmtId="0" fontId="18" fillId="0" borderId="6" xfId="4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14" xfId="4" applyFont="1" applyFill="1" applyBorder="1" applyAlignment="1">
      <alignment horizontal="center" vertical="center"/>
    </xf>
    <xf numFmtId="0" fontId="13" fillId="0" borderId="21" xfId="4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/>
    <xf numFmtId="0" fontId="13" fillId="0" borderId="10" xfId="4" applyFont="1" applyFill="1" applyBorder="1" applyAlignment="1">
      <alignment horizontal="center" vertical="center"/>
    </xf>
    <xf numFmtId="0" fontId="27" fillId="0" borderId="14" xfId="4" applyFont="1" applyFill="1" applyBorder="1"/>
    <xf numFmtId="165" fontId="13" fillId="0" borderId="28" xfId="1" applyNumberFormat="1" applyFont="1" applyFill="1" applyBorder="1"/>
    <xf numFmtId="165" fontId="13" fillId="0" borderId="16" xfId="1" applyNumberFormat="1" applyFont="1" applyFill="1" applyBorder="1"/>
    <xf numFmtId="0" fontId="33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/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3" fillId="0" borderId="3" xfId="4" applyFont="1" applyFill="1" applyBorder="1" applyProtection="1">
      <protection locked="0"/>
    </xf>
    <xf numFmtId="165" fontId="13" fillId="0" borderId="3" xfId="1" applyNumberFormat="1" applyFont="1" applyFill="1" applyBorder="1" applyProtection="1">
      <protection locked="0"/>
    </xf>
    <xf numFmtId="0" fontId="13" fillId="0" borderId="2" xfId="4" applyFont="1" applyFill="1" applyBorder="1" applyProtection="1">
      <protection locked="0"/>
    </xf>
    <xf numFmtId="165" fontId="13" fillId="0" borderId="2" xfId="1" applyNumberFormat="1" applyFont="1" applyFill="1" applyBorder="1" applyProtection="1">
      <protection locked="0"/>
    </xf>
    <xf numFmtId="0" fontId="13" fillId="0" borderId="6" xfId="4" applyFont="1" applyFill="1" applyBorder="1" applyProtection="1">
      <protection locked="0"/>
    </xf>
    <xf numFmtId="165" fontId="13" fillId="0" borderId="6" xfId="1" applyNumberFormat="1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34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64" fontId="24" fillId="0" borderId="28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0" fillId="0" borderId="36" xfId="0" applyFill="1" applyBorder="1" applyProtection="1"/>
    <xf numFmtId="0" fontId="6" fillId="0" borderId="36" xfId="0" applyFont="1" applyFill="1" applyBorder="1" applyAlignment="1" applyProtection="1">
      <alignment horizontal="center"/>
    </xf>
    <xf numFmtId="0" fontId="34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6" fillId="0" borderId="31" xfId="4" applyNumberFormat="1" applyFont="1" applyFill="1" applyBorder="1" applyAlignment="1" applyProtection="1">
      <alignment horizontal="right" vertical="center" wrapText="1" indent="1"/>
    </xf>
    <xf numFmtId="164" fontId="16" fillId="0" borderId="21" xfId="4" applyNumberFormat="1" applyFont="1" applyFill="1" applyBorder="1" applyAlignment="1" applyProtection="1">
      <alignment horizontal="right" vertical="center" wrapText="1" indent="1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4" applyFont="1" applyFill="1" applyBorder="1" applyAlignment="1" applyProtection="1">
      <alignment horizontal="center" vertical="center" wrapText="1"/>
    </xf>
    <xf numFmtId="0" fontId="16" fillId="0" borderId="19" xfId="4" applyFont="1" applyFill="1" applyBorder="1" applyAlignment="1" applyProtection="1">
      <alignment horizontal="center" vertical="center" wrapText="1"/>
    </xf>
    <xf numFmtId="0" fontId="16" fillId="0" borderId="31" xfId="4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6"/>
    </xf>
    <xf numFmtId="0" fontId="10" fillId="0" borderId="0" xfId="4" applyFill="1" applyProtection="1"/>
    <xf numFmtId="0" fontId="18" fillId="0" borderId="0" xfId="4" applyFont="1" applyFill="1" applyProtection="1"/>
    <xf numFmtId="0" fontId="13" fillId="0" borderId="0" xfId="4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4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4" applyFont="1" applyFill="1" applyProtection="1"/>
    <xf numFmtId="0" fontId="19" fillId="0" borderId="0" xfId="4" applyFont="1" applyFill="1" applyProtection="1"/>
    <xf numFmtId="0" fontId="10" fillId="0" borderId="0" xfId="4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0" fontId="27" fillId="0" borderId="13" xfId="4" applyFont="1" applyFill="1" applyBorder="1" applyAlignment="1">
      <alignment horizontal="center" vertical="center"/>
    </xf>
    <xf numFmtId="165" fontId="27" fillId="0" borderId="14" xfId="4" applyNumberFormat="1" applyFont="1" applyFill="1" applyBorder="1"/>
    <xf numFmtId="165" fontId="27" fillId="0" borderId="21" xfId="4" applyNumberFormat="1" applyFont="1" applyFill="1" applyBorder="1"/>
    <xf numFmtId="0" fontId="29" fillId="0" borderId="0" xfId="4" applyFont="1" applyFill="1"/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6" xfId="4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vertical="center" wrapText="1"/>
    </xf>
    <xf numFmtId="0" fontId="16" fillId="0" borderId="22" xfId="4" applyFont="1" applyFill="1" applyBorder="1" applyAlignment="1" applyProtection="1">
      <alignment horizontal="left" vertical="center" wrapText="1" indent="1"/>
    </xf>
    <xf numFmtId="0" fontId="16" fillId="0" borderId="23" xfId="4" applyFont="1" applyFill="1" applyBorder="1" applyAlignment="1" applyProtection="1">
      <alignment vertical="center" wrapText="1"/>
    </xf>
    <xf numFmtId="164" fontId="16" fillId="0" borderId="34" xfId="4" applyNumberFormat="1" applyFont="1" applyFill="1" applyBorder="1" applyAlignment="1" applyProtection="1">
      <alignment horizontal="right" vertical="center" wrapText="1" indent="1"/>
    </xf>
    <xf numFmtId="0" fontId="18" fillId="0" borderId="29" xfId="4" applyFont="1" applyFill="1" applyBorder="1" applyAlignment="1" applyProtection="1">
      <alignment horizontal="left" vertical="center" wrapText="1" indent="7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6" fillId="0" borderId="13" xfId="4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22" fillId="0" borderId="6" xfId="0" applyFont="1" applyBorder="1" applyAlignment="1" applyProtection="1">
      <alignment horizontal="left" indent="1"/>
    </xf>
    <xf numFmtId="164" fontId="8" fillId="0" borderId="21" xfId="0" applyNumberFormat="1" applyFont="1" applyFill="1" applyBorder="1" applyAlignment="1" applyProtection="1">
      <alignment horizont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0" fillId="0" borderId="32" xfId="4" applyNumberFormat="1" applyFont="1" applyFill="1" applyBorder="1" applyAlignment="1" applyProtection="1">
      <alignment horizontal="left" vertical="center"/>
    </xf>
    <xf numFmtId="164" fontId="30" fillId="0" borderId="32" xfId="4" applyNumberFormat="1" applyFont="1" applyFill="1" applyBorder="1" applyAlignment="1" applyProtection="1">
      <alignment horizontal="left"/>
    </xf>
    <xf numFmtId="0" fontId="19" fillId="0" borderId="0" xfId="4" applyFont="1" applyFill="1" applyAlignment="1" applyProtection="1">
      <alignment horizontal="center"/>
    </xf>
    <xf numFmtId="164" fontId="26" fillId="0" borderId="42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37" fillId="0" borderId="40" xfId="0" applyNumberFormat="1" applyFont="1" applyFill="1" applyBorder="1" applyAlignment="1" applyProtection="1">
      <alignment horizontal="center" vertical="center" wrapText="1"/>
    </xf>
    <xf numFmtId="164" fontId="26" fillId="0" borderId="44" xfId="0" applyNumberFormat="1" applyFont="1" applyFill="1" applyBorder="1" applyAlignment="1" applyProtection="1">
      <alignment horizontal="center" vertical="center" wrapText="1"/>
    </xf>
    <xf numFmtId="164" fontId="26" fillId="0" borderId="45" xfId="0" applyNumberFormat="1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right"/>
    </xf>
    <xf numFmtId="0" fontId="27" fillId="0" borderId="20" xfId="4" applyFont="1" applyFill="1" applyBorder="1" applyAlignment="1">
      <alignment horizontal="center" vertical="center" wrapText="1"/>
    </xf>
    <xf numFmtId="0" fontId="27" fillId="0" borderId="18" xfId="4" applyFont="1" applyFill="1" applyBorder="1" applyAlignment="1">
      <alignment horizontal="center" vertical="center" wrapText="1"/>
    </xf>
    <xf numFmtId="0" fontId="27" fillId="0" borderId="11" xfId="4" applyFont="1" applyFill="1" applyBorder="1" applyAlignment="1">
      <alignment horizontal="center" vertical="center" wrapText="1"/>
    </xf>
    <xf numFmtId="0" fontId="27" fillId="0" borderId="10" xfId="4" applyFont="1" applyFill="1" applyBorder="1" applyAlignment="1">
      <alignment horizontal="center" vertical="center" wrapText="1"/>
    </xf>
    <xf numFmtId="0" fontId="27" fillId="0" borderId="4" xfId="4" applyFont="1" applyFill="1" applyBorder="1" applyAlignment="1">
      <alignment horizontal="center" vertical="center" wrapText="1"/>
    </xf>
    <xf numFmtId="0" fontId="27" fillId="0" borderId="6" xfId="4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right"/>
    </xf>
    <xf numFmtId="164" fontId="1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tabSelected="1" zoomScaleNormal="100" workbookViewId="0">
      <selection activeCell="E18" sqref="E1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82</v>
      </c>
    </row>
    <row r="4" spans="1:2">
      <c r="A4" s="61"/>
      <c r="B4" s="61"/>
    </row>
    <row r="5" spans="1:2" s="70" customFormat="1" ht="15.75">
      <c r="A5" s="52" t="s">
        <v>387</v>
      </c>
      <c r="B5" s="69"/>
    </row>
    <row r="6" spans="1:2">
      <c r="A6" s="61"/>
      <c r="B6" s="61"/>
    </row>
    <row r="7" spans="1:2">
      <c r="A7" s="61" t="s">
        <v>373</v>
      </c>
      <c r="B7" s="61" t="s">
        <v>361</v>
      </c>
    </row>
    <row r="8" spans="1:2">
      <c r="A8" s="61" t="s">
        <v>374</v>
      </c>
      <c r="B8" s="61" t="s">
        <v>362</v>
      </c>
    </row>
    <row r="9" spans="1:2">
      <c r="A9" s="61" t="s">
        <v>375</v>
      </c>
      <c r="B9" s="61" t="s">
        <v>363</v>
      </c>
    </row>
    <row r="10" spans="1:2">
      <c r="A10" s="61"/>
      <c r="B10" s="61"/>
    </row>
    <row r="11" spans="1:2">
      <c r="A11" s="61"/>
      <c r="B11" s="61"/>
    </row>
    <row r="12" spans="1:2" s="70" customFormat="1" ht="15.75">
      <c r="A12" s="52" t="str">
        <f>+CONCATENATE(LEFT(A5,4),". évi előirányzat KIADÁSOK")</f>
        <v>2016. évi előirányzat KIADÁSOK</v>
      </c>
      <c r="B12" s="69"/>
    </row>
    <row r="13" spans="1:2">
      <c r="A13" s="61"/>
      <c r="B13" s="61"/>
    </row>
    <row r="14" spans="1:2">
      <c r="A14" s="61" t="s">
        <v>376</v>
      </c>
      <c r="B14" s="61" t="s">
        <v>364</v>
      </c>
    </row>
    <row r="15" spans="1:2">
      <c r="A15" s="61" t="s">
        <v>377</v>
      </c>
      <c r="B15" s="61" t="s">
        <v>365</v>
      </c>
    </row>
    <row r="16" spans="1:2">
      <c r="A16" s="61" t="s">
        <v>378</v>
      </c>
      <c r="B16" s="61" t="s">
        <v>366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/>
  </sheetPr>
  <dimension ref="A1:I159"/>
  <sheetViews>
    <sheetView view="pageLayout" topLeftCell="A136" zoomScaleNormal="130" zoomScaleSheetLayoutView="100" workbookViewId="0">
      <selection activeCell="C98" sqref="C98"/>
    </sheetView>
  </sheetViews>
  <sheetFormatPr defaultRowHeight="15.75"/>
  <cols>
    <col min="1" max="1" width="9.5" style="192" customWidth="1"/>
    <col min="2" max="2" width="91.6640625" style="192" customWidth="1"/>
    <col min="3" max="3" width="21.6640625" style="193" customWidth="1"/>
    <col min="4" max="4" width="9" style="202" customWidth="1"/>
    <col min="5" max="16384" width="9.33203125" style="202"/>
  </cols>
  <sheetData>
    <row r="1" spans="1:3" ht="15.95" customHeight="1">
      <c r="A1" s="247" t="s">
        <v>3</v>
      </c>
      <c r="B1" s="247"/>
      <c r="C1" s="247"/>
    </row>
    <row r="2" spans="1:3" ht="15.95" customHeight="1" thickBot="1">
      <c r="A2" s="248" t="s">
        <v>83</v>
      </c>
      <c r="B2" s="248"/>
      <c r="C2" s="144" t="s">
        <v>135</v>
      </c>
    </row>
    <row r="3" spans="1:3" ht="38.1" customHeight="1" thickBot="1">
      <c r="A3" s="19" t="s">
        <v>47</v>
      </c>
      <c r="B3" s="20" t="s">
        <v>5</v>
      </c>
      <c r="C3" s="27" t="str">
        <f>+CONCATENATE(LEFT(ÖSSZEFÜGGÉSEK!A5,4),". évi előirányzat")</f>
        <v>2016. évi előirányzat</v>
      </c>
    </row>
    <row r="4" spans="1:3" s="203" customFormat="1" ht="12" customHeight="1" thickBot="1">
      <c r="A4" s="198"/>
      <c r="B4" s="199" t="s">
        <v>367</v>
      </c>
      <c r="C4" s="200" t="s">
        <v>368</v>
      </c>
    </row>
    <row r="5" spans="1:3" s="204" customFormat="1" ht="12" customHeight="1" thickBot="1">
      <c r="A5" s="16" t="s">
        <v>6</v>
      </c>
      <c r="B5" s="17" t="s">
        <v>157</v>
      </c>
      <c r="C5" s="134">
        <f>+C6+C7+C8+C9+C10+C11</f>
        <v>126831</v>
      </c>
    </row>
    <row r="6" spans="1:3" s="204" customFormat="1" ht="12" customHeight="1">
      <c r="A6" s="11" t="s">
        <v>59</v>
      </c>
      <c r="B6" s="205" t="s">
        <v>158</v>
      </c>
      <c r="C6" s="137">
        <v>59780</v>
      </c>
    </row>
    <row r="7" spans="1:3" s="204" customFormat="1" ht="12" customHeight="1">
      <c r="A7" s="10" t="s">
        <v>60</v>
      </c>
      <c r="B7" s="206" t="s">
        <v>159</v>
      </c>
      <c r="C7" s="136">
        <v>37336</v>
      </c>
    </row>
    <row r="8" spans="1:3" s="204" customFormat="1" ht="12" customHeight="1">
      <c r="A8" s="10" t="s">
        <v>61</v>
      </c>
      <c r="B8" s="206" t="s">
        <v>379</v>
      </c>
      <c r="C8" s="136">
        <v>27405</v>
      </c>
    </row>
    <row r="9" spans="1:3" s="204" customFormat="1" ht="12" customHeight="1">
      <c r="A9" s="10" t="s">
        <v>62</v>
      </c>
      <c r="B9" s="206" t="s">
        <v>160</v>
      </c>
      <c r="C9" s="136">
        <v>2310</v>
      </c>
    </row>
    <row r="10" spans="1:3" s="204" customFormat="1" ht="12" customHeight="1">
      <c r="A10" s="10" t="s">
        <v>79</v>
      </c>
      <c r="B10" s="130" t="s">
        <v>306</v>
      </c>
      <c r="C10" s="136"/>
    </row>
    <row r="11" spans="1:3" s="204" customFormat="1" ht="12" customHeight="1" thickBot="1">
      <c r="A11" s="12" t="s">
        <v>63</v>
      </c>
      <c r="B11" s="131" t="s">
        <v>307</v>
      </c>
      <c r="C11" s="136"/>
    </row>
    <row r="12" spans="1:3" s="204" customFormat="1" ht="12" customHeight="1" thickBot="1">
      <c r="A12" s="16" t="s">
        <v>7</v>
      </c>
      <c r="B12" s="129" t="s">
        <v>161</v>
      </c>
      <c r="C12" s="134">
        <f>+C13+C14+C15+C16+C17</f>
        <v>5000</v>
      </c>
    </row>
    <row r="13" spans="1:3" s="204" customFormat="1" ht="12" customHeight="1">
      <c r="A13" s="11" t="s">
        <v>65</v>
      </c>
      <c r="B13" s="205" t="s">
        <v>162</v>
      </c>
      <c r="C13" s="137"/>
    </row>
    <row r="14" spans="1:3" s="204" customFormat="1" ht="12" customHeight="1">
      <c r="A14" s="10" t="s">
        <v>66</v>
      </c>
      <c r="B14" s="206" t="s">
        <v>163</v>
      </c>
      <c r="C14" s="136"/>
    </row>
    <row r="15" spans="1:3" s="204" customFormat="1" ht="12" customHeight="1">
      <c r="A15" s="10" t="s">
        <v>67</v>
      </c>
      <c r="B15" s="206" t="s">
        <v>299</v>
      </c>
      <c r="C15" s="136"/>
    </row>
    <row r="16" spans="1:3" s="204" customFormat="1" ht="12" customHeight="1">
      <c r="A16" s="10" t="s">
        <v>68</v>
      </c>
      <c r="B16" s="206" t="s">
        <v>300</v>
      </c>
      <c r="C16" s="136"/>
    </row>
    <row r="17" spans="1:3" s="204" customFormat="1" ht="12" customHeight="1">
      <c r="A17" s="10" t="s">
        <v>69</v>
      </c>
      <c r="B17" s="206" t="s">
        <v>164</v>
      </c>
      <c r="C17" s="136">
        <v>5000</v>
      </c>
    </row>
    <row r="18" spans="1:3" s="204" customFormat="1" ht="12" customHeight="1" thickBot="1">
      <c r="A18" s="12" t="s">
        <v>75</v>
      </c>
      <c r="B18" s="131" t="s">
        <v>165</v>
      </c>
      <c r="C18" s="138"/>
    </row>
    <row r="19" spans="1:3" s="204" customFormat="1" ht="12" customHeight="1" thickBot="1">
      <c r="A19" s="16" t="s">
        <v>8</v>
      </c>
      <c r="B19" s="17" t="s">
        <v>166</v>
      </c>
      <c r="C19" s="134">
        <f>+C20+C21+C22+C23+C24</f>
        <v>65574</v>
      </c>
    </row>
    <row r="20" spans="1:3" s="204" customFormat="1" ht="12" customHeight="1">
      <c r="A20" s="11" t="s">
        <v>48</v>
      </c>
      <c r="B20" s="205" t="s">
        <v>167</v>
      </c>
      <c r="C20" s="137"/>
    </row>
    <row r="21" spans="1:3" s="204" customFormat="1" ht="12" customHeight="1">
      <c r="A21" s="10" t="s">
        <v>49</v>
      </c>
      <c r="B21" s="206" t="s">
        <v>168</v>
      </c>
      <c r="C21" s="136"/>
    </row>
    <row r="22" spans="1:3" s="204" customFormat="1" ht="12" customHeight="1">
      <c r="A22" s="10" t="s">
        <v>50</v>
      </c>
      <c r="B22" s="206" t="s">
        <v>301</v>
      </c>
      <c r="C22" s="136"/>
    </row>
    <row r="23" spans="1:3" s="204" customFormat="1" ht="12" customHeight="1">
      <c r="A23" s="10" t="s">
        <v>51</v>
      </c>
      <c r="B23" s="206" t="s">
        <v>302</v>
      </c>
      <c r="C23" s="136"/>
    </row>
    <row r="24" spans="1:3" s="204" customFormat="1" ht="12" customHeight="1">
      <c r="A24" s="10" t="s">
        <v>91</v>
      </c>
      <c r="B24" s="206" t="s">
        <v>393</v>
      </c>
      <c r="C24" s="136">
        <v>65574</v>
      </c>
    </row>
    <row r="25" spans="1:3" s="204" customFormat="1" ht="12" customHeight="1" thickBot="1">
      <c r="A25" s="12" t="s">
        <v>92</v>
      </c>
      <c r="B25" s="207" t="s">
        <v>169</v>
      </c>
      <c r="C25" s="138"/>
    </row>
    <row r="26" spans="1:3" s="204" customFormat="1" ht="12" customHeight="1" thickBot="1">
      <c r="A26" s="16" t="s">
        <v>93</v>
      </c>
      <c r="B26" s="17" t="s">
        <v>380</v>
      </c>
      <c r="C26" s="140">
        <f>SUM(C27:C33)</f>
        <v>45191</v>
      </c>
    </row>
    <row r="27" spans="1:3" s="204" customFormat="1" ht="12" customHeight="1">
      <c r="A27" s="11" t="s">
        <v>170</v>
      </c>
      <c r="B27" s="205" t="s">
        <v>384</v>
      </c>
      <c r="C27" s="137"/>
    </row>
    <row r="28" spans="1:3" s="204" customFormat="1" ht="12" customHeight="1">
      <c r="A28" s="10" t="s">
        <v>171</v>
      </c>
      <c r="B28" s="206" t="s">
        <v>390</v>
      </c>
      <c r="C28" s="136">
        <v>2915</v>
      </c>
    </row>
    <row r="29" spans="1:3" s="204" customFormat="1" ht="12" customHeight="1">
      <c r="A29" s="10" t="s">
        <v>172</v>
      </c>
      <c r="B29" s="206" t="s">
        <v>385</v>
      </c>
      <c r="C29" s="136">
        <v>31757</v>
      </c>
    </row>
    <row r="30" spans="1:3" s="204" customFormat="1" ht="12" customHeight="1">
      <c r="A30" s="10" t="s">
        <v>173</v>
      </c>
      <c r="B30" s="206" t="s">
        <v>386</v>
      </c>
      <c r="C30" s="136">
        <v>3699</v>
      </c>
    </row>
    <row r="31" spans="1:3" s="204" customFormat="1" ht="12" customHeight="1">
      <c r="A31" s="10" t="s">
        <v>381</v>
      </c>
      <c r="B31" s="206" t="s">
        <v>174</v>
      </c>
      <c r="C31" s="136">
        <v>6317</v>
      </c>
    </row>
    <row r="32" spans="1:3" s="204" customFormat="1" ht="12" customHeight="1">
      <c r="A32" s="10" t="s">
        <v>382</v>
      </c>
      <c r="B32" s="206" t="s">
        <v>175</v>
      </c>
      <c r="C32" s="136"/>
    </row>
    <row r="33" spans="1:3" s="204" customFormat="1" ht="12" customHeight="1" thickBot="1">
      <c r="A33" s="12" t="s">
        <v>383</v>
      </c>
      <c r="B33" s="244" t="s">
        <v>391</v>
      </c>
      <c r="C33" s="138">
        <f>17+407+47+32</f>
        <v>503</v>
      </c>
    </row>
    <row r="34" spans="1:3" s="204" customFormat="1" ht="12" customHeight="1" thickBot="1">
      <c r="A34" s="16" t="s">
        <v>10</v>
      </c>
      <c r="B34" s="17" t="s">
        <v>308</v>
      </c>
      <c r="C34" s="134">
        <f>SUM(C35:C45)</f>
        <v>22382</v>
      </c>
    </row>
    <row r="35" spans="1:3" s="204" customFormat="1" ht="12" customHeight="1">
      <c r="A35" s="11" t="s">
        <v>52</v>
      </c>
      <c r="B35" s="205" t="s">
        <v>178</v>
      </c>
      <c r="C35" s="137">
        <v>0</v>
      </c>
    </row>
    <row r="36" spans="1:3" s="204" customFormat="1" ht="12" customHeight="1">
      <c r="A36" s="10" t="s">
        <v>53</v>
      </c>
      <c r="B36" s="206" t="s">
        <v>392</v>
      </c>
      <c r="C36" s="136">
        <f>192+868+10940</f>
        <v>12000</v>
      </c>
    </row>
    <row r="37" spans="1:3" s="204" customFormat="1" ht="12" customHeight="1">
      <c r="A37" s="10" t="s">
        <v>54</v>
      </c>
      <c r="B37" s="206" t="s">
        <v>179</v>
      </c>
      <c r="C37" s="136">
        <f>783+1351</f>
        <v>2134</v>
      </c>
    </row>
    <row r="38" spans="1:3" s="204" customFormat="1" ht="12" customHeight="1">
      <c r="A38" s="10" t="s">
        <v>95</v>
      </c>
      <c r="B38" s="206" t="s">
        <v>180</v>
      </c>
      <c r="C38" s="136">
        <v>76</v>
      </c>
    </row>
    <row r="39" spans="1:3" s="204" customFormat="1" ht="12" customHeight="1">
      <c r="A39" s="10" t="s">
        <v>96</v>
      </c>
      <c r="B39" s="206" t="s">
        <v>181</v>
      </c>
      <c r="C39" s="136">
        <f>1577+2190+4391</f>
        <v>8158</v>
      </c>
    </row>
    <row r="40" spans="1:3" s="204" customFormat="1" ht="12" customHeight="1">
      <c r="A40" s="10" t="s">
        <v>97</v>
      </c>
      <c r="B40" s="206" t="s">
        <v>182</v>
      </c>
      <c r="C40" s="136"/>
    </row>
    <row r="41" spans="1:3" s="204" customFormat="1" ht="12" customHeight="1">
      <c r="A41" s="10" t="s">
        <v>98</v>
      </c>
      <c r="B41" s="206" t="s">
        <v>183</v>
      </c>
      <c r="C41" s="136">
        <v>0</v>
      </c>
    </row>
    <row r="42" spans="1:3" s="204" customFormat="1" ht="12" customHeight="1">
      <c r="A42" s="10" t="s">
        <v>99</v>
      </c>
      <c r="B42" s="206" t="s">
        <v>388</v>
      </c>
      <c r="C42" s="136">
        <f>14</f>
        <v>14</v>
      </c>
    </row>
    <row r="43" spans="1:3" s="204" customFormat="1" ht="12" customHeight="1">
      <c r="A43" s="10" t="s">
        <v>176</v>
      </c>
      <c r="B43" s="206" t="s">
        <v>184</v>
      </c>
      <c r="C43" s="139">
        <v>0</v>
      </c>
    </row>
    <row r="44" spans="1:3" s="204" customFormat="1" ht="12" customHeight="1">
      <c r="A44" s="12" t="s">
        <v>177</v>
      </c>
      <c r="B44" s="207" t="s">
        <v>310</v>
      </c>
      <c r="C44" s="197">
        <v>0</v>
      </c>
    </row>
    <row r="45" spans="1:3" s="204" customFormat="1" ht="12" customHeight="1" thickBot="1">
      <c r="A45" s="12" t="s">
        <v>309</v>
      </c>
      <c r="B45" s="131" t="s">
        <v>185</v>
      </c>
      <c r="C45" s="197">
        <v>0</v>
      </c>
    </row>
    <row r="46" spans="1:3" s="204" customFormat="1" ht="12" customHeight="1" thickBot="1">
      <c r="A46" s="16" t="s">
        <v>11</v>
      </c>
      <c r="B46" s="17" t="s">
        <v>186</v>
      </c>
      <c r="C46" s="134">
        <f>SUM(C47:C51)</f>
        <v>4000</v>
      </c>
    </row>
    <row r="47" spans="1:3" s="204" customFormat="1" ht="12" customHeight="1">
      <c r="A47" s="11" t="s">
        <v>55</v>
      </c>
      <c r="B47" s="205" t="s">
        <v>190</v>
      </c>
      <c r="C47" s="223"/>
    </row>
    <row r="48" spans="1:3" s="204" customFormat="1" ht="12" customHeight="1">
      <c r="A48" s="10" t="s">
        <v>56</v>
      </c>
      <c r="B48" s="206" t="s">
        <v>191</v>
      </c>
      <c r="C48" s="139">
        <v>4000</v>
      </c>
    </row>
    <row r="49" spans="1:3" s="204" customFormat="1" ht="12" customHeight="1">
      <c r="A49" s="10" t="s">
        <v>187</v>
      </c>
      <c r="B49" s="206" t="s">
        <v>192</v>
      </c>
      <c r="C49" s="139"/>
    </row>
    <row r="50" spans="1:3" s="204" customFormat="1" ht="12" customHeight="1">
      <c r="A50" s="10" t="s">
        <v>188</v>
      </c>
      <c r="B50" s="206" t="s">
        <v>193</v>
      </c>
      <c r="C50" s="139"/>
    </row>
    <row r="51" spans="1:3" s="204" customFormat="1" ht="12" customHeight="1" thickBot="1">
      <c r="A51" s="12" t="s">
        <v>189</v>
      </c>
      <c r="B51" s="131" t="s">
        <v>194</v>
      </c>
      <c r="C51" s="197"/>
    </row>
    <row r="52" spans="1:3" s="204" customFormat="1" ht="12" customHeight="1" thickBot="1">
      <c r="A52" s="16" t="s">
        <v>100</v>
      </c>
      <c r="B52" s="17" t="s">
        <v>195</v>
      </c>
      <c r="C52" s="134">
        <f>SUM(C53:C55)</f>
        <v>0</v>
      </c>
    </row>
    <row r="53" spans="1:3" s="204" customFormat="1" ht="12" customHeight="1">
      <c r="A53" s="11" t="s">
        <v>57</v>
      </c>
      <c r="B53" s="205" t="s">
        <v>196</v>
      </c>
      <c r="C53" s="137"/>
    </row>
    <row r="54" spans="1:3" s="204" customFormat="1" ht="12" customHeight="1">
      <c r="A54" s="10" t="s">
        <v>58</v>
      </c>
      <c r="B54" s="206" t="s">
        <v>303</v>
      </c>
      <c r="C54" s="136"/>
    </row>
    <row r="55" spans="1:3" s="204" customFormat="1" ht="12" customHeight="1">
      <c r="A55" s="10" t="s">
        <v>199</v>
      </c>
      <c r="B55" s="206" t="s">
        <v>197</v>
      </c>
      <c r="C55" s="136"/>
    </row>
    <row r="56" spans="1:3" s="204" customFormat="1" ht="12" customHeight="1" thickBot="1">
      <c r="A56" s="12" t="s">
        <v>200</v>
      </c>
      <c r="B56" s="131" t="s">
        <v>198</v>
      </c>
      <c r="C56" s="138"/>
    </row>
    <row r="57" spans="1:3" s="204" customFormat="1" ht="12" customHeight="1" thickBot="1">
      <c r="A57" s="16" t="s">
        <v>13</v>
      </c>
      <c r="B57" s="129" t="s">
        <v>201</v>
      </c>
      <c r="C57" s="134">
        <f>SUM(C58:C60)</f>
        <v>0</v>
      </c>
    </row>
    <row r="58" spans="1:3" s="204" customFormat="1" ht="12" customHeight="1">
      <c r="A58" s="11" t="s">
        <v>101</v>
      </c>
      <c r="B58" s="205" t="s">
        <v>203</v>
      </c>
      <c r="C58" s="139"/>
    </row>
    <row r="59" spans="1:3" s="204" customFormat="1" ht="12" customHeight="1">
      <c r="A59" s="10" t="s">
        <v>102</v>
      </c>
      <c r="B59" s="206" t="s">
        <v>304</v>
      </c>
      <c r="C59" s="139"/>
    </row>
    <row r="60" spans="1:3" s="204" customFormat="1" ht="12" customHeight="1">
      <c r="A60" s="10" t="s">
        <v>136</v>
      </c>
      <c r="B60" s="206" t="s">
        <v>204</v>
      </c>
      <c r="C60" s="139"/>
    </row>
    <row r="61" spans="1:3" s="204" customFormat="1" ht="12" customHeight="1" thickBot="1">
      <c r="A61" s="12" t="s">
        <v>202</v>
      </c>
      <c r="B61" s="131" t="s">
        <v>205</v>
      </c>
      <c r="C61" s="139"/>
    </row>
    <row r="62" spans="1:3" s="204" customFormat="1" ht="12" customHeight="1" thickBot="1">
      <c r="A62" s="242" t="s">
        <v>350</v>
      </c>
      <c r="B62" s="17" t="s">
        <v>206</v>
      </c>
      <c r="C62" s="140">
        <f>+C5+C12+C19+C26+C34+C46+C52+C57</f>
        <v>268978</v>
      </c>
    </row>
    <row r="63" spans="1:3" s="204" customFormat="1" ht="12" customHeight="1" thickBot="1">
      <c r="A63" s="225" t="s">
        <v>207</v>
      </c>
      <c r="B63" s="129" t="s">
        <v>208</v>
      </c>
      <c r="C63" s="134">
        <f>SUM(C64:C66)</f>
        <v>0</v>
      </c>
    </row>
    <row r="64" spans="1:3" s="204" customFormat="1" ht="12" customHeight="1">
      <c r="A64" s="11" t="s">
        <v>238</v>
      </c>
      <c r="B64" s="205" t="s">
        <v>209</v>
      </c>
      <c r="C64" s="139"/>
    </row>
    <row r="65" spans="1:3" s="204" customFormat="1" ht="12" customHeight="1">
      <c r="A65" s="10" t="s">
        <v>247</v>
      </c>
      <c r="B65" s="206" t="s">
        <v>210</v>
      </c>
      <c r="C65" s="139"/>
    </row>
    <row r="66" spans="1:3" s="204" customFormat="1" ht="12" customHeight="1" thickBot="1">
      <c r="A66" s="12" t="s">
        <v>248</v>
      </c>
      <c r="B66" s="236" t="s">
        <v>335</v>
      </c>
      <c r="C66" s="139"/>
    </row>
    <row r="67" spans="1:3" s="204" customFormat="1" ht="12" customHeight="1" thickBot="1">
      <c r="A67" s="225" t="s">
        <v>211</v>
      </c>
      <c r="B67" s="129" t="s">
        <v>212</v>
      </c>
      <c r="C67" s="134">
        <f>SUM(C68:C71)</f>
        <v>0</v>
      </c>
    </row>
    <row r="68" spans="1:3" s="204" customFormat="1" ht="12" customHeight="1">
      <c r="A68" s="11" t="s">
        <v>80</v>
      </c>
      <c r="B68" s="205" t="s">
        <v>213</v>
      </c>
      <c r="C68" s="139"/>
    </row>
    <row r="69" spans="1:3" s="204" customFormat="1" ht="12" customHeight="1">
      <c r="A69" s="10" t="s">
        <v>81</v>
      </c>
      <c r="B69" s="206" t="s">
        <v>214</v>
      </c>
      <c r="C69" s="139"/>
    </row>
    <row r="70" spans="1:3" s="204" customFormat="1" ht="12" customHeight="1">
      <c r="A70" s="10" t="s">
        <v>239</v>
      </c>
      <c r="B70" s="206" t="s">
        <v>215</v>
      </c>
      <c r="C70" s="139"/>
    </row>
    <row r="71" spans="1:3" s="204" customFormat="1" ht="12" customHeight="1" thickBot="1">
      <c r="A71" s="12" t="s">
        <v>240</v>
      </c>
      <c r="B71" s="131" t="s">
        <v>216</v>
      </c>
      <c r="C71" s="139"/>
    </row>
    <row r="72" spans="1:3" s="204" customFormat="1" ht="12" customHeight="1" thickBot="1">
      <c r="A72" s="225" t="s">
        <v>217</v>
      </c>
      <c r="B72" s="129" t="s">
        <v>218</v>
      </c>
      <c r="C72" s="134">
        <f>SUM(C73:C74)</f>
        <v>20000</v>
      </c>
    </row>
    <row r="73" spans="1:3" s="204" customFormat="1" ht="12" customHeight="1">
      <c r="A73" s="11" t="s">
        <v>241</v>
      </c>
      <c r="B73" s="205" t="s">
        <v>219</v>
      </c>
      <c r="C73" s="139">
        <v>20000</v>
      </c>
    </row>
    <row r="74" spans="1:3" s="204" customFormat="1" ht="12" customHeight="1" thickBot="1">
      <c r="A74" s="12" t="s">
        <v>242</v>
      </c>
      <c r="B74" s="131" t="s">
        <v>220</v>
      </c>
      <c r="C74" s="139"/>
    </row>
    <row r="75" spans="1:3" s="204" customFormat="1" ht="12" customHeight="1" thickBot="1">
      <c r="A75" s="225" t="s">
        <v>221</v>
      </c>
      <c r="B75" s="129" t="s">
        <v>222</v>
      </c>
      <c r="C75" s="134">
        <f>SUM(C76:C78)</f>
        <v>0</v>
      </c>
    </row>
    <row r="76" spans="1:3" s="204" customFormat="1" ht="12" customHeight="1">
      <c r="A76" s="11" t="s">
        <v>243</v>
      </c>
      <c r="B76" s="205" t="s">
        <v>223</v>
      </c>
      <c r="C76" s="139"/>
    </row>
    <row r="77" spans="1:3" s="204" customFormat="1" ht="12" customHeight="1">
      <c r="A77" s="10" t="s">
        <v>244</v>
      </c>
      <c r="B77" s="206" t="s">
        <v>224</v>
      </c>
      <c r="C77" s="139"/>
    </row>
    <row r="78" spans="1:3" s="204" customFormat="1" ht="12" customHeight="1" thickBot="1">
      <c r="A78" s="12" t="s">
        <v>245</v>
      </c>
      <c r="B78" s="131" t="s">
        <v>225</v>
      </c>
      <c r="C78" s="139"/>
    </row>
    <row r="79" spans="1:3" s="204" customFormat="1" ht="12" customHeight="1" thickBot="1">
      <c r="A79" s="225" t="s">
        <v>226</v>
      </c>
      <c r="B79" s="129" t="s">
        <v>246</v>
      </c>
      <c r="C79" s="134">
        <f>SUM(C80:C83)</f>
        <v>0</v>
      </c>
    </row>
    <row r="80" spans="1:3" s="204" customFormat="1" ht="12" customHeight="1">
      <c r="A80" s="208" t="s">
        <v>227</v>
      </c>
      <c r="B80" s="205" t="s">
        <v>228</v>
      </c>
      <c r="C80" s="139"/>
    </row>
    <row r="81" spans="1:3" s="204" customFormat="1" ht="12" customHeight="1">
      <c r="A81" s="209" t="s">
        <v>229</v>
      </c>
      <c r="B81" s="206" t="s">
        <v>230</v>
      </c>
      <c r="C81" s="139"/>
    </row>
    <row r="82" spans="1:3" s="204" customFormat="1" ht="12" customHeight="1">
      <c r="A82" s="209" t="s">
        <v>231</v>
      </c>
      <c r="B82" s="206" t="s">
        <v>232</v>
      </c>
      <c r="C82" s="139"/>
    </row>
    <row r="83" spans="1:3" s="204" customFormat="1" ht="12" customHeight="1" thickBot="1">
      <c r="A83" s="210" t="s">
        <v>233</v>
      </c>
      <c r="B83" s="131" t="s">
        <v>234</v>
      </c>
      <c r="C83" s="139"/>
    </row>
    <row r="84" spans="1:3" s="204" customFormat="1" ht="12" customHeight="1" thickBot="1">
      <c r="A84" s="225" t="s">
        <v>235</v>
      </c>
      <c r="B84" s="129" t="s">
        <v>349</v>
      </c>
      <c r="C84" s="224"/>
    </row>
    <row r="85" spans="1:3" s="204" customFormat="1" ht="13.5" customHeight="1" thickBot="1">
      <c r="A85" s="225" t="s">
        <v>237</v>
      </c>
      <c r="B85" s="129" t="s">
        <v>236</v>
      </c>
      <c r="C85" s="224"/>
    </row>
    <row r="86" spans="1:3" s="204" customFormat="1" ht="15.75" customHeight="1" thickBot="1">
      <c r="A86" s="225" t="s">
        <v>249</v>
      </c>
      <c r="B86" s="211" t="s">
        <v>352</v>
      </c>
      <c r="C86" s="140">
        <f>+C63+C67+C72+C75+C79+C85+C84</f>
        <v>20000</v>
      </c>
    </row>
    <row r="87" spans="1:3" s="204" customFormat="1" ht="16.5" customHeight="1" thickBot="1">
      <c r="A87" s="226" t="s">
        <v>351</v>
      </c>
      <c r="B87" s="212" t="s">
        <v>353</v>
      </c>
      <c r="C87" s="140">
        <f>+C62+C86</f>
        <v>288978</v>
      </c>
    </row>
    <row r="88" spans="1:3" s="204" customFormat="1" ht="83.25" customHeight="1">
      <c r="A88" s="1"/>
      <c r="B88" s="2"/>
      <c r="C88" s="141"/>
    </row>
    <row r="89" spans="1:3" ht="16.5" customHeight="1">
      <c r="A89" s="247" t="s">
        <v>34</v>
      </c>
      <c r="B89" s="247"/>
      <c r="C89" s="247"/>
    </row>
    <row r="90" spans="1:3" s="213" customFormat="1" ht="16.5" customHeight="1" thickBot="1">
      <c r="A90" s="249" t="s">
        <v>84</v>
      </c>
      <c r="B90" s="249"/>
      <c r="C90" s="65" t="s">
        <v>135</v>
      </c>
    </row>
    <row r="91" spans="1:3" ht="38.1" customHeight="1" thickBot="1">
      <c r="A91" s="19" t="s">
        <v>47</v>
      </c>
      <c r="B91" s="20" t="s">
        <v>35</v>
      </c>
      <c r="C91" s="27" t="str">
        <f>+C3</f>
        <v>2016. évi előirányzat</v>
      </c>
    </row>
    <row r="92" spans="1:3" s="203" customFormat="1" ht="12" customHeight="1" thickBot="1">
      <c r="A92" s="24"/>
      <c r="B92" s="25" t="s">
        <v>367</v>
      </c>
      <c r="C92" s="26" t="s">
        <v>368</v>
      </c>
    </row>
    <row r="93" spans="1:3" ht="12" customHeight="1" thickBot="1">
      <c r="A93" s="18" t="s">
        <v>6</v>
      </c>
      <c r="B93" s="23" t="s">
        <v>311</v>
      </c>
      <c r="C93" s="133">
        <f>C94+C95+C96+C97+C98+C111</f>
        <v>216118</v>
      </c>
    </row>
    <row r="94" spans="1:3" ht="12" customHeight="1">
      <c r="A94" s="13" t="s">
        <v>59</v>
      </c>
      <c r="B94" s="6" t="s">
        <v>36</v>
      </c>
      <c r="C94" s="135">
        <v>37444</v>
      </c>
    </row>
    <row r="95" spans="1:3" ht="12" customHeight="1">
      <c r="A95" s="10" t="s">
        <v>60</v>
      </c>
      <c r="B95" s="4" t="s">
        <v>103</v>
      </c>
      <c r="C95" s="136">
        <v>10667</v>
      </c>
    </row>
    <row r="96" spans="1:3" ht="12" customHeight="1">
      <c r="A96" s="10" t="s">
        <v>61</v>
      </c>
      <c r="B96" s="4" t="s">
        <v>78</v>
      </c>
      <c r="C96" s="138">
        <v>56031</v>
      </c>
    </row>
    <row r="97" spans="1:3" ht="12" customHeight="1">
      <c r="A97" s="10" t="s">
        <v>62</v>
      </c>
      <c r="B97" s="7" t="s">
        <v>104</v>
      </c>
      <c r="C97" s="138">
        <v>5000</v>
      </c>
    </row>
    <row r="98" spans="1:3" ht="12" customHeight="1">
      <c r="A98" s="10" t="s">
        <v>70</v>
      </c>
      <c r="B98" s="15" t="s">
        <v>105</v>
      </c>
      <c r="C98" s="138">
        <f>SUM(C99:C110)</f>
        <v>92747</v>
      </c>
    </row>
    <row r="99" spans="1:3" ht="12" customHeight="1">
      <c r="A99" s="10" t="s">
        <v>63</v>
      </c>
      <c r="B99" s="4" t="s">
        <v>316</v>
      </c>
      <c r="C99" s="138"/>
    </row>
    <row r="100" spans="1:3" ht="12" customHeight="1">
      <c r="A100" s="10" t="s">
        <v>64</v>
      </c>
      <c r="B100" s="68" t="s">
        <v>315</v>
      </c>
      <c r="C100" s="138"/>
    </row>
    <row r="101" spans="1:3" ht="12" customHeight="1">
      <c r="A101" s="10" t="s">
        <v>71</v>
      </c>
      <c r="B101" s="68" t="s">
        <v>314</v>
      </c>
      <c r="C101" s="138"/>
    </row>
    <row r="102" spans="1:3" ht="12" customHeight="1">
      <c r="A102" s="10" t="s">
        <v>72</v>
      </c>
      <c r="B102" s="66" t="s">
        <v>252</v>
      </c>
      <c r="C102" s="138"/>
    </row>
    <row r="103" spans="1:3" ht="12" customHeight="1">
      <c r="A103" s="10" t="s">
        <v>73</v>
      </c>
      <c r="B103" s="67" t="s">
        <v>253</v>
      </c>
      <c r="C103" s="138"/>
    </row>
    <row r="104" spans="1:3" ht="12" customHeight="1">
      <c r="A104" s="10" t="s">
        <v>74</v>
      </c>
      <c r="B104" s="67" t="s">
        <v>254</v>
      </c>
      <c r="C104" s="138"/>
    </row>
    <row r="105" spans="1:3" ht="12" customHeight="1">
      <c r="A105" s="10" t="s">
        <v>76</v>
      </c>
      <c r="B105" s="66" t="s">
        <v>402</v>
      </c>
      <c r="C105" s="138">
        <f>640+75396+16711</f>
        <v>92747</v>
      </c>
    </row>
    <row r="106" spans="1:3" ht="12" customHeight="1">
      <c r="A106" s="10" t="s">
        <v>106</v>
      </c>
      <c r="B106" s="66" t="s">
        <v>255</v>
      </c>
      <c r="C106" s="138"/>
    </row>
    <row r="107" spans="1:3" ht="12" customHeight="1">
      <c r="A107" s="10" t="s">
        <v>250</v>
      </c>
      <c r="B107" s="67" t="s">
        <v>256</v>
      </c>
      <c r="C107" s="138"/>
    </row>
    <row r="108" spans="1:3" ht="12" customHeight="1">
      <c r="A108" s="9" t="s">
        <v>251</v>
      </c>
      <c r="B108" s="68" t="s">
        <v>257</v>
      </c>
      <c r="C108" s="138"/>
    </row>
    <row r="109" spans="1:3" ht="12" customHeight="1">
      <c r="A109" s="10" t="s">
        <v>312</v>
      </c>
      <c r="B109" s="68" t="s">
        <v>258</v>
      </c>
      <c r="C109" s="138"/>
    </row>
    <row r="110" spans="1:3" ht="12" customHeight="1">
      <c r="A110" s="12" t="s">
        <v>313</v>
      </c>
      <c r="B110" s="68" t="s">
        <v>259</v>
      </c>
      <c r="C110" s="138"/>
    </row>
    <row r="111" spans="1:3" ht="12" customHeight="1">
      <c r="A111" s="10" t="s">
        <v>317</v>
      </c>
      <c r="B111" s="7" t="s">
        <v>37</v>
      </c>
      <c r="C111" s="136">
        <f>SUM(C112:C113)</f>
        <v>14229</v>
      </c>
    </row>
    <row r="112" spans="1:3" ht="12" customHeight="1">
      <c r="A112" s="10" t="s">
        <v>318</v>
      </c>
      <c r="B112" s="4" t="s">
        <v>320</v>
      </c>
      <c r="C112" s="136">
        <f>20000-16638+10940+270-343</f>
        <v>14229</v>
      </c>
    </row>
    <row r="113" spans="1:3" ht="12" customHeight="1" thickBot="1">
      <c r="A113" s="14" t="s">
        <v>319</v>
      </c>
      <c r="B113" s="240" t="s">
        <v>321</v>
      </c>
      <c r="C113" s="142"/>
    </row>
    <row r="114" spans="1:3" ht="12" customHeight="1" thickBot="1">
      <c r="A114" s="237" t="s">
        <v>7</v>
      </c>
      <c r="B114" s="238" t="s">
        <v>260</v>
      </c>
      <c r="C114" s="239">
        <f>+C115+C117+C119</f>
        <v>72860</v>
      </c>
    </row>
    <row r="115" spans="1:3" ht="12" customHeight="1">
      <c r="A115" s="11" t="s">
        <v>65</v>
      </c>
      <c r="B115" s="4" t="s">
        <v>134</v>
      </c>
      <c r="C115" s="137"/>
    </row>
    <row r="116" spans="1:3" ht="12" customHeight="1">
      <c r="A116" s="11" t="s">
        <v>66</v>
      </c>
      <c r="B116" s="8" t="s">
        <v>264</v>
      </c>
      <c r="C116" s="137"/>
    </row>
    <row r="117" spans="1:3" ht="12" customHeight="1">
      <c r="A117" s="11" t="s">
        <v>67</v>
      </c>
      <c r="B117" s="8" t="s">
        <v>394</v>
      </c>
      <c r="C117" s="136">
        <v>72860</v>
      </c>
    </row>
    <row r="118" spans="1:3" ht="12" customHeight="1">
      <c r="A118" s="11" t="s">
        <v>68</v>
      </c>
      <c r="B118" s="8" t="s">
        <v>265</v>
      </c>
      <c r="C118" s="127"/>
    </row>
    <row r="119" spans="1:3" ht="12" customHeight="1">
      <c r="A119" s="11" t="s">
        <v>69</v>
      </c>
      <c r="B119" s="131" t="s">
        <v>137</v>
      </c>
      <c r="C119" s="127"/>
    </row>
    <row r="120" spans="1:3" ht="12" customHeight="1">
      <c r="A120" s="11" t="s">
        <v>75</v>
      </c>
      <c r="B120" s="130" t="s">
        <v>305</v>
      </c>
      <c r="C120" s="127"/>
    </row>
    <row r="121" spans="1:3" ht="12" customHeight="1">
      <c r="A121" s="11" t="s">
        <v>77</v>
      </c>
      <c r="B121" s="201" t="s">
        <v>270</v>
      </c>
      <c r="C121" s="127"/>
    </row>
    <row r="122" spans="1:3">
      <c r="A122" s="11" t="s">
        <v>108</v>
      </c>
      <c r="B122" s="67" t="s">
        <v>254</v>
      </c>
      <c r="C122" s="127"/>
    </row>
    <row r="123" spans="1:3" ht="12" customHeight="1">
      <c r="A123" s="11" t="s">
        <v>109</v>
      </c>
      <c r="B123" s="67" t="s">
        <v>269</v>
      </c>
      <c r="C123" s="127"/>
    </row>
    <row r="124" spans="1:3" ht="12" customHeight="1">
      <c r="A124" s="11" t="s">
        <v>110</v>
      </c>
      <c r="B124" s="67" t="s">
        <v>268</v>
      </c>
      <c r="C124" s="127"/>
    </row>
    <row r="125" spans="1:3" ht="12" customHeight="1">
      <c r="A125" s="11" t="s">
        <v>261</v>
      </c>
      <c r="B125" s="67" t="s">
        <v>256</v>
      </c>
      <c r="C125" s="127"/>
    </row>
    <row r="126" spans="1:3" ht="12" customHeight="1">
      <c r="A126" s="11" t="s">
        <v>262</v>
      </c>
      <c r="B126" s="67" t="s">
        <v>267</v>
      </c>
      <c r="C126" s="127"/>
    </row>
    <row r="127" spans="1:3" ht="16.5" thickBot="1">
      <c r="A127" s="9" t="s">
        <v>263</v>
      </c>
      <c r="B127" s="67" t="s">
        <v>266</v>
      </c>
      <c r="C127" s="128"/>
    </row>
    <row r="128" spans="1:3" ht="12" customHeight="1" thickBot="1">
      <c r="A128" s="16" t="s">
        <v>8</v>
      </c>
      <c r="B128" s="55" t="s">
        <v>322</v>
      </c>
      <c r="C128" s="134">
        <f>+C93+C114</f>
        <v>288978</v>
      </c>
    </row>
    <row r="129" spans="1:3" ht="12" customHeight="1" thickBot="1">
      <c r="A129" s="16" t="s">
        <v>9</v>
      </c>
      <c r="B129" s="55" t="s">
        <v>323</v>
      </c>
      <c r="C129" s="134">
        <f>+C130+C131+C132</f>
        <v>0</v>
      </c>
    </row>
    <row r="130" spans="1:3" ht="12" customHeight="1">
      <c r="A130" s="11" t="s">
        <v>170</v>
      </c>
      <c r="B130" s="8" t="s">
        <v>330</v>
      </c>
      <c r="C130" s="127"/>
    </row>
    <row r="131" spans="1:3" ht="12" customHeight="1">
      <c r="A131" s="11" t="s">
        <v>171</v>
      </c>
      <c r="B131" s="8" t="s">
        <v>331</v>
      </c>
      <c r="C131" s="127"/>
    </row>
    <row r="132" spans="1:3" ht="12" customHeight="1" thickBot="1">
      <c r="A132" s="9" t="s">
        <v>172</v>
      </c>
      <c r="B132" s="8" t="s">
        <v>332</v>
      </c>
      <c r="C132" s="127"/>
    </row>
    <row r="133" spans="1:3" ht="12" customHeight="1" thickBot="1">
      <c r="A133" s="16" t="s">
        <v>10</v>
      </c>
      <c r="B133" s="55" t="s">
        <v>324</v>
      </c>
      <c r="C133" s="134">
        <f>SUM(C134:C139)</f>
        <v>0</v>
      </c>
    </row>
    <row r="134" spans="1:3" ht="12" customHeight="1">
      <c r="A134" s="11" t="s">
        <v>52</v>
      </c>
      <c r="B134" s="5" t="s">
        <v>333</v>
      </c>
      <c r="C134" s="127"/>
    </row>
    <row r="135" spans="1:3" ht="12" customHeight="1">
      <c r="A135" s="11" t="s">
        <v>53</v>
      </c>
      <c r="B135" s="5" t="s">
        <v>325</v>
      </c>
      <c r="C135" s="127"/>
    </row>
    <row r="136" spans="1:3" ht="12" customHeight="1">
      <c r="A136" s="11" t="s">
        <v>54</v>
      </c>
      <c r="B136" s="5" t="s">
        <v>326</v>
      </c>
      <c r="C136" s="127"/>
    </row>
    <row r="137" spans="1:3" ht="12" customHeight="1">
      <c r="A137" s="11" t="s">
        <v>95</v>
      </c>
      <c r="B137" s="5" t="s">
        <v>327</v>
      </c>
      <c r="C137" s="127"/>
    </row>
    <row r="138" spans="1:3" ht="12" customHeight="1">
      <c r="A138" s="11" t="s">
        <v>96</v>
      </c>
      <c r="B138" s="5" t="s">
        <v>328</v>
      </c>
      <c r="C138" s="127"/>
    </row>
    <row r="139" spans="1:3" ht="12" customHeight="1" thickBot="1">
      <c r="A139" s="9" t="s">
        <v>97</v>
      </c>
      <c r="B139" s="5" t="s">
        <v>329</v>
      </c>
      <c r="C139" s="127"/>
    </row>
    <row r="140" spans="1:3" ht="12" customHeight="1" thickBot="1">
      <c r="A140" s="16" t="s">
        <v>11</v>
      </c>
      <c r="B140" s="55" t="s">
        <v>337</v>
      </c>
      <c r="C140" s="140">
        <f>+C141+C142+C143+C144</f>
        <v>0</v>
      </c>
    </row>
    <row r="141" spans="1:3" ht="12" customHeight="1">
      <c r="A141" s="11" t="s">
        <v>55</v>
      </c>
      <c r="B141" s="5" t="s">
        <v>271</v>
      </c>
      <c r="C141" s="127"/>
    </row>
    <row r="142" spans="1:3" ht="12" customHeight="1">
      <c r="A142" s="11" t="s">
        <v>56</v>
      </c>
      <c r="B142" s="5" t="s">
        <v>272</v>
      </c>
      <c r="C142" s="127"/>
    </row>
    <row r="143" spans="1:3" ht="12" customHeight="1">
      <c r="A143" s="11" t="s">
        <v>187</v>
      </c>
      <c r="B143" s="5" t="s">
        <v>338</v>
      </c>
      <c r="C143" s="127"/>
    </row>
    <row r="144" spans="1:3" ht="12" customHeight="1" thickBot="1">
      <c r="A144" s="9" t="s">
        <v>188</v>
      </c>
      <c r="B144" s="3" t="s">
        <v>291</v>
      </c>
      <c r="C144" s="127"/>
    </row>
    <row r="145" spans="1:9" ht="12" customHeight="1" thickBot="1">
      <c r="A145" s="16" t="s">
        <v>12</v>
      </c>
      <c r="B145" s="55" t="s">
        <v>339</v>
      </c>
      <c r="C145" s="143">
        <f>SUM(C146:C150)</f>
        <v>0</v>
      </c>
    </row>
    <row r="146" spans="1:9" ht="12" customHeight="1">
      <c r="A146" s="11" t="s">
        <v>57</v>
      </c>
      <c r="B146" s="5" t="s">
        <v>334</v>
      </c>
      <c r="C146" s="127"/>
    </row>
    <row r="147" spans="1:9" ht="12" customHeight="1">
      <c r="A147" s="11" t="s">
        <v>58</v>
      </c>
      <c r="B147" s="5" t="s">
        <v>341</v>
      </c>
      <c r="C147" s="127"/>
    </row>
    <row r="148" spans="1:9" ht="12" customHeight="1">
      <c r="A148" s="11" t="s">
        <v>199</v>
      </c>
      <c r="B148" s="5" t="s">
        <v>336</v>
      </c>
      <c r="C148" s="127"/>
    </row>
    <row r="149" spans="1:9" ht="12" customHeight="1">
      <c r="A149" s="11" t="s">
        <v>200</v>
      </c>
      <c r="B149" s="5" t="s">
        <v>342</v>
      </c>
      <c r="C149" s="127"/>
    </row>
    <row r="150" spans="1:9" ht="12" customHeight="1" thickBot="1">
      <c r="A150" s="11" t="s">
        <v>340</v>
      </c>
      <c r="B150" s="5" t="s">
        <v>343</v>
      </c>
      <c r="C150" s="127">
        <v>0</v>
      </c>
    </row>
    <row r="151" spans="1:9" ht="12" customHeight="1" thickBot="1">
      <c r="A151" s="16" t="s">
        <v>13</v>
      </c>
      <c r="B151" s="55" t="s">
        <v>344</v>
      </c>
      <c r="C151" s="241"/>
    </row>
    <row r="152" spans="1:9" ht="12" customHeight="1" thickBot="1">
      <c r="A152" s="16" t="s">
        <v>14</v>
      </c>
      <c r="B152" s="55" t="s">
        <v>345</v>
      </c>
      <c r="C152" s="241">
        <v>0</v>
      </c>
    </row>
    <row r="153" spans="1:9" ht="15" customHeight="1" thickBot="1">
      <c r="A153" s="16" t="s">
        <v>15</v>
      </c>
      <c r="B153" s="55" t="s">
        <v>347</v>
      </c>
      <c r="C153" s="214">
        <f>+C129+C133+C140+C145+C151+C152</f>
        <v>0</v>
      </c>
      <c r="F153" s="215"/>
      <c r="G153" s="216"/>
      <c r="H153" s="216"/>
      <c r="I153" s="216"/>
    </row>
    <row r="154" spans="1:9" s="204" customFormat="1" ht="12.95" customHeight="1" thickBot="1">
      <c r="A154" s="132" t="s">
        <v>16</v>
      </c>
      <c r="B154" s="191" t="s">
        <v>346</v>
      </c>
      <c r="C154" s="214">
        <f>+C128+C153</f>
        <v>288978</v>
      </c>
    </row>
    <row r="155" spans="1:9" ht="7.5" customHeight="1"/>
    <row r="156" spans="1:9">
      <c r="A156" s="250" t="s">
        <v>273</v>
      </c>
      <c r="B156" s="250"/>
      <c r="C156" s="250"/>
    </row>
    <row r="157" spans="1:9" ht="15" customHeight="1" thickBot="1">
      <c r="A157" s="248" t="s">
        <v>85</v>
      </c>
      <c r="B157" s="248"/>
      <c r="C157" s="144" t="s">
        <v>135</v>
      </c>
    </row>
    <row r="158" spans="1:9" ht="13.5" customHeight="1" thickBot="1">
      <c r="A158" s="16">
        <v>1</v>
      </c>
      <c r="B158" s="22" t="s">
        <v>348</v>
      </c>
      <c r="C158" s="134">
        <f>+C62-C128</f>
        <v>-20000</v>
      </c>
      <c r="D158" s="217"/>
    </row>
    <row r="159" spans="1:9" ht="27.75" customHeight="1" thickBot="1">
      <c r="A159" s="16" t="s">
        <v>7</v>
      </c>
      <c r="B159" s="22" t="s">
        <v>354</v>
      </c>
      <c r="C159" s="134">
        <f>+C86-C153</f>
        <v>20000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Bajna Község Önkormányzat
2016. ÉVI KÖLTSÉGVETÉSÉNEK ÖSSZEVONT MÉRLEGE&amp;10
&amp;R&amp;"Times New Roman CE,Félkövér dőlt"&amp;11 1.1. melléklet a ........./2016. (II.15.)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F33"/>
  <sheetViews>
    <sheetView topLeftCell="A7" zoomScale="115" zoomScaleNormal="115" zoomScaleSheetLayoutView="100" workbookViewId="0">
      <selection activeCell="E11" sqref="E11"/>
    </sheetView>
  </sheetViews>
  <sheetFormatPr defaultRowHeight="12.75"/>
  <cols>
    <col min="1" max="1" width="6.83203125" style="37" customWidth="1"/>
    <col min="2" max="2" width="55.1640625" style="100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>
      <c r="B1" s="156" t="s">
        <v>406</v>
      </c>
      <c r="C1" s="157"/>
      <c r="D1" s="157"/>
      <c r="E1" s="157"/>
      <c r="F1" s="253" t="str">
        <f>+CONCATENATE("2.1. melléklet a ………../",LEFT(ÖSSZEFÜGGÉSEK!A5,4),". (……….) önkormányzati rendelethez")</f>
        <v>2.1. melléklet a ………../2016. (……….) önkormányzati rendelethez</v>
      </c>
    </row>
    <row r="2" spans="1:6" ht="14.25" thickBot="1">
      <c r="E2" s="158" t="s">
        <v>400</v>
      </c>
      <c r="F2" s="253"/>
    </row>
    <row r="3" spans="1:6" ht="18" customHeight="1" thickBot="1">
      <c r="A3" s="251" t="s">
        <v>47</v>
      </c>
      <c r="B3" s="159" t="s">
        <v>39</v>
      </c>
      <c r="C3" s="160"/>
      <c r="D3" s="159" t="s">
        <v>40</v>
      </c>
      <c r="E3" s="161"/>
      <c r="F3" s="253"/>
    </row>
    <row r="4" spans="1:6" s="162" customFormat="1" ht="35.25" customHeight="1" thickBot="1">
      <c r="A4" s="252"/>
      <c r="B4" s="101" t="s">
        <v>41</v>
      </c>
      <c r="C4" s="102" t="str">
        <f>+'1.1.sz.mell.'!C3</f>
        <v>2016. évi előirányzat</v>
      </c>
      <c r="D4" s="101" t="s">
        <v>41</v>
      </c>
      <c r="E4" s="34" t="str">
        <f>+C4</f>
        <v>2016. évi előirányzat</v>
      </c>
      <c r="F4" s="253"/>
    </row>
    <row r="5" spans="1:6" s="167" customFormat="1" ht="12" customHeight="1" thickBot="1">
      <c r="A5" s="163"/>
      <c r="B5" s="164" t="s">
        <v>367</v>
      </c>
      <c r="C5" s="165" t="s">
        <v>368</v>
      </c>
      <c r="D5" s="164" t="s">
        <v>369</v>
      </c>
      <c r="E5" s="166" t="s">
        <v>371</v>
      </c>
      <c r="F5" s="253"/>
    </row>
    <row r="6" spans="1:6" ht="12.95" customHeight="1">
      <c r="A6" s="168" t="s">
        <v>6</v>
      </c>
      <c r="B6" s="169" t="s">
        <v>274</v>
      </c>
      <c r="C6" s="145">
        <f>'1.1.sz.mell.'!C5</f>
        <v>126831</v>
      </c>
      <c r="D6" s="169" t="s">
        <v>42</v>
      </c>
      <c r="E6" s="151">
        <f>'1.1.sz.mell.'!C94</f>
        <v>37444</v>
      </c>
      <c r="F6" s="253"/>
    </row>
    <row r="7" spans="1:6" ht="12.95" customHeight="1">
      <c r="A7" s="170" t="s">
        <v>7</v>
      </c>
      <c r="B7" s="171" t="s">
        <v>275</v>
      </c>
      <c r="C7" s="146">
        <f>'1.1.sz.mell.'!C12</f>
        <v>5000</v>
      </c>
      <c r="D7" s="171" t="s">
        <v>103</v>
      </c>
      <c r="E7" s="152">
        <f>'1.1.sz.mell.'!C95</f>
        <v>10667</v>
      </c>
      <c r="F7" s="253"/>
    </row>
    <row r="8" spans="1:6" ht="12.95" customHeight="1">
      <c r="A8" s="170" t="s">
        <v>8</v>
      </c>
      <c r="B8" s="171" t="s">
        <v>295</v>
      </c>
      <c r="C8" s="146"/>
      <c r="D8" s="171" t="s">
        <v>140</v>
      </c>
      <c r="E8" s="152">
        <f>'1.1.sz.mell.'!C96</f>
        <v>56031</v>
      </c>
      <c r="F8" s="253"/>
    </row>
    <row r="9" spans="1:6" ht="12.95" customHeight="1">
      <c r="A9" s="170" t="s">
        <v>9</v>
      </c>
      <c r="B9" s="171" t="s">
        <v>94</v>
      </c>
      <c r="C9" s="146">
        <f>'1.1.sz.mell.'!C26</f>
        <v>45191</v>
      </c>
      <c r="D9" s="171" t="s">
        <v>104</v>
      </c>
      <c r="E9" s="152">
        <v>5000</v>
      </c>
      <c r="F9" s="253"/>
    </row>
    <row r="10" spans="1:6" ht="12.95" customHeight="1">
      <c r="A10" s="170" t="s">
        <v>10</v>
      </c>
      <c r="B10" s="172" t="s">
        <v>298</v>
      </c>
      <c r="C10" s="146">
        <f>'1.1.sz.mell.'!C34</f>
        <v>22382</v>
      </c>
      <c r="D10" s="171" t="s">
        <v>105</v>
      </c>
      <c r="E10" s="152">
        <f>'1.1.sz.mell.'!C98</f>
        <v>92747</v>
      </c>
      <c r="F10" s="253"/>
    </row>
    <row r="11" spans="1:6" ht="12.95" customHeight="1">
      <c r="A11" s="170" t="s">
        <v>11</v>
      </c>
      <c r="B11" s="171" t="s">
        <v>276</v>
      </c>
      <c r="C11" s="147">
        <f>'1.1.sz.mell.'!C52</f>
        <v>0</v>
      </c>
      <c r="D11" s="171" t="s">
        <v>37</v>
      </c>
      <c r="E11" s="152">
        <f>'1.1.sz.mell.'!C111</f>
        <v>14229</v>
      </c>
      <c r="F11" s="253"/>
    </row>
    <row r="12" spans="1:6" ht="12.95" customHeight="1">
      <c r="A12" s="170" t="s">
        <v>12</v>
      </c>
      <c r="B12" s="171" t="s">
        <v>355</v>
      </c>
      <c r="C12" s="146"/>
      <c r="D12" s="31"/>
      <c r="E12" s="152"/>
      <c r="F12" s="253"/>
    </row>
    <row r="13" spans="1:6" ht="12.95" customHeight="1">
      <c r="A13" s="170" t="s">
        <v>13</v>
      </c>
      <c r="B13" s="31"/>
      <c r="C13" s="146"/>
      <c r="D13" s="31"/>
      <c r="E13" s="152"/>
      <c r="F13" s="253"/>
    </row>
    <row r="14" spans="1:6" ht="12.95" customHeight="1">
      <c r="A14" s="170" t="s">
        <v>14</v>
      </c>
      <c r="B14" s="218"/>
      <c r="C14" s="147"/>
      <c r="D14" s="31"/>
      <c r="E14" s="152"/>
      <c r="F14" s="253"/>
    </row>
    <row r="15" spans="1:6" ht="12.95" customHeight="1">
      <c r="A15" s="170" t="s">
        <v>15</v>
      </c>
      <c r="B15" s="31"/>
      <c r="C15" s="146"/>
      <c r="D15" s="31"/>
      <c r="E15" s="152"/>
      <c r="F15" s="253"/>
    </row>
    <row r="16" spans="1:6" ht="12.95" customHeight="1">
      <c r="A16" s="170" t="s">
        <v>16</v>
      </c>
      <c r="B16" s="31"/>
      <c r="C16" s="146"/>
      <c r="D16" s="31"/>
      <c r="E16" s="152"/>
      <c r="F16" s="253"/>
    </row>
    <row r="17" spans="1:6" ht="12.95" customHeight="1" thickBot="1">
      <c r="A17" s="170" t="s">
        <v>17</v>
      </c>
      <c r="B17" s="39"/>
      <c r="C17" s="148"/>
      <c r="D17" s="31"/>
      <c r="E17" s="153"/>
      <c r="F17" s="253"/>
    </row>
    <row r="18" spans="1:6" ht="15.95" customHeight="1" thickBot="1">
      <c r="A18" s="173" t="s">
        <v>18</v>
      </c>
      <c r="B18" s="56" t="s">
        <v>356</v>
      </c>
      <c r="C18" s="149">
        <f>SUM(C6:C17)</f>
        <v>199404</v>
      </c>
      <c r="D18" s="56" t="s">
        <v>282</v>
      </c>
      <c r="E18" s="154">
        <f>SUM(E6:E17)</f>
        <v>216118</v>
      </c>
      <c r="F18" s="253"/>
    </row>
    <row r="19" spans="1:6" ht="12.95" customHeight="1">
      <c r="A19" s="174" t="s">
        <v>19</v>
      </c>
      <c r="B19" s="175" t="s">
        <v>279</v>
      </c>
      <c r="C19" s="243">
        <f>+C20+C21+C22+C23</f>
        <v>20000</v>
      </c>
      <c r="D19" s="176" t="s">
        <v>111</v>
      </c>
      <c r="E19" s="155"/>
      <c r="F19" s="253"/>
    </row>
    <row r="20" spans="1:6" ht="12.95" customHeight="1">
      <c r="A20" s="177" t="s">
        <v>20</v>
      </c>
      <c r="B20" s="176" t="s">
        <v>132</v>
      </c>
      <c r="C20" s="50">
        <f>'1.1.sz.mell.'!C73</f>
        <v>20000</v>
      </c>
      <c r="D20" s="176" t="s">
        <v>281</v>
      </c>
      <c r="E20" s="51"/>
      <c r="F20" s="253"/>
    </row>
    <row r="21" spans="1:6" ht="12.95" customHeight="1">
      <c r="A21" s="177" t="s">
        <v>21</v>
      </c>
      <c r="B21" s="176" t="s">
        <v>133</v>
      </c>
      <c r="C21" s="50"/>
      <c r="D21" s="176" t="s">
        <v>87</v>
      </c>
      <c r="E21" s="51"/>
      <c r="F21" s="253"/>
    </row>
    <row r="22" spans="1:6" ht="12.95" customHeight="1">
      <c r="A22" s="177" t="s">
        <v>22</v>
      </c>
      <c r="B22" s="176" t="s">
        <v>138</v>
      </c>
      <c r="C22" s="50"/>
      <c r="D22" s="176" t="s">
        <v>88</v>
      </c>
      <c r="E22" s="51"/>
      <c r="F22" s="253"/>
    </row>
    <row r="23" spans="1:6" ht="12.95" customHeight="1">
      <c r="A23" s="177" t="s">
        <v>23</v>
      </c>
      <c r="B23" s="176" t="s">
        <v>139</v>
      </c>
      <c r="C23" s="50"/>
      <c r="D23" s="175" t="s">
        <v>141</v>
      </c>
      <c r="E23" s="51"/>
      <c r="F23" s="253"/>
    </row>
    <row r="24" spans="1:6" ht="12.95" customHeight="1">
      <c r="A24" s="177" t="s">
        <v>24</v>
      </c>
      <c r="B24" s="176" t="s">
        <v>280</v>
      </c>
      <c r="C24" s="178">
        <f>+C25+C26</f>
        <v>0</v>
      </c>
      <c r="D24" s="176" t="s">
        <v>112</v>
      </c>
      <c r="E24" s="51"/>
      <c r="F24" s="253"/>
    </row>
    <row r="25" spans="1:6" ht="12.95" customHeight="1">
      <c r="A25" s="174" t="s">
        <v>25</v>
      </c>
      <c r="B25" s="175" t="s">
        <v>277</v>
      </c>
      <c r="C25" s="150"/>
      <c r="D25" s="169" t="s">
        <v>338</v>
      </c>
      <c r="E25" s="155"/>
      <c r="F25" s="253"/>
    </row>
    <row r="26" spans="1:6" ht="12.95" customHeight="1">
      <c r="A26" s="177" t="s">
        <v>26</v>
      </c>
      <c r="B26" s="176" t="s">
        <v>278</v>
      </c>
      <c r="C26" s="50"/>
      <c r="D26" s="171" t="s">
        <v>344</v>
      </c>
      <c r="E26" s="51"/>
      <c r="F26" s="253"/>
    </row>
    <row r="27" spans="1:6" ht="12.95" customHeight="1">
      <c r="A27" s="170" t="s">
        <v>27</v>
      </c>
      <c r="B27" s="176" t="s">
        <v>349</v>
      </c>
      <c r="C27" s="50"/>
      <c r="D27" s="171" t="s">
        <v>345</v>
      </c>
      <c r="E27" s="51"/>
      <c r="F27" s="253"/>
    </row>
    <row r="28" spans="1:6" ht="12.95" customHeight="1" thickBot="1">
      <c r="A28" s="194" t="s">
        <v>28</v>
      </c>
      <c r="B28" s="175" t="s">
        <v>236</v>
      </c>
      <c r="C28" s="150"/>
      <c r="D28" s="220"/>
      <c r="E28" s="155"/>
      <c r="F28" s="253"/>
    </row>
    <row r="29" spans="1:6" ht="15.95" customHeight="1" thickBot="1">
      <c r="A29" s="173" t="s">
        <v>29</v>
      </c>
      <c r="B29" s="56" t="s">
        <v>357</v>
      </c>
      <c r="C29" s="149">
        <f>+C19+C24+C27+C28</f>
        <v>20000</v>
      </c>
      <c r="D29" s="56" t="s">
        <v>359</v>
      </c>
      <c r="E29" s="154">
        <f>SUM(E19:E28)</f>
        <v>0</v>
      </c>
      <c r="F29" s="253"/>
    </row>
    <row r="30" spans="1:6" ht="13.5" thickBot="1">
      <c r="A30" s="173" t="s">
        <v>30</v>
      </c>
      <c r="B30" s="179" t="s">
        <v>358</v>
      </c>
      <c r="C30" s="180">
        <f>+C18+C29</f>
        <v>219404</v>
      </c>
      <c r="D30" s="179" t="s">
        <v>360</v>
      </c>
      <c r="E30" s="180">
        <f>+E18+E29</f>
        <v>216118</v>
      </c>
      <c r="F30" s="253"/>
    </row>
    <row r="31" spans="1:6" ht="13.5" thickBot="1">
      <c r="A31" s="173" t="s">
        <v>31</v>
      </c>
      <c r="B31" s="179" t="s">
        <v>89</v>
      </c>
      <c r="C31" s="180"/>
      <c r="D31" s="179" t="s">
        <v>90</v>
      </c>
      <c r="E31" s="180" t="str">
        <f>IF(C18-E18&gt;0,C18-E18,"-")</f>
        <v>-</v>
      </c>
      <c r="F31" s="253"/>
    </row>
    <row r="32" spans="1:6" ht="13.5" thickBot="1">
      <c r="A32" s="173" t="s">
        <v>32</v>
      </c>
      <c r="B32" s="179" t="s">
        <v>142</v>
      </c>
      <c r="C32" s="180" t="str">
        <f>IF(C18+C29-E30&lt;0,E30-(C18+C29),"-")</f>
        <v>-</v>
      </c>
      <c r="D32" s="179" t="s">
        <v>143</v>
      </c>
      <c r="E32" s="180">
        <f>IF(C18+C29-E30&gt;0,C18+C29-E30,"-")</f>
        <v>3286</v>
      </c>
      <c r="F32" s="253"/>
    </row>
    <row r="33" spans="2:4" ht="18.75">
      <c r="B33" s="254"/>
      <c r="C33" s="254"/>
      <c r="D33" s="254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1:F33"/>
  <sheetViews>
    <sheetView topLeftCell="A7" zoomScaleNormal="100" zoomScaleSheetLayoutView="115" workbookViewId="0">
      <selection activeCell="I29" sqref="I29"/>
    </sheetView>
  </sheetViews>
  <sheetFormatPr defaultRowHeight="12.75"/>
  <cols>
    <col min="1" max="1" width="6.83203125" style="37" customWidth="1"/>
    <col min="2" max="2" width="55.1640625" style="100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15.75">
      <c r="B1" s="156" t="s">
        <v>404</v>
      </c>
      <c r="C1" s="157"/>
      <c r="D1" s="157"/>
      <c r="E1" s="157"/>
      <c r="F1" s="253" t="str">
        <f>+CONCATENATE("2.2. melléklet a ………../",LEFT(ÖSSZEFÜGGÉSEK!A5,4),". (……….) önkormányzati rendelethez")</f>
        <v>2.2. melléklet a ………../2016. (……….) önkormányzati rendelethez</v>
      </c>
    </row>
    <row r="2" spans="1:6" ht="16.5" thickBot="1">
      <c r="B2" s="257" t="s">
        <v>405</v>
      </c>
      <c r="C2" s="257"/>
      <c r="D2" s="257"/>
      <c r="E2" s="158" t="s">
        <v>400</v>
      </c>
      <c r="F2" s="253"/>
    </row>
    <row r="3" spans="1:6" ht="13.5" thickBot="1">
      <c r="A3" s="255" t="s">
        <v>47</v>
      </c>
      <c r="B3" s="159" t="s">
        <v>39</v>
      </c>
      <c r="C3" s="160"/>
      <c r="D3" s="159" t="s">
        <v>40</v>
      </c>
      <c r="E3" s="161"/>
      <c r="F3" s="253"/>
    </row>
    <row r="4" spans="1:6" s="162" customFormat="1" ht="24.75" thickBot="1">
      <c r="A4" s="256"/>
      <c r="B4" s="101" t="s">
        <v>41</v>
      </c>
      <c r="C4" s="102" t="str">
        <f>+'2.1.sz.mell  '!C4</f>
        <v>2016. évi előirányzat</v>
      </c>
      <c r="D4" s="101" t="s">
        <v>41</v>
      </c>
      <c r="E4" s="102" t="str">
        <f>+'2.1.sz.mell  '!C4</f>
        <v>2016. évi előirányzat</v>
      </c>
      <c r="F4" s="253"/>
    </row>
    <row r="5" spans="1:6" s="162" customFormat="1" ht="13.5" thickBot="1">
      <c r="A5" s="163"/>
      <c r="B5" s="164" t="s">
        <v>367</v>
      </c>
      <c r="C5" s="165" t="s">
        <v>368</v>
      </c>
      <c r="D5" s="164" t="s">
        <v>369</v>
      </c>
      <c r="E5" s="166" t="s">
        <v>371</v>
      </c>
      <c r="F5" s="253"/>
    </row>
    <row r="6" spans="1:6" ht="12.95" customHeight="1">
      <c r="A6" s="168" t="s">
        <v>6</v>
      </c>
      <c r="B6" s="169" t="s">
        <v>283</v>
      </c>
      <c r="C6" s="145">
        <f>'1.1.sz.mell.'!C19</f>
        <v>65574</v>
      </c>
      <c r="D6" s="169" t="s">
        <v>134</v>
      </c>
      <c r="E6" s="151"/>
      <c r="F6" s="253"/>
    </row>
    <row r="7" spans="1:6">
      <c r="A7" s="170" t="s">
        <v>7</v>
      </c>
      <c r="B7" s="171" t="s">
        <v>284</v>
      </c>
      <c r="C7" s="146"/>
      <c r="D7" s="171" t="s">
        <v>289</v>
      </c>
      <c r="E7" s="152"/>
      <c r="F7" s="253"/>
    </row>
    <row r="8" spans="1:6" ht="12.95" customHeight="1">
      <c r="A8" s="170" t="s">
        <v>8</v>
      </c>
      <c r="B8" s="171" t="s">
        <v>2</v>
      </c>
      <c r="C8" s="146">
        <f>'1.1.sz.mell.'!C46</f>
        <v>4000</v>
      </c>
      <c r="D8" s="171" t="s">
        <v>107</v>
      </c>
      <c r="E8" s="152">
        <f>'1.1.sz.mell.'!C117</f>
        <v>72860</v>
      </c>
      <c r="F8" s="253"/>
    </row>
    <row r="9" spans="1:6" ht="12.95" customHeight="1">
      <c r="A9" s="170" t="s">
        <v>9</v>
      </c>
      <c r="B9" s="171" t="s">
        <v>285</v>
      </c>
      <c r="C9" s="146">
        <f>'1.1.sz.mell.'!C57</f>
        <v>0</v>
      </c>
      <c r="D9" s="171" t="s">
        <v>290</v>
      </c>
      <c r="E9" s="152"/>
      <c r="F9" s="253"/>
    </row>
    <row r="10" spans="1:6" ht="12.75" customHeight="1">
      <c r="A10" s="170" t="s">
        <v>10</v>
      </c>
      <c r="B10" s="171" t="s">
        <v>286</v>
      </c>
      <c r="C10" s="146">
        <f>'1.1.sz.mell.'!C75</f>
        <v>0</v>
      </c>
      <c r="D10" s="171" t="s">
        <v>137</v>
      </c>
      <c r="E10" s="152"/>
      <c r="F10" s="253"/>
    </row>
    <row r="11" spans="1:6" ht="12.95" customHeight="1">
      <c r="A11" s="170" t="s">
        <v>11</v>
      </c>
      <c r="B11" s="171" t="s">
        <v>287</v>
      </c>
      <c r="C11" s="147">
        <f>'1.1.sz.mell.'!C75+'1.1.sz.mell.'!C79</f>
        <v>0</v>
      </c>
      <c r="D11" s="221"/>
      <c r="E11" s="152"/>
      <c r="F11" s="253"/>
    </row>
    <row r="12" spans="1:6" ht="12.95" customHeight="1">
      <c r="A12" s="170" t="s">
        <v>12</v>
      </c>
      <c r="B12" s="31"/>
      <c r="C12" s="146"/>
      <c r="D12" s="221"/>
      <c r="E12" s="152"/>
      <c r="F12" s="253"/>
    </row>
    <row r="13" spans="1:6" ht="12.95" customHeight="1">
      <c r="A13" s="170" t="s">
        <v>13</v>
      </c>
      <c r="B13" s="31"/>
      <c r="C13" s="146"/>
      <c r="D13" s="222"/>
      <c r="E13" s="152"/>
      <c r="F13" s="253"/>
    </row>
    <row r="14" spans="1:6" ht="12.95" customHeight="1">
      <c r="A14" s="170" t="s">
        <v>14</v>
      </c>
      <c r="B14" s="219"/>
      <c r="C14" s="147"/>
      <c r="D14" s="221"/>
      <c r="E14" s="152"/>
      <c r="F14" s="253"/>
    </row>
    <row r="15" spans="1:6">
      <c r="A15" s="170" t="s">
        <v>15</v>
      </c>
      <c r="B15" s="31"/>
      <c r="C15" s="147"/>
      <c r="D15" s="221"/>
      <c r="E15" s="152"/>
      <c r="F15" s="253"/>
    </row>
    <row r="16" spans="1:6" ht="12.95" customHeight="1" thickBot="1">
      <c r="A16" s="194" t="s">
        <v>16</v>
      </c>
      <c r="B16" s="220"/>
      <c r="C16" s="196"/>
      <c r="D16" s="195" t="s">
        <v>37</v>
      </c>
      <c r="E16" s="190"/>
      <c r="F16" s="253"/>
    </row>
    <row r="17" spans="1:6" ht="15.95" customHeight="1" thickBot="1">
      <c r="A17" s="173" t="s">
        <v>17</v>
      </c>
      <c r="B17" s="56" t="s">
        <v>296</v>
      </c>
      <c r="C17" s="149">
        <f>+C6+C8+C9+C11+C12+C13+C14+C15+C16</f>
        <v>69574</v>
      </c>
      <c r="D17" s="56" t="s">
        <v>297</v>
      </c>
      <c r="E17" s="154">
        <f>+E6+E8+E10+E11+E12+E13+E14+E15+E16</f>
        <v>72860</v>
      </c>
      <c r="F17" s="253"/>
    </row>
    <row r="18" spans="1:6" ht="12.95" customHeight="1">
      <c r="A18" s="168" t="s">
        <v>18</v>
      </c>
      <c r="B18" s="182" t="s">
        <v>155</v>
      </c>
      <c r="C18" s="189">
        <f>+C19+C20+C21+C22+C23</f>
        <v>0</v>
      </c>
      <c r="D18" s="176" t="s">
        <v>111</v>
      </c>
      <c r="E18" s="49"/>
      <c r="F18" s="253"/>
    </row>
    <row r="19" spans="1:6" ht="12.95" customHeight="1">
      <c r="A19" s="170" t="s">
        <v>19</v>
      </c>
      <c r="B19" s="183" t="s">
        <v>144</v>
      </c>
      <c r="C19" s="50"/>
      <c r="D19" s="176" t="s">
        <v>114</v>
      </c>
      <c r="E19" s="51"/>
      <c r="F19" s="253"/>
    </row>
    <row r="20" spans="1:6" ht="12.95" customHeight="1">
      <c r="A20" s="168" t="s">
        <v>20</v>
      </c>
      <c r="B20" s="183" t="s">
        <v>145</v>
      </c>
      <c r="C20" s="50"/>
      <c r="D20" s="176" t="s">
        <v>87</v>
      </c>
      <c r="E20" s="51"/>
      <c r="F20" s="253"/>
    </row>
    <row r="21" spans="1:6" ht="12.95" customHeight="1">
      <c r="A21" s="170" t="s">
        <v>21</v>
      </c>
      <c r="B21" s="183" t="s">
        <v>146</v>
      </c>
      <c r="C21" s="50"/>
      <c r="D21" s="176" t="s">
        <v>88</v>
      </c>
      <c r="E21" s="51"/>
      <c r="F21" s="253"/>
    </row>
    <row r="22" spans="1:6" ht="12.95" customHeight="1">
      <c r="A22" s="168" t="s">
        <v>22</v>
      </c>
      <c r="B22" s="183" t="s">
        <v>147</v>
      </c>
      <c r="C22" s="50"/>
      <c r="D22" s="175" t="s">
        <v>141</v>
      </c>
      <c r="E22" s="51"/>
      <c r="F22" s="253"/>
    </row>
    <row r="23" spans="1:6" ht="12.95" customHeight="1">
      <c r="A23" s="170" t="s">
        <v>23</v>
      </c>
      <c r="B23" s="184" t="s">
        <v>148</v>
      </c>
      <c r="C23" s="50"/>
      <c r="D23" s="176" t="s">
        <v>115</v>
      </c>
      <c r="E23" s="51"/>
      <c r="F23" s="253"/>
    </row>
    <row r="24" spans="1:6" ht="12.95" customHeight="1">
      <c r="A24" s="168" t="s">
        <v>24</v>
      </c>
      <c r="B24" s="185" t="s">
        <v>149</v>
      </c>
      <c r="C24" s="178">
        <f>+C25+C26+C27+C28+C29</f>
        <v>0</v>
      </c>
      <c r="D24" s="186" t="s">
        <v>113</v>
      </c>
      <c r="E24" s="51"/>
      <c r="F24" s="253"/>
    </row>
    <row r="25" spans="1:6" ht="12.95" customHeight="1">
      <c r="A25" s="170" t="s">
        <v>25</v>
      </c>
      <c r="B25" s="184" t="s">
        <v>150</v>
      </c>
      <c r="C25" s="50"/>
      <c r="D25" s="186" t="s">
        <v>291</v>
      </c>
      <c r="E25" s="51"/>
      <c r="F25" s="253"/>
    </row>
    <row r="26" spans="1:6" ht="12.95" customHeight="1">
      <c r="A26" s="168" t="s">
        <v>26</v>
      </c>
      <c r="B26" s="184" t="s">
        <v>151</v>
      </c>
      <c r="C26" s="50"/>
      <c r="D26" s="181"/>
      <c r="E26" s="51"/>
      <c r="F26" s="253"/>
    </row>
    <row r="27" spans="1:6" ht="12.95" customHeight="1">
      <c r="A27" s="170" t="s">
        <v>27</v>
      </c>
      <c r="B27" s="183" t="s">
        <v>152</v>
      </c>
      <c r="C27" s="50"/>
      <c r="D27" s="54"/>
      <c r="E27" s="51"/>
      <c r="F27" s="253"/>
    </row>
    <row r="28" spans="1:6" ht="12.95" customHeight="1">
      <c r="A28" s="168" t="s">
        <v>28</v>
      </c>
      <c r="B28" s="187" t="s">
        <v>153</v>
      </c>
      <c r="C28" s="50"/>
      <c r="D28" s="31"/>
      <c r="E28" s="51"/>
      <c r="F28" s="253"/>
    </row>
    <row r="29" spans="1:6" ht="12.95" customHeight="1" thickBot="1">
      <c r="A29" s="170" t="s">
        <v>29</v>
      </c>
      <c r="B29" s="188" t="s">
        <v>154</v>
      </c>
      <c r="C29" s="50"/>
      <c r="D29" s="54"/>
      <c r="E29" s="51"/>
      <c r="F29" s="253"/>
    </row>
    <row r="30" spans="1:6" ht="21.75" customHeight="1" thickBot="1">
      <c r="A30" s="173" t="s">
        <v>30</v>
      </c>
      <c r="B30" s="56" t="s">
        <v>288</v>
      </c>
      <c r="C30" s="149">
        <f>+C18+C24</f>
        <v>0</v>
      </c>
      <c r="D30" s="56" t="s">
        <v>292</v>
      </c>
      <c r="E30" s="154">
        <f>SUM(E18:E29)</f>
        <v>0</v>
      </c>
      <c r="F30" s="253"/>
    </row>
    <row r="31" spans="1:6" ht="13.5" thickBot="1">
      <c r="A31" s="173" t="s">
        <v>31</v>
      </c>
      <c r="B31" s="179" t="s">
        <v>293</v>
      </c>
      <c r="C31" s="180">
        <f>+C17+C30</f>
        <v>69574</v>
      </c>
      <c r="D31" s="179" t="s">
        <v>294</v>
      </c>
      <c r="E31" s="180">
        <f>+E17+E30</f>
        <v>72860</v>
      </c>
      <c r="F31" s="253"/>
    </row>
    <row r="32" spans="1:6" ht="13.5" thickBot="1">
      <c r="A32" s="173" t="s">
        <v>32</v>
      </c>
      <c r="B32" s="179" t="s">
        <v>89</v>
      </c>
      <c r="C32" s="180">
        <f>IF(C17-E17&lt;0,E17-C17,"-")</f>
        <v>3286</v>
      </c>
      <c r="D32" s="179" t="s">
        <v>90</v>
      </c>
      <c r="E32" s="180" t="str">
        <f>IF(C17-E17&gt;0,C17-E17,"-")</f>
        <v>-</v>
      </c>
      <c r="F32" s="253"/>
    </row>
    <row r="33" spans="1:6" ht="13.5" thickBot="1">
      <c r="A33" s="173" t="s">
        <v>33</v>
      </c>
      <c r="B33" s="179" t="s">
        <v>142</v>
      </c>
      <c r="C33" s="180" t="str">
        <f>IF(C17+C30-E26&lt;0,E26-(C17+C30),"-")</f>
        <v>-</v>
      </c>
      <c r="D33" s="179" t="s">
        <v>143</v>
      </c>
      <c r="E33" s="180"/>
      <c r="F33" s="253"/>
    </row>
  </sheetData>
  <mergeCells count="3">
    <mergeCell ref="A3:A4"/>
    <mergeCell ref="F1:F33"/>
    <mergeCell ref="B2:D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7" t="s">
        <v>82</v>
      </c>
      <c r="E1" s="60" t="s">
        <v>86</v>
      </c>
    </row>
    <row r="3" spans="1:5">
      <c r="A3" s="61"/>
      <c r="B3" s="62"/>
      <c r="C3" s="61"/>
      <c r="D3" s="64"/>
      <c r="E3" s="62"/>
    </row>
    <row r="4" spans="1:5" ht="15.75">
      <c r="A4" s="52" t="str">
        <f>+ÖSSZEFÜGGÉSEK!A5</f>
        <v>2016. évi előirányzat BEVÉTELEK</v>
      </c>
      <c r="B4" s="63"/>
      <c r="C4" s="69"/>
      <c r="D4" s="64"/>
      <c r="E4" s="62"/>
    </row>
    <row r="5" spans="1:5">
      <c r="A5" s="61"/>
      <c r="B5" s="62"/>
      <c r="C5" s="61"/>
      <c r="D5" s="64"/>
      <c r="E5" s="62"/>
    </row>
    <row r="6" spans="1:5">
      <c r="A6" s="61" t="s">
        <v>373</v>
      </c>
      <c r="B6" s="62">
        <f>+'1.1.sz.mell.'!C62</f>
        <v>268978</v>
      </c>
      <c r="C6" s="61" t="s">
        <v>361</v>
      </c>
      <c r="D6" s="64">
        <f>+'2.1.sz.mell  '!C18+'2.2.sz.mell  '!C17</f>
        <v>268978</v>
      </c>
      <c r="E6" s="62">
        <f t="shared" ref="E6:E15" si="0">+B6-D6</f>
        <v>0</v>
      </c>
    </row>
    <row r="7" spans="1:5">
      <c r="A7" s="61" t="s">
        <v>374</v>
      </c>
      <c r="B7" s="62">
        <f>+'1.1.sz.mell.'!C86</f>
        <v>20000</v>
      </c>
      <c r="C7" s="61" t="s">
        <v>362</v>
      </c>
      <c r="D7" s="64">
        <f>+'2.1.sz.mell  '!C29+'2.2.sz.mell  '!C30</f>
        <v>20000</v>
      </c>
      <c r="E7" s="62">
        <f t="shared" si="0"/>
        <v>0</v>
      </c>
    </row>
    <row r="8" spans="1:5">
      <c r="A8" s="61" t="s">
        <v>375</v>
      </c>
      <c r="B8" s="62">
        <f>+'1.1.sz.mell.'!C87</f>
        <v>288978</v>
      </c>
      <c r="C8" s="61" t="s">
        <v>363</v>
      </c>
      <c r="D8" s="64">
        <f>+'2.1.sz.mell  '!C30+'2.2.sz.mell  '!C31</f>
        <v>288978</v>
      </c>
      <c r="E8" s="62">
        <f t="shared" si="0"/>
        <v>0</v>
      </c>
    </row>
    <row r="9" spans="1:5">
      <c r="A9" s="61"/>
      <c r="B9" s="62"/>
      <c r="C9" s="61"/>
      <c r="D9" s="64"/>
      <c r="E9" s="62"/>
    </row>
    <row r="10" spans="1:5">
      <c r="A10" s="61"/>
      <c r="B10" s="62"/>
      <c r="C10" s="61"/>
      <c r="D10" s="64"/>
      <c r="E10" s="62"/>
    </row>
    <row r="11" spans="1:5" ht="15.75">
      <c r="A11" s="52" t="str">
        <f>+ÖSSZEFÜGGÉSEK!A12</f>
        <v>2016. évi előirányzat KIADÁSOK</v>
      </c>
      <c r="B11" s="63"/>
      <c r="C11" s="69"/>
      <c r="D11" s="64"/>
      <c r="E11" s="62"/>
    </row>
    <row r="12" spans="1:5">
      <c r="A12" s="61"/>
      <c r="B12" s="62"/>
      <c r="C12" s="61"/>
      <c r="D12" s="64"/>
      <c r="E12" s="62"/>
    </row>
    <row r="13" spans="1:5">
      <c r="A13" s="61" t="s">
        <v>376</v>
      </c>
      <c r="B13" s="62">
        <f>+'1.1.sz.mell.'!C128</f>
        <v>288978</v>
      </c>
      <c r="C13" s="61" t="s">
        <v>364</v>
      </c>
      <c r="D13" s="64">
        <f>+'2.1.sz.mell  '!E18+'2.2.sz.mell  '!E17</f>
        <v>288978</v>
      </c>
      <c r="E13" s="62">
        <f t="shared" si="0"/>
        <v>0</v>
      </c>
    </row>
    <row r="14" spans="1:5">
      <c r="A14" s="61" t="s">
        <v>377</v>
      </c>
      <c r="B14" s="62">
        <f>+'1.1.sz.mell.'!C153</f>
        <v>0</v>
      </c>
      <c r="C14" s="61" t="s">
        <v>365</v>
      </c>
      <c r="D14" s="64">
        <f>+'2.1.sz.mell  '!E29+'2.2.sz.mell  '!E30</f>
        <v>0</v>
      </c>
      <c r="E14" s="62">
        <f t="shared" si="0"/>
        <v>0</v>
      </c>
    </row>
    <row r="15" spans="1:5">
      <c r="A15" s="61" t="s">
        <v>378</v>
      </c>
      <c r="B15" s="62">
        <f>+'1.1.sz.mell.'!C154</f>
        <v>288978</v>
      </c>
      <c r="C15" s="61" t="s">
        <v>366</v>
      </c>
      <c r="D15" s="64">
        <f>+'2.1.sz.mell  '!E30+'2.2.sz.mell  '!E31</f>
        <v>288978</v>
      </c>
      <c r="E15" s="62">
        <f t="shared" si="0"/>
        <v>0</v>
      </c>
    </row>
    <row r="16" spans="1:5">
      <c r="A16" s="58"/>
      <c r="B16" s="58"/>
      <c r="C16" s="61"/>
      <c r="D16" s="64"/>
      <c r="E16" s="59"/>
    </row>
    <row r="17" spans="1:5">
      <c r="A17" s="58"/>
      <c r="B17" s="58"/>
      <c r="C17" s="58"/>
      <c r="D17" s="58"/>
      <c r="E17" s="58"/>
    </row>
    <row r="18" spans="1:5">
      <c r="A18" s="58"/>
      <c r="B18" s="58"/>
      <c r="C18" s="58"/>
      <c r="D18" s="58"/>
      <c r="E18" s="58"/>
    </row>
    <row r="19" spans="1:5">
      <c r="A19" s="58"/>
      <c r="B19" s="58"/>
      <c r="C19" s="58"/>
      <c r="D19" s="58"/>
      <c r="E19" s="58"/>
    </row>
  </sheetData>
  <sheetProtection sheet="1"/>
  <phoneticPr fontId="25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G11"/>
  <sheetViews>
    <sheetView showWhiteSpace="0" view="pageLayout" zoomScaleNormal="120" workbookViewId="0">
      <selection activeCell="F13" sqref="F13"/>
    </sheetView>
  </sheetViews>
  <sheetFormatPr defaultRowHeight="15"/>
  <cols>
    <col min="1" max="1" width="5.6640625" style="71" customWidth="1"/>
    <col min="2" max="2" width="35.6640625" style="71" customWidth="1"/>
    <col min="3" max="6" width="14" style="71" customWidth="1"/>
    <col min="7" max="16384" width="9.33203125" style="71"/>
  </cols>
  <sheetData>
    <row r="1" spans="1:7" ht="33" customHeight="1">
      <c r="A1" s="258" t="s">
        <v>395</v>
      </c>
      <c r="B1" s="258"/>
      <c r="C1" s="258"/>
      <c r="D1" s="258"/>
      <c r="E1" s="258"/>
      <c r="F1" s="258"/>
    </row>
    <row r="2" spans="1:7" ht="15.95" customHeight="1" thickBot="1">
      <c r="A2" s="72"/>
      <c r="B2" s="72"/>
      <c r="C2" s="259"/>
      <c r="D2" s="259"/>
      <c r="E2" s="266" t="s">
        <v>396</v>
      </c>
      <c r="F2" s="266"/>
      <c r="G2" s="78"/>
    </row>
    <row r="3" spans="1:7" ht="63" customHeight="1">
      <c r="A3" s="262" t="s">
        <v>4</v>
      </c>
      <c r="B3" s="264" t="s">
        <v>116</v>
      </c>
      <c r="C3" s="264" t="s">
        <v>156</v>
      </c>
      <c r="D3" s="264"/>
      <c r="E3" s="264"/>
      <c r="F3" s="260" t="s">
        <v>372</v>
      </c>
    </row>
    <row r="4" spans="1:7" ht="15.75" thickBot="1">
      <c r="A4" s="263"/>
      <c r="B4" s="265"/>
      <c r="C4" s="235">
        <f>+LEFT(ÖSSZEFÜGGÉSEK!A5,4)+1</f>
        <v>2017</v>
      </c>
      <c r="D4" s="235">
        <f>+C4+1</f>
        <v>2018</v>
      </c>
      <c r="E4" s="235">
        <f>+D4+1</f>
        <v>2019</v>
      </c>
      <c r="F4" s="261"/>
    </row>
    <row r="5" spans="1:7" ht="15.75" thickBot="1">
      <c r="A5" s="75"/>
      <c r="B5" s="76" t="s">
        <v>367</v>
      </c>
      <c r="C5" s="76" t="s">
        <v>368</v>
      </c>
      <c r="D5" s="76" t="s">
        <v>369</v>
      </c>
      <c r="E5" s="76" t="s">
        <v>371</v>
      </c>
      <c r="F5" s="77" t="s">
        <v>370</v>
      </c>
    </row>
    <row r="6" spans="1:7">
      <c r="A6" s="74" t="s">
        <v>6</v>
      </c>
      <c r="B6" s="94"/>
      <c r="C6" s="95">
        <v>0</v>
      </c>
      <c r="D6" s="95">
        <v>0</v>
      </c>
      <c r="E6" s="95">
        <v>0</v>
      </c>
      <c r="F6" s="81">
        <f>SUM(C6:E6)</f>
        <v>0</v>
      </c>
    </row>
    <row r="7" spans="1:7">
      <c r="A7" s="73" t="s">
        <v>7</v>
      </c>
      <c r="B7" s="96"/>
      <c r="C7" s="97">
        <v>0</v>
      </c>
      <c r="D7" s="97">
        <v>0</v>
      </c>
      <c r="E7" s="97">
        <v>0</v>
      </c>
      <c r="F7" s="82">
        <f>SUM(C7:E7)</f>
        <v>0</v>
      </c>
    </row>
    <row r="8" spans="1:7">
      <c r="A8" s="73" t="s">
        <v>8</v>
      </c>
      <c r="B8" s="96"/>
      <c r="C8" s="97">
        <v>0</v>
      </c>
      <c r="D8" s="97">
        <v>0</v>
      </c>
      <c r="E8" s="97">
        <v>0</v>
      </c>
      <c r="F8" s="82">
        <f>SUM(C8:E8)</f>
        <v>0</v>
      </c>
    </row>
    <row r="9" spans="1:7">
      <c r="A9" s="73" t="s">
        <v>9</v>
      </c>
      <c r="B9" s="96"/>
      <c r="C9" s="97">
        <v>0</v>
      </c>
      <c r="D9" s="97">
        <v>0</v>
      </c>
      <c r="E9" s="97">
        <v>0</v>
      </c>
      <c r="F9" s="82">
        <f>SUM(C9:E9)</f>
        <v>0</v>
      </c>
    </row>
    <row r="10" spans="1:7" ht="15.75" thickBot="1">
      <c r="A10" s="79" t="s">
        <v>10</v>
      </c>
      <c r="B10" s="98"/>
      <c r="C10" s="99">
        <v>0</v>
      </c>
      <c r="D10" s="99">
        <v>0</v>
      </c>
      <c r="E10" s="99">
        <v>0</v>
      </c>
      <c r="F10" s="82">
        <f>SUM(C10:E10)</f>
        <v>0</v>
      </c>
    </row>
    <row r="11" spans="1:7" s="230" customFormat="1" thickBot="1">
      <c r="A11" s="227" t="s">
        <v>11</v>
      </c>
      <c r="B11" s="80" t="s">
        <v>117</v>
      </c>
      <c r="C11" s="228">
        <f>SUM(C6:C10)</f>
        <v>0</v>
      </c>
      <c r="D11" s="228">
        <f>SUM(D6:D10)</f>
        <v>0</v>
      </c>
      <c r="E11" s="228">
        <f>SUM(E6:E10)</f>
        <v>0</v>
      </c>
      <c r="F11" s="22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...../2016. (....)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/>
  </sheetPr>
  <dimension ref="A1:F24"/>
  <sheetViews>
    <sheetView view="pageLayout" topLeftCell="B1" zoomScaleNormal="100" workbookViewId="0">
      <selection activeCell="D2" sqref="D2"/>
    </sheetView>
  </sheetViews>
  <sheetFormatPr defaultRowHeight="12.75"/>
  <cols>
    <col min="1" max="1" width="60.6640625" style="29" customWidth="1"/>
    <col min="2" max="2" width="15.6640625" style="28" customWidth="1"/>
    <col min="3" max="3" width="16.33203125" style="28" customWidth="1"/>
    <col min="4" max="4" width="18" style="28" customWidth="1"/>
    <col min="5" max="5" width="16.6640625" style="28" customWidth="1"/>
    <col min="6" max="6" width="18.83203125" style="28" customWidth="1"/>
    <col min="7" max="8" width="12.83203125" style="28" customWidth="1"/>
    <col min="9" max="9" width="13.83203125" style="28" customWidth="1"/>
    <col min="10" max="16384" width="9.33203125" style="28"/>
  </cols>
  <sheetData>
    <row r="1" spans="1:6" ht="24.75" customHeight="1">
      <c r="A1" s="267" t="s">
        <v>0</v>
      </c>
      <c r="B1" s="267"/>
      <c r="C1" s="267"/>
      <c r="D1" s="267"/>
      <c r="E1" s="267"/>
      <c r="F1" s="267"/>
    </row>
    <row r="2" spans="1:6" ht="23.25" customHeight="1" thickBot="1">
      <c r="A2" s="100"/>
      <c r="B2" s="37"/>
      <c r="C2" s="37"/>
      <c r="D2" s="37"/>
      <c r="E2" s="37"/>
      <c r="F2" s="33" t="s">
        <v>400</v>
      </c>
    </row>
    <row r="3" spans="1:6" s="30" customFormat="1" ht="48.75" customHeight="1" thickBot="1">
      <c r="A3" s="101" t="s">
        <v>46</v>
      </c>
      <c r="B3" s="102" t="s">
        <v>44</v>
      </c>
      <c r="C3" s="102" t="s">
        <v>45</v>
      </c>
      <c r="D3" s="102" t="e">
        <f>+#REF!</f>
        <v>#REF!</v>
      </c>
      <c r="E3" s="102" t="e">
        <f>+#REF!</f>
        <v>#REF!</v>
      </c>
      <c r="F3" s="245" t="str">
        <f>+CONCATENATE(LEFT(ÖSSZEFÜGGÉSEK!A5,4),". utáni szükséglet ",CHAR(10),"")</f>
        <v xml:space="preserve">2016. utáni szükséglet 
</v>
      </c>
    </row>
    <row r="4" spans="1:6" s="37" customFormat="1" ht="15" customHeight="1" thickBot="1">
      <c r="A4" s="35" t="s">
        <v>367</v>
      </c>
      <c r="B4" s="36" t="s">
        <v>368</v>
      </c>
      <c r="C4" s="36" t="s">
        <v>369</v>
      </c>
      <c r="D4" s="36" t="s">
        <v>371</v>
      </c>
      <c r="E4" s="36" t="s">
        <v>370</v>
      </c>
      <c r="F4" s="246" t="s">
        <v>389</v>
      </c>
    </row>
    <row r="5" spans="1:6" ht="15.95" customHeight="1">
      <c r="A5" s="231" t="s">
        <v>403</v>
      </c>
      <c r="B5" s="21">
        <f>43786*100/90</f>
        <v>48651.111111111109</v>
      </c>
      <c r="C5" s="232" t="s">
        <v>397</v>
      </c>
      <c r="D5" s="21">
        <v>17600</v>
      </c>
      <c r="E5" s="21">
        <v>31051</v>
      </c>
      <c r="F5" s="38">
        <v>0</v>
      </c>
    </row>
    <row r="6" spans="1:6" ht="15.95" customHeight="1">
      <c r="A6" s="231" t="s">
        <v>398</v>
      </c>
      <c r="B6" s="21">
        <f>39388*100/90</f>
        <v>43764.444444444445</v>
      </c>
      <c r="C6" s="232" t="s">
        <v>399</v>
      </c>
      <c r="D6" s="21">
        <v>0</v>
      </c>
      <c r="E6" s="21">
        <v>43764</v>
      </c>
      <c r="F6" s="38">
        <v>0</v>
      </c>
    </row>
    <row r="7" spans="1:6" ht="15.95" customHeight="1">
      <c r="A7" s="41"/>
      <c r="B7" s="42"/>
      <c r="C7" s="233"/>
      <c r="D7" s="42"/>
      <c r="E7" s="42"/>
      <c r="F7" s="43">
        <f t="shared" ref="F7:F23" si="0">B7-D7-E7</f>
        <v>0</v>
      </c>
    </row>
    <row r="8" spans="1:6" ht="15.95" customHeight="1">
      <c r="A8" s="41"/>
      <c r="B8" s="42"/>
      <c r="C8" s="233"/>
      <c r="D8" s="42"/>
      <c r="E8" s="42"/>
      <c r="F8" s="43">
        <f t="shared" si="0"/>
        <v>0</v>
      </c>
    </row>
    <row r="9" spans="1:6" ht="15.95" customHeight="1">
      <c r="A9" s="41"/>
      <c r="B9" s="42"/>
      <c r="C9" s="233"/>
      <c r="D9" s="42"/>
      <c r="E9" s="42"/>
      <c r="F9" s="43">
        <f t="shared" si="0"/>
        <v>0</v>
      </c>
    </row>
    <row r="10" spans="1:6" ht="15.95" customHeight="1">
      <c r="A10" s="41"/>
      <c r="B10" s="42"/>
      <c r="C10" s="233"/>
      <c r="D10" s="42"/>
      <c r="E10" s="42"/>
      <c r="F10" s="43">
        <f t="shared" si="0"/>
        <v>0</v>
      </c>
    </row>
    <row r="11" spans="1:6" ht="15.95" customHeight="1">
      <c r="A11" s="41"/>
      <c r="B11" s="42"/>
      <c r="C11" s="233"/>
      <c r="D11" s="42"/>
      <c r="E11" s="42"/>
      <c r="F11" s="43">
        <f t="shared" si="0"/>
        <v>0</v>
      </c>
    </row>
    <row r="12" spans="1:6" ht="15.95" customHeight="1">
      <c r="A12" s="41"/>
      <c r="B12" s="42"/>
      <c r="C12" s="233"/>
      <c r="D12" s="42"/>
      <c r="E12" s="42"/>
      <c r="F12" s="43">
        <f t="shared" si="0"/>
        <v>0</v>
      </c>
    </row>
    <row r="13" spans="1:6" ht="15.95" customHeight="1">
      <c r="A13" s="41"/>
      <c r="B13" s="42"/>
      <c r="C13" s="233"/>
      <c r="D13" s="42"/>
      <c r="E13" s="42"/>
      <c r="F13" s="43">
        <f t="shared" si="0"/>
        <v>0</v>
      </c>
    </row>
    <row r="14" spans="1:6" ht="15.95" customHeight="1">
      <c r="A14" s="41"/>
      <c r="B14" s="42"/>
      <c r="C14" s="233"/>
      <c r="D14" s="42"/>
      <c r="E14" s="42"/>
      <c r="F14" s="43">
        <f t="shared" si="0"/>
        <v>0</v>
      </c>
    </row>
    <row r="15" spans="1:6" ht="15.95" customHeight="1">
      <c r="A15" s="41"/>
      <c r="B15" s="42"/>
      <c r="C15" s="233"/>
      <c r="D15" s="42"/>
      <c r="E15" s="42"/>
      <c r="F15" s="43">
        <f t="shared" si="0"/>
        <v>0</v>
      </c>
    </row>
    <row r="16" spans="1:6" ht="15.95" customHeight="1">
      <c r="A16" s="41"/>
      <c r="B16" s="42"/>
      <c r="C16" s="233"/>
      <c r="D16" s="42"/>
      <c r="E16" s="42"/>
      <c r="F16" s="43">
        <f t="shared" si="0"/>
        <v>0</v>
      </c>
    </row>
    <row r="17" spans="1:6" ht="15.95" customHeight="1">
      <c r="A17" s="41"/>
      <c r="B17" s="42"/>
      <c r="C17" s="233"/>
      <c r="D17" s="42"/>
      <c r="E17" s="42"/>
      <c r="F17" s="43">
        <f t="shared" si="0"/>
        <v>0</v>
      </c>
    </row>
    <row r="18" spans="1:6" ht="15.95" customHeight="1">
      <c r="A18" s="41"/>
      <c r="B18" s="42"/>
      <c r="C18" s="233"/>
      <c r="D18" s="42"/>
      <c r="E18" s="42"/>
      <c r="F18" s="43">
        <f t="shared" si="0"/>
        <v>0</v>
      </c>
    </row>
    <row r="19" spans="1:6" ht="15.95" customHeight="1">
      <c r="A19" s="41"/>
      <c r="B19" s="42"/>
      <c r="C19" s="233"/>
      <c r="D19" s="42"/>
      <c r="E19" s="42"/>
      <c r="F19" s="43">
        <f t="shared" si="0"/>
        <v>0</v>
      </c>
    </row>
    <row r="20" spans="1:6" ht="15.95" customHeight="1">
      <c r="A20" s="41"/>
      <c r="B20" s="42"/>
      <c r="C20" s="233"/>
      <c r="D20" s="42"/>
      <c r="E20" s="42"/>
      <c r="F20" s="43">
        <f t="shared" si="0"/>
        <v>0</v>
      </c>
    </row>
    <row r="21" spans="1:6" ht="15.95" customHeight="1">
      <c r="A21" s="41"/>
      <c r="B21" s="42"/>
      <c r="C21" s="233"/>
      <c r="D21" s="42"/>
      <c r="E21" s="42"/>
      <c r="F21" s="43">
        <f t="shared" si="0"/>
        <v>0</v>
      </c>
    </row>
    <row r="22" spans="1:6" ht="15.95" customHeight="1">
      <c r="A22" s="41"/>
      <c r="B22" s="42"/>
      <c r="C22" s="233"/>
      <c r="D22" s="42"/>
      <c r="E22" s="42"/>
      <c r="F22" s="43">
        <f t="shared" si="0"/>
        <v>0</v>
      </c>
    </row>
    <row r="23" spans="1:6" ht="15.95" customHeight="1" thickBot="1">
      <c r="A23" s="44"/>
      <c r="B23" s="45"/>
      <c r="C23" s="234"/>
      <c r="D23" s="45"/>
      <c r="E23" s="45"/>
      <c r="F23" s="46">
        <f t="shared" si="0"/>
        <v>0</v>
      </c>
    </row>
    <row r="24" spans="1:6" s="40" customFormat="1" ht="18" customHeight="1" thickBot="1">
      <c r="A24" s="103" t="s">
        <v>43</v>
      </c>
      <c r="B24" s="104">
        <f>SUM(B5:B23)</f>
        <v>92415.555555555562</v>
      </c>
      <c r="C24" s="53"/>
      <c r="D24" s="104">
        <f>SUM(D5:D23)</f>
        <v>17600</v>
      </c>
      <c r="E24" s="104">
        <f>SUM(E5:E23)</f>
        <v>74815</v>
      </c>
      <c r="F24" s="4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 ……/2016. (….) önkormányzati rendelethez&amp;"Times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G26"/>
  <sheetViews>
    <sheetView view="pageLayout" zoomScaleNormal="100" workbookViewId="0">
      <selection activeCell="F4" sqref="F4"/>
    </sheetView>
  </sheetViews>
  <sheetFormatPr defaultRowHeight="12.75"/>
  <cols>
    <col min="1" max="1" width="5.5" style="32" customWidth="1"/>
    <col min="2" max="2" width="33.1640625" style="32" customWidth="1"/>
    <col min="3" max="3" width="12.33203125" style="32" customWidth="1"/>
    <col min="4" max="4" width="11.5" style="32" customWidth="1"/>
    <col min="5" max="5" width="11.33203125" style="32" customWidth="1"/>
    <col min="6" max="6" width="11" style="32" customWidth="1"/>
    <col min="7" max="7" width="14.33203125" style="32" customWidth="1"/>
    <col min="8" max="16384" width="9.33203125" style="32"/>
  </cols>
  <sheetData>
    <row r="1" spans="1:7" ht="43.5" customHeight="1">
      <c r="A1" s="269" t="s">
        <v>1</v>
      </c>
      <c r="B1" s="269"/>
      <c r="C1" s="269"/>
      <c r="D1" s="269"/>
      <c r="E1" s="269"/>
      <c r="F1" s="269"/>
      <c r="G1" s="269"/>
    </row>
    <row r="3" spans="1:7" s="85" customFormat="1" ht="27" customHeight="1">
      <c r="A3" s="83" t="s">
        <v>118</v>
      </c>
      <c r="B3" s="84"/>
      <c r="C3" s="268" t="s">
        <v>401</v>
      </c>
      <c r="D3" s="268"/>
      <c r="E3" s="268"/>
      <c r="F3" s="268"/>
      <c r="G3" s="268"/>
    </row>
    <row r="4" spans="1:7" s="85" customFormat="1" ht="15.75">
      <c r="A4" s="84"/>
      <c r="B4" s="84"/>
      <c r="C4" s="84"/>
      <c r="D4" s="84"/>
      <c r="E4" s="84"/>
      <c r="F4" s="84"/>
      <c r="G4" s="84"/>
    </row>
    <row r="5" spans="1:7" s="85" customFormat="1" ht="24.75" customHeight="1">
      <c r="A5" s="83" t="s">
        <v>119</v>
      </c>
      <c r="B5" s="84"/>
      <c r="C5" s="268" t="s">
        <v>407</v>
      </c>
      <c r="D5" s="268"/>
      <c r="E5" s="268"/>
      <c r="F5" s="268"/>
      <c r="G5" s="84"/>
    </row>
    <row r="6" spans="1:7" s="86" customFormat="1">
      <c r="A6" s="110"/>
      <c r="B6" s="110"/>
      <c r="C6" s="110"/>
      <c r="D6" s="110"/>
      <c r="E6" s="110"/>
      <c r="F6" s="110"/>
      <c r="G6" s="110"/>
    </row>
    <row r="7" spans="1:7" s="87" customFormat="1" ht="15" customHeight="1">
      <c r="A7" s="126" t="s">
        <v>408</v>
      </c>
      <c r="B7" s="125"/>
      <c r="C7" s="125"/>
      <c r="D7" s="111"/>
      <c r="E7" s="111"/>
      <c r="F7" s="111"/>
      <c r="G7" s="111"/>
    </row>
    <row r="8" spans="1:7" s="87" customFormat="1" ht="15" customHeight="1" thickBot="1">
      <c r="A8" s="126" t="s">
        <v>409</v>
      </c>
      <c r="B8" s="111"/>
      <c r="C8" s="111"/>
      <c r="D8" s="111"/>
      <c r="E8" s="111"/>
      <c r="F8" s="111"/>
      <c r="G8" s="111"/>
    </row>
    <row r="9" spans="1:7" s="48" customFormat="1" ht="42" customHeight="1" thickBot="1">
      <c r="A9" s="105" t="s">
        <v>4</v>
      </c>
      <c r="B9" s="106" t="s">
        <v>120</v>
      </c>
      <c r="C9" s="106" t="s">
        <v>121</v>
      </c>
      <c r="D9" s="106" t="s">
        <v>122</v>
      </c>
      <c r="E9" s="106" t="s">
        <v>123</v>
      </c>
      <c r="F9" s="106" t="s">
        <v>124</v>
      </c>
      <c r="G9" s="107" t="s">
        <v>38</v>
      </c>
    </row>
    <row r="10" spans="1:7" ht="24" customHeight="1">
      <c r="A10" s="112" t="s">
        <v>6</v>
      </c>
      <c r="B10" s="108" t="s">
        <v>125</v>
      </c>
      <c r="C10" s="88"/>
      <c r="D10" s="88"/>
      <c r="E10" s="88"/>
      <c r="F10" s="88"/>
      <c r="G10" s="113">
        <f>SUM(C10:F10)</f>
        <v>0</v>
      </c>
    </row>
    <row r="11" spans="1:7" ht="24" customHeight="1">
      <c r="A11" s="114" t="s">
        <v>7</v>
      </c>
      <c r="B11" s="109" t="s">
        <v>126</v>
      </c>
      <c r="C11" s="89"/>
      <c r="D11" s="89"/>
      <c r="E11" s="89"/>
      <c r="F11" s="89"/>
      <c r="G11" s="115">
        <f t="shared" ref="G11:G16" si="0">SUM(C11:F11)</f>
        <v>0</v>
      </c>
    </row>
    <row r="12" spans="1:7" ht="24" customHeight="1">
      <c r="A12" s="114" t="s">
        <v>8</v>
      </c>
      <c r="B12" s="109" t="s">
        <v>127</v>
      </c>
      <c r="C12" s="89"/>
      <c r="D12" s="89"/>
      <c r="E12" s="89"/>
      <c r="F12" s="89"/>
      <c r="G12" s="115">
        <f t="shared" si="0"/>
        <v>0</v>
      </c>
    </row>
    <row r="13" spans="1:7" ht="24" customHeight="1">
      <c r="A13" s="114" t="s">
        <v>9</v>
      </c>
      <c r="B13" s="109" t="s">
        <v>128</v>
      </c>
      <c r="C13" s="89"/>
      <c r="D13" s="89"/>
      <c r="E13" s="89"/>
      <c r="F13" s="89"/>
      <c r="G13" s="115">
        <f t="shared" si="0"/>
        <v>0</v>
      </c>
    </row>
    <row r="14" spans="1:7" ht="24" customHeight="1">
      <c r="A14" s="114" t="s">
        <v>10</v>
      </c>
      <c r="B14" s="109" t="s">
        <v>129</v>
      </c>
      <c r="C14" s="89"/>
      <c r="D14" s="89"/>
      <c r="E14" s="89"/>
      <c r="F14" s="89"/>
      <c r="G14" s="115">
        <f t="shared" si="0"/>
        <v>0</v>
      </c>
    </row>
    <row r="15" spans="1:7" ht="24" customHeight="1" thickBot="1">
      <c r="A15" s="116" t="s">
        <v>11</v>
      </c>
      <c r="B15" s="117" t="s">
        <v>130</v>
      </c>
      <c r="C15" s="90"/>
      <c r="D15" s="90"/>
      <c r="E15" s="90"/>
      <c r="F15" s="90"/>
      <c r="G15" s="118">
        <f t="shared" si="0"/>
        <v>0</v>
      </c>
    </row>
    <row r="16" spans="1:7" s="91" customFormat="1" ht="24" customHeight="1" thickBot="1">
      <c r="A16" s="119" t="s">
        <v>12</v>
      </c>
      <c r="B16" s="120" t="s">
        <v>38</v>
      </c>
      <c r="C16" s="121">
        <f>SUM(C10:C15)</f>
        <v>0</v>
      </c>
      <c r="D16" s="121">
        <f>SUM(D10:D15)</f>
        <v>0</v>
      </c>
      <c r="E16" s="121">
        <f>SUM(E10:E15)</f>
        <v>0</v>
      </c>
      <c r="F16" s="121">
        <f>SUM(F10:F15)</f>
        <v>0</v>
      </c>
      <c r="G16" s="122">
        <f t="shared" si="0"/>
        <v>0</v>
      </c>
    </row>
    <row r="17" spans="1:7" s="86" customFormat="1">
      <c r="A17" s="110"/>
      <c r="B17" s="110"/>
      <c r="C17" s="110"/>
      <c r="D17" s="110"/>
      <c r="E17" s="110"/>
      <c r="F17" s="110"/>
      <c r="G17" s="110"/>
    </row>
    <row r="18" spans="1:7" s="86" customFormat="1">
      <c r="A18" s="110"/>
      <c r="B18" s="110"/>
      <c r="C18" s="110"/>
      <c r="D18" s="110"/>
      <c r="E18" s="110"/>
      <c r="F18" s="110"/>
      <c r="G18" s="110"/>
    </row>
    <row r="19" spans="1:7" s="86" customFormat="1">
      <c r="A19" s="110"/>
      <c r="B19" s="110"/>
      <c r="C19" s="110"/>
      <c r="D19" s="110"/>
      <c r="E19" s="110"/>
      <c r="F19" s="110"/>
      <c r="G19" s="110"/>
    </row>
    <row r="20" spans="1:7" s="86" customFormat="1" ht="15.75">
      <c r="A20" s="85" t="s">
        <v>410</v>
      </c>
      <c r="B20" s="110"/>
      <c r="C20" s="110"/>
      <c r="D20" s="110"/>
      <c r="E20" s="110"/>
      <c r="F20" s="110"/>
      <c r="G20" s="110"/>
    </row>
    <row r="21" spans="1:7" s="86" customFormat="1">
      <c r="A21" s="110"/>
      <c r="B21" s="110"/>
      <c r="C21" s="110"/>
      <c r="D21" s="110"/>
      <c r="E21" s="110"/>
      <c r="F21" s="110"/>
      <c r="G21" s="110"/>
    </row>
    <row r="22" spans="1:7">
      <c r="A22" s="110"/>
      <c r="B22" s="110"/>
      <c r="C22" s="110"/>
      <c r="D22" s="110"/>
      <c r="E22" s="110"/>
      <c r="F22" s="110"/>
      <c r="G22" s="110"/>
    </row>
    <row r="23" spans="1:7">
      <c r="A23" s="110"/>
      <c r="B23" s="110"/>
      <c r="C23" s="86"/>
      <c r="D23" s="86"/>
      <c r="E23" s="86"/>
      <c r="F23" s="86"/>
      <c r="G23" s="110"/>
    </row>
    <row r="24" spans="1:7" ht="13.5">
      <c r="A24" s="110"/>
      <c r="B24" s="110"/>
      <c r="C24" s="123"/>
      <c r="D24" s="124" t="s">
        <v>131</v>
      </c>
      <c r="E24" s="124"/>
      <c r="F24" s="123"/>
      <c r="G24" s="110"/>
    </row>
    <row r="25" spans="1:7" ht="13.5">
      <c r="C25" s="92"/>
      <c r="D25" s="93"/>
      <c r="E25" s="93"/>
      <c r="F25" s="92"/>
    </row>
    <row r="26" spans="1:7" ht="13.5">
      <c r="C26" s="92"/>
      <c r="D26" s="93"/>
      <c r="E26" s="93"/>
      <c r="F26" s="92"/>
    </row>
  </sheetData>
  <sheetProtection sheet="1"/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7. melléklet a ……/2016.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ÖSSZEFÜGGÉSEK</vt:lpstr>
      <vt:lpstr>1.1.sz.mell.</vt:lpstr>
      <vt:lpstr>2.1.sz.mell  </vt:lpstr>
      <vt:lpstr>2.2.sz.mell  </vt:lpstr>
      <vt:lpstr>ELLENŐRZÉS-1.sz.2.a.sz.2.b.sz.</vt:lpstr>
      <vt:lpstr>4.sz.mell.  </vt:lpstr>
      <vt:lpstr>5.sz.mell.</vt:lpstr>
      <vt:lpstr>7.sz.mell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2016-02-24T14:27:45Z</cp:lastPrinted>
  <dcterms:created xsi:type="dcterms:W3CDTF">1999-10-30T10:30:45Z</dcterms:created>
  <dcterms:modified xsi:type="dcterms:W3CDTF">2016-02-29T09:21:21Z</dcterms:modified>
</cp:coreProperties>
</file>