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7" activeTab="9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" sheetId="11" r:id="rId11"/>
    <sheet name="9. sz. mell. segély" sheetId="12" r:id="rId12"/>
    <sheet name="10. sz. mell." sheetId="13" r:id="rId13"/>
    <sheet name="11. sz. mell." sheetId="14" r:id="rId14"/>
    <sheet name="12. sz. mell." sheetId="15" r:id="rId15"/>
    <sheet name="13. sz. melléklet" sheetId="16" r:id="rId16"/>
    <sheet name="ÖSSZEFÜGGÉSEK (2)" sheetId="17" r:id="rId17"/>
    <sheet name="Munka1" sheetId="18" r:id="rId18"/>
  </sheets>
  <definedNames>
    <definedName name="_xlfn.IFERROR" hidden="1">#NAME?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14">'12. sz. mell.'!$A$1:$P$30</definedName>
    <definedName name="_xlnm.Print_Area" localSheetId="15">'13. sz. melléklet'!$A$1:$E$41</definedName>
  </definedNames>
  <calcPr fullCalcOnLoad="1"/>
</workbook>
</file>

<file path=xl/sharedStrings.xml><?xml version="1.0" encoding="utf-8"?>
<sst xmlns="http://schemas.openxmlformats.org/spreadsheetml/2006/main" count="1508" uniqueCount="540">
  <si>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</si>
  <si>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</si>
  <si>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</si>
  <si>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</si>
  <si>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</si>
  <si>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</si>
  <si>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</si>
  <si>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</si>
  <si>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</si>
  <si>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</si>
  <si>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</si>
  <si>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</si>
  <si>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</si>
  <si>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</si>
  <si>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</si>
  <si>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</si>
  <si>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</si>
  <si>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</si>
  <si>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</si>
  <si>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</si>
  <si>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</si>
  <si>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</si>
  <si>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</si>
  <si>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</si>
  <si>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</si>
  <si>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</si>
  <si>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</si>
  <si>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</si>
  <si>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</si>
  <si>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</si>
  <si>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</si>
  <si>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</si>
  <si>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</si>
  <si>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</si>
  <si>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</si>
  <si>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</si>
  <si>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</si>
  <si>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</si>
  <si>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</si>
  <si>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</si>
  <si>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</si>
  <si>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</si>
  <si>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</si>
  <si>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</si>
  <si>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</si>
  <si>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</si>
  <si>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</si>
  <si>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</si>
  <si>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</si>
  <si>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</si>
  <si>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</si>
  <si>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</si>
  <si>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</si>
  <si>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</si>
  <si>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</si>
  <si>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</si>
  <si>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</si>
  <si>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</si>
  <si>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</si>
  <si>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</si>
  <si>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</si>
  <si>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</si>
  <si>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</si>
  <si>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</si>
  <si>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</si>
  <si>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</si>
  <si>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</si>
  <si>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</si>
  <si>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</si>
  <si>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</si>
  <si>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</si>
  <si>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</si>
  <si>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</si>
  <si>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</si>
  <si>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</si>
  <si>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</si>
  <si>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</si>
  <si>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</si>
  <si>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</si>
  <si>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</si>
  <si>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</si>
  <si>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</si>
  <si>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</si>
  <si>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</si>
  <si>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</si>
  <si>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</si>
  <si>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</si>
  <si>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</si>
  <si>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</si>
  <si>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</si>
  <si>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</si>
  <si>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</si>
  <si>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</si>
  <si>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</si>
  <si>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</si>
  <si>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</si>
  <si>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</si>
  <si>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</si>
  <si>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</si>
  <si>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</si>
  <si>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</si>
  <si>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</si>
  <si>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</si>
  <si>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</si>
  <si>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</si>
  <si>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</si>
  <si>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</si>
  <si>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</si>
  <si>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</si>
  <si>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</si>
  <si>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</si>
  <si>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</si>
  <si>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</si>
  <si>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</si>
  <si>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</si>
  <si>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</si>
  <si>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</si>
  <si>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</si>
  <si>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</si>
  <si>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</si>
  <si>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</si>
  <si>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</si>
  <si>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</si>
  <si>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</si>
  <si>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</si>
  <si>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</si>
  <si>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</si>
  <si>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</si>
  <si>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</si>
  <si>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</si>
  <si>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</si>
  <si>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</si>
  <si>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</si>
  <si>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</si>
  <si>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</si>
  <si>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</si>
  <si>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</si>
  <si>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</si>
  <si>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</si>
  <si>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</si>
  <si>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</si>
  <si>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</si>
  <si>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</si>
  <si>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</si>
  <si>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</si>
  <si>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</si>
  <si>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</si>
  <si>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</si>
  <si>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</si>
  <si>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</si>
  <si>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</si>
  <si>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</si>
  <si>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</si>
  <si>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</si>
  <si>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</si>
  <si>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</si>
  <si>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</si>
  <si>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</si>
  <si>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</si>
  <si>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</si>
  <si>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</si>
  <si>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</si>
  <si>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</si>
  <si>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</si>
  <si>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</si>
  <si>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</si>
  <si>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</si>
  <si>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</si>
  <si>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</si>
  <si>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</si>
  <si>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</si>
  <si>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</si>
  <si>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</si>
  <si>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</si>
  <si>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</si>
  <si>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</si>
  <si>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</si>
  <si>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</si>
  <si>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</si>
  <si>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</si>
  <si>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</si>
  <si>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</si>
  <si>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</si>
  <si>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</si>
  <si>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</si>
  <si>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</si>
  <si>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</si>
  <si>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</si>
  <si>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</si>
  <si>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</si>
  <si>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</si>
  <si>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</si>
  <si>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</si>
  <si>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</si>
  <si>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</si>
  <si>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</si>
  <si>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</si>
  <si>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</si>
  <si>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</si>
  <si>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</si>
  <si>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</si>
  <si>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</si>
  <si>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</si>
  <si>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</si>
  <si>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</si>
  <si>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</si>
  <si>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</si>
  <si>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</si>
  <si>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</si>
  <si>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</si>
  <si>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</si>
  <si>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</si>
  <si>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</si>
  <si>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</si>
  <si>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</si>
  <si>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</si>
  <si>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</si>
  <si>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</si>
  <si>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</si>
  <si>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</si>
  <si>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</si>
  <si>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</si>
  <si>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</si>
  <si>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</si>
  <si>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</si>
  <si>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</si>
  <si>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</si>
  <si>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</si>
  <si>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</si>
  <si>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</si>
  <si>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</si>
  <si>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</si>
  <si>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</si>
  <si>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</si>
  <si>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</si>
  <si>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</si>
  <si>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</si>
  <si>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</si>
  <si>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</si>
  <si>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</si>
  <si>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</si>
  <si>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</si>
  <si>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</si>
  <si>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</si>
  <si>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</si>
  <si>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</si>
  <si>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</si>
  <si>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</si>
  <si>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</si>
  <si>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</si>
  <si>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</si>
  <si>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</si>
  <si>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</si>
  <si>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</si>
  <si>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</si>
  <si>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</si>
  <si>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</si>
  <si>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</si>
  <si>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</si>
  <si>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</si>
  <si>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</si>
  <si>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</si>
  <si>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</si>
  <si>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</si>
  <si>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</si>
  <si>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</si>
  <si>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</si>
  <si>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</si>
  <si>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</si>
  <si>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</si>
  <si>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</si>
  <si>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</si>
  <si>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</si>
  <si>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</si>
  <si>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</si>
  <si>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</si>
  <si>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</si>
  <si>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</si>
  <si>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</si>
  <si>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</si>
  <si>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</si>
  <si>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</si>
  <si>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</si>
  <si>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</si>
  <si>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</si>
  <si>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</si>
  <si>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</si>
  <si>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</si>
  <si>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</si>
  <si>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</si>
  <si>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</si>
  <si>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</si>
  <si>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</si>
  <si>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</si>
  <si>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</si>
  <si>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</si>
  <si>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</si>
  <si>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</si>
  <si>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</si>
  <si>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</si>
  <si>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</si>
  <si>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</si>
  <si>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</si>
  <si>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</si>
  <si>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</si>
  <si>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</si>
  <si>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</si>
  <si>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</si>
  <si>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</si>
  <si>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</si>
  <si>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</si>
  <si>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</si>
  <si>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</si>
  <si>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</si>
  <si>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</si>
  <si>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</si>
  <si>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</si>
  <si>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</si>
  <si>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</si>
  <si>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</si>
  <si>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</si>
  <si>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</si>
  <si>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</si>
  <si>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</si>
  <si>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</si>
  <si>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</si>
  <si>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</si>
  <si>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</si>
  <si>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</si>
  <si>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</si>
  <si>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</si>
  <si>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</si>
  <si>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</si>
  <si>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</si>
  <si>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</si>
  <si>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</si>
  <si>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</si>
  <si>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</si>
  <si>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</si>
  <si>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</si>
  <si>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</si>
  <si>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</si>
  <si>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</si>
  <si>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</si>
  <si>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</si>
  <si>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</si>
  <si>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</si>
  <si>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</si>
  <si>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</si>
  <si>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</si>
  <si>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</si>
  <si>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</si>
  <si>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</si>
  <si>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</si>
  <si>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</si>
  <si>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</si>
  <si>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</si>
  <si>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</si>
  <si>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</si>
  <si>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</si>
  <si>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</si>
  <si>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</si>
  <si>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</si>
  <si>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</si>
  <si>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</si>
  <si>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</si>
  <si>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</si>
  <si>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</si>
  <si>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</si>
  <si>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</si>
  <si>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</si>
  <si>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</si>
  <si>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</si>
  <si>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</si>
  <si>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</si>
  <si>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</si>
  <si>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</si>
  <si>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</si>
  <si>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</si>
  <si>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</si>
  <si>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</si>
  <si>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</si>
  <si>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</si>
  <si>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</si>
  <si>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</si>
  <si>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</si>
  <si>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</si>
  <si>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</si>
  <si>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</si>
  <si>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</si>
  <si>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</si>
  <si>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</si>
  <si>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</si>
  <si>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</si>
  <si>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</si>
  <si>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</si>
  <si>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</si>
  <si>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</si>
  <si>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</si>
  <si>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</si>
  <si>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</si>
  <si>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</si>
  <si>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</si>
  <si>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</si>
  <si>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</si>
  <si>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</si>
  <si>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</si>
  <si>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</si>
  <si>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</si>
  <si>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</si>
  <si>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</si>
  <si>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</si>
  <si>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</si>
  <si>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</si>
  <si>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</si>
  <si>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</si>
  <si>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</si>
  <si>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</si>
  <si>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</si>
  <si>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</si>
  <si>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</si>
  <si>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</si>
  <si>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</si>
  <si>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</si>
  <si>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</si>
  <si>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</si>
  <si>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</si>
  <si>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</si>
  <si>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</si>
  <si>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</si>
  <si>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</si>
  <si>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</si>
  <si>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</si>
  <si>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</si>
  <si>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</si>
  <si>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</si>
  <si>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</si>
  <si>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</si>
  <si>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</si>
  <si>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</si>
  <si>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</si>
  <si>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</si>
  <si>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</si>
  <si>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</si>
  <si>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</si>
  <si>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</si>
  <si>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</si>
  <si>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</si>
  <si>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</si>
  <si>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</si>
  <si>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</si>
  <si>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</si>
  <si>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</si>
  <si>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</si>
  <si>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</si>
  <si>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</si>
  <si>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</si>
  <si>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Kötelező</t>
  </si>
  <si>
    <t>Lakásfenntartási támogatás</t>
  </si>
  <si>
    <t>BURSA</t>
  </si>
  <si>
    <t>Középiskolás ösztöndíj</t>
  </si>
  <si>
    <t>Gyógyszer támogatás</t>
  </si>
  <si>
    <t>Temetési segély</t>
  </si>
  <si>
    <t>Községi Önkormányzat Váralja adósságot keletkeztető ügyletekből és kezességvállalásokból fennálló kötelezettségei</t>
  </si>
  <si>
    <t>Községi  Önkormányzat Váralja saját bevételeinek részletezése az adósságot keletkeztető ügyletből származó tárgyévi fizetési kötelezettség megállapításához</t>
  </si>
  <si>
    <t>Járda út felújítás</t>
  </si>
  <si>
    <t>Összesen (1+2+3+4+5+6)</t>
  </si>
  <si>
    <t xml:space="preserve"> -</t>
  </si>
  <si>
    <t>Személyi juttatás</t>
  </si>
  <si>
    <t>Dologi kiadás</t>
  </si>
  <si>
    <t>Tartalék</t>
  </si>
  <si>
    <t>Váralja Község Önkormányzat költségvetésének</t>
  </si>
  <si>
    <t>M.adókat terhelő járulék</t>
  </si>
  <si>
    <t>Önként</t>
  </si>
  <si>
    <t>vállalt</t>
  </si>
  <si>
    <t>feladatok</t>
  </si>
  <si>
    <t>Közvilágítás</t>
  </si>
  <si>
    <t>Segélyek</t>
  </si>
  <si>
    <t>Civil szervezetek támogatása</t>
  </si>
  <si>
    <t>Zöldterület kezelés</t>
  </si>
  <si>
    <t>Végleges pe. Átadás</t>
  </si>
  <si>
    <t>Ellátottak jutt.</t>
  </si>
  <si>
    <t>Forintban</t>
  </si>
  <si>
    <t>Forintban !</t>
  </si>
  <si>
    <t xml:space="preserve">Felhasználás </t>
  </si>
  <si>
    <t xml:space="preserve"> Forintban !</t>
  </si>
  <si>
    <t>Önkormányzati igazgatás</t>
  </si>
  <si>
    <t>Köztemető fenntartás</t>
  </si>
  <si>
    <t>Város és községgazdálkodás</t>
  </si>
  <si>
    <t>Könyvtári szolgáltatás</t>
  </si>
  <si>
    <t>Közművelődési</t>
  </si>
  <si>
    <t>Közfoglalkoztatottak</t>
  </si>
  <si>
    <t>Önkorm. Elszámolásai</t>
  </si>
  <si>
    <t>Iskolakezdési támogatás</t>
  </si>
  <si>
    <t>Karácsonyi támogatás</t>
  </si>
  <si>
    <t>Elsőlakáshoz jutás</t>
  </si>
  <si>
    <t>Létfenntartási támogatás</t>
  </si>
  <si>
    <t>Fatámogatás</t>
  </si>
  <si>
    <t>Előirányzat felhasználási ütemterv</t>
  </si>
  <si>
    <t xml:space="preserve">   - ÁH-án belüli megelőlegezés visszafizetése</t>
  </si>
  <si>
    <r>
      <t xml:space="preserve">   Működési költségvetés kiadásai </t>
    </r>
    <r>
      <rPr>
        <sz val="12"/>
        <rFont val="Times New Roman CE"/>
        <family val="0"/>
      </rPr>
      <t>(1.1+…+1.5.+1.18.)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</si>
  <si>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</si>
  <si>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Forintban!</t>
  </si>
  <si>
    <t>Járda és út felújítása</t>
  </si>
  <si>
    <t>Támogatás célú fin. Műveletek</t>
  </si>
  <si>
    <t>Szennyvíz,- víz</t>
  </si>
  <si>
    <t>2018.</t>
  </si>
  <si>
    <t>2019.</t>
  </si>
  <si>
    <t>Időskorúak bentlakásos támogatása</t>
  </si>
  <si>
    <t>2018. évi előirányzat</t>
  </si>
  <si>
    <t>2020.</t>
  </si>
  <si>
    <t>Közégi  Önkormányzat  Váralja 2018. évi adósságot keletkeztető fejlesztési céljai</t>
  </si>
  <si>
    <t>TOP-2.1.3.-15-TL1-2016-00002</t>
  </si>
  <si>
    <t>2019. év utáni szükséglet</t>
  </si>
  <si>
    <t>2017-2019</t>
  </si>
  <si>
    <t>Könyvtári számítógép beszerzés</t>
  </si>
  <si>
    <t>2018</t>
  </si>
  <si>
    <t>2017-2018</t>
  </si>
  <si>
    <t>Óvoda felújítás ( napelemes )</t>
  </si>
  <si>
    <t>Szivattyú felújítás</t>
  </si>
  <si>
    <t>2018. év utáni szükséglet</t>
  </si>
  <si>
    <t>Ravatalozó felújítása</t>
  </si>
  <si>
    <t>Orvosi rendelő felújítása</t>
  </si>
  <si>
    <t>2018. évi kiadási előirányzatai feladatonként</t>
  </si>
  <si>
    <t>Intézményem kívüli gyermek étkeztetés</t>
  </si>
  <si>
    <t>Házi orvosi ellátás</t>
  </si>
  <si>
    <t>VÖT hozzájárulások</t>
  </si>
  <si>
    <t>Ellátottak juttatásai 2018. év</t>
  </si>
  <si>
    <t>2018. évi terv</t>
  </si>
  <si>
    <t>9. melléklet a …/2018.(…) önkormányzati rendelethez</t>
  </si>
  <si>
    <t>Táborozási támogatás</t>
  </si>
  <si>
    <t>VÖT hj.</t>
  </si>
  <si>
    <t>VIS MAIOR</t>
  </si>
  <si>
    <t>2018. év előtti</t>
  </si>
  <si>
    <t>2021 után</t>
  </si>
  <si>
    <t>Óvoda napelemes felújítása</t>
  </si>
  <si>
    <t>Szivattyú</t>
  </si>
  <si>
    <t>Orvosi renedelő felújítása</t>
  </si>
  <si>
    <t>TOP beruházás</t>
  </si>
  <si>
    <t>Könyvtár szgép vásárlása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</si>
</sst>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i/>
      <sz val="12"/>
      <name val="Times New Roman CE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49" fontId="17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15" fillId="0" borderId="15" xfId="61" applyFont="1" applyFill="1" applyBorder="1" applyAlignment="1" applyProtection="1">
      <alignment horizontal="left" vertical="center" wrapText="1" indent="1"/>
      <protection/>
    </xf>
    <xf numFmtId="0" fontId="15" fillId="0" borderId="16" xfId="61" applyFont="1" applyFill="1" applyBorder="1" applyAlignment="1" applyProtection="1">
      <alignment horizontal="left" vertical="center" wrapText="1" indent="1"/>
      <protection/>
    </xf>
    <xf numFmtId="0" fontId="7" fillId="0" borderId="15" xfId="61" applyFont="1" applyFill="1" applyBorder="1" applyAlignment="1" applyProtection="1">
      <alignment horizontal="center" vertical="center" wrapText="1"/>
      <protection/>
    </xf>
    <xf numFmtId="0" fontId="7" fillId="0" borderId="16" xfId="61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15" fillId="0" borderId="16" xfId="61" applyFont="1" applyFill="1" applyBorder="1" applyAlignment="1" applyProtection="1">
      <alignment vertical="center" wrapText="1"/>
      <protection/>
    </xf>
    <xf numFmtId="0" fontId="15" fillId="0" borderId="15" xfId="61" applyFont="1" applyFill="1" applyBorder="1" applyAlignment="1" applyProtection="1">
      <alignment horizontal="center" vertical="center" wrapText="1"/>
      <protection/>
    </xf>
    <xf numFmtId="0" fontId="15" fillId="0" borderId="16" xfId="6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" fillId="0" borderId="16" xfId="62" applyFont="1" applyFill="1" applyBorder="1" applyAlignment="1" applyProtection="1">
      <alignment horizontal="left" vertical="center" indent="1"/>
      <protection/>
    </xf>
    <xf numFmtId="164" fontId="5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27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29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164" fontId="17" fillId="0" borderId="23" xfId="62" applyNumberFormat="1" applyFont="1" applyFill="1" applyBorder="1" applyAlignment="1" applyProtection="1">
      <alignment vertical="center"/>
      <protection locked="0"/>
    </xf>
    <xf numFmtId="164" fontId="17" fillId="0" borderId="17" xfId="62" applyNumberFormat="1" applyFont="1" applyFill="1" applyBorder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4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30" xfId="62" applyNumberFormat="1" applyFont="1" applyFill="1" applyBorder="1" applyAlignment="1" applyProtection="1">
      <alignment vertical="center"/>
      <protection locked="0"/>
    </xf>
    <xf numFmtId="164" fontId="17" fillId="0" borderId="31" xfId="62" applyNumberFormat="1" applyFont="1" applyFill="1" applyBorder="1" applyAlignment="1" applyProtection="1">
      <alignment vertical="center"/>
      <protection/>
    </xf>
    <xf numFmtId="164" fontId="15" fillId="0" borderId="16" xfId="62" applyNumberFormat="1" applyFont="1" applyFill="1" applyBorder="1" applyAlignment="1" applyProtection="1">
      <alignment vertical="center"/>
      <protection/>
    </xf>
    <xf numFmtId="164" fontId="15" fillId="0" borderId="19" xfId="62" applyNumberFormat="1" applyFont="1" applyFill="1" applyBorder="1" applyAlignment="1" applyProtection="1">
      <alignment vertical="center"/>
      <protection/>
    </xf>
    <xf numFmtId="0" fontId="17" fillId="0" borderId="13" xfId="62" applyFont="1" applyFill="1" applyBorder="1" applyAlignment="1" applyProtection="1">
      <alignment horizontal="left" vertical="center" indent="1"/>
      <protection/>
    </xf>
    <xf numFmtId="0" fontId="15" fillId="0" borderId="15" xfId="62" applyFont="1" applyFill="1" applyBorder="1" applyAlignment="1" applyProtection="1">
      <alignment horizontal="left" vertical="center" indent="1"/>
      <protection/>
    </xf>
    <xf numFmtId="164" fontId="15" fillId="0" borderId="16" xfId="62" applyNumberFormat="1" applyFont="1" applyFill="1" applyBorder="1" applyProtection="1">
      <alignment/>
      <protection/>
    </xf>
    <xf numFmtId="164" fontId="15" fillId="0" borderId="19" xfId="62" applyNumberFormat="1" applyFont="1" applyFill="1" applyBorder="1" applyProtection="1">
      <alignment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64" fontId="0" fillId="33" borderId="32" xfId="0" applyNumberFormat="1" applyFont="1" applyFill="1" applyBorder="1" applyAlignment="1" applyProtection="1">
      <alignment horizontal="left" vertical="center" wrapText="1" indent="2"/>
      <protection/>
    </xf>
    <xf numFmtId="0" fontId="17" fillId="0" borderId="30" xfId="0" applyFont="1" applyFill="1" applyBorder="1" applyAlignment="1" applyProtection="1">
      <alignment vertical="center" wrapText="1"/>
      <protection locked="0"/>
    </xf>
    <xf numFmtId="0" fontId="15" fillId="0" borderId="16" xfId="61" applyFont="1" applyFill="1" applyBorder="1" applyAlignment="1" applyProtection="1">
      <alignment horizontal="left" vertical="center" wrapText="1" indent="1"/>
      <protection/>
    </xf>
    <xf numFmtId="0" fontId="15" fillId="0" borderId="16" xfId="61" applyFont="1" applyFill="1" applyBorder="1" applyAlignment="1" applyProtection="1">
      <alignment horizontal="left" vertical="center" wrapText="1"/>
      <protection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64" fontId="16" fillId="0" borderId="36" xfId="61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3" fillId="0" borderId="16" xfId="61" applyFont="1" applyFill="1" applyBorder="1">
      <alignment/>
      <protection/>
    </xf>
    <xf numFmtId="166" fontId="0" fillId="0" borderId="31" xfId="40" applyNumberFormat="1" applyFont="1" applyFill="1" applyBorder="1" applyAlignment="1">
      <alignment/>
    </xf>
    <xf numFmtId="166" fontId="0" fillId="0" borderId="24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37" xfId="61" applyFont="1" applyFill="1" applyBorder="1" applyAlignment="1" applyProtection="1">
      <alignment horizontal="center" vertical="center" wrapText="1"/>
      <protection/>
    </xf>
    <xf numFmtId="0" fontId="0" fillId="0" borderId="30" xfId="61" applyFont="1" applyFill="1" applyBorder="1" applyProtection="1">
      <alignment/>
      <protection locked="0"/>
    </xf>
    <xf numFmtId="166" fontId="0" fillId="0" borderId="30" xfId="40" applyNumberFormat="1" applyFont="1" applyFill="1" applyBorder="1" applyAlignment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166" fontId="0" fillId="0" borderId="10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15" fillId="0" borderId="35" xfId="61" applyFont="1" applyFill="1" applyBorder="1" applyAlignment="1" applyProtection="1">
      <alignment horizontal="center" vertical="center" wrapText="1"/>
      <protection/>
    </xf>
    <xf numFmtId="0" fontId="15" fillId="0" borderId="38" xfId="61" applyFont="1" applyFill="1" applyBorder="1" applyAlignment="1" applyProtection="1">
      <alignment horizontal="center" vertical="center" wrapText="1"/>
      <protection/>
    </xf>
    <xf numFmtId="0" fontId="15" fillId="0" borderId="39" xfId="61" applyFont="1" applyFill="1" applyBorder="1" applyAlignment="1" applyProtection="1">
      <alignment horizontal="center" vertical="center" wrapText="1"/>
      <protection/>
    </xf>
    <xf numFmtId="0" fontId="17" fillId="0" borderId="15" xfId="61" applyFont="1" applyFill="1" applyBorder="1" applyAlignment="1" applyProtection="1">
      <alignment horizontal="center" vertical="center"/>
      <protection/>
    </xf>
    <xf numFmtId="0" fontId="17" fillId="0" borderId="16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0" fontId="17" fillId="0" borderId="35" xfId="61" applyFont="1" applyFill="1" applyBorder="1" applyAlignment="1" applyProtection="1">
      <alignment horizontal="center" vertical="center"/>
      <protection/>
    </xf>
    <xf numFmtId="0" fontId="17" fillId="0" borderId="12" xfId="61" applyFont="1" applyFill="1" applyBorder="1" applyAlignment="1" applyProtection="1">
      <alignment horizontal="center" vertical="center"/>
      <protection/>
    </xf>
    <xf numFmtId="0" fontId="17" fillId="0" borderId="14" xfId="61" applyFont="1" applyFill="1" applyBorder="1" applyAlignment="1" applyProtection="1">
      <alignment horizontal="center" vertical="center"/>
      <protection/>
    </xf>
    <xf numFmtId="166" fontId="15" fillId="0" borderId="19" xfId="40" applyNumberFormat="1" applyFont="1" applyFill="1" applyBorder="1" applyAlignment="1" applyProtection="1">
      <alignment/>
      <protection/>
    </xf>
    <xf numFmtId="166" fontId="17" fillId="0" borderId="39" xfId="40" applyNumberFormat="1" applyFont="1" applyFill="1" applyBorder="1" applyAlignment="1" applyProtection="1">
      <alignment/>
      <protection locked="0"/>
    </xf>
    <xf numFmtId="166" fontId="17" fillId="0" borderId="24" xfId="40" applyNumberFormat="1" applyFont="1" applyFill="1" applyBorder="1" applyAlignment="1" applyProtection="1">
      <alignment/>
      <protection locked="0"/>
    </xf>
    <xf numFmtId="166" fontId="17" fillId="0" borderId="40" xfId="40" applyNumberFormat="1" applyFont="1" applyFill="1" applyBorder="1" applyAlignment="1" applyProtection="1">
      <alignment/>
      <protection locked="0"/>
    </xf>
    <xf numFmtId="0" fontId="17" fillId="0" borderId="38" xfId="61" applyFont="1" applyFill="1" applyBorder="1" applyProtection="1">
      <alignment/>
      <protection locked="0"/>
    </xf>
    <xf numFmtId="0" fontId="17" fillId="0" borderId="10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left" vertical="center" wrapText="1" indent="1"/>
      <protection/>
    </xf>
    <xf numFmtId="0" fontId="21" fillId="0" borderId="34" xfId="0" applyFont="1" applyFill="1" applyBorder="1" applyAlignment="1" applyProtection="1">
      <alignment horizontal="left" vertical="center" wrapText="1" indent="1"/>
      <protection/>
    </xf>
    <xf numFmtId="0" fontId="21" fillId="0" borderId="34" xfId="0" applyFont="1" applyFill="1" applyBorder="1" applyAlignment="1" applyProtection="1">
      <alignment horizontal="left" vertical="center" wrapText="1" indent="8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164" fontId="15" fillId="0" borderId="41" xfId="0" applyNumberFormat="1" applyFont="1" applyFill="1" applyBorder="1" applyAlignment="1" applyProtection="1">
      <alignment vertical="center" wrapText="1"/>
      <protection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indent="1"/>
      <protection/>
    </xf>
    <xf numFmtId="0" fontId="17" fillId="0" borderId="30" xfId="62" applyFont="1" applyFill="1" applyBorder="1" applyAlignment="1" applyProtection="1">
      <alignment horizontal="left" vertical="center" wrapText="1" inden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17" fillId="0" borderId="30" xfId="62" applyFont="1" applyFill="1" applyBorder="1" applyAlignment="1" applyProtection="1">
      <alignment horizontal="left" vertical="center" indent="1"/>
      <protection/>
    </xf>
    <xf numFmtId="0" fontId="7" fillId="0" borderId="16" xfId="62" applyFont="1" applyFill="1" applyBorder="1" applyAlignment="1" applyProtection="1">
      <alignment horizontal="left" indent="1"/>
      <protection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2" fillId="0" borderId="48" xfId="0" applyFont="1" applyBorder="1" applyAlignment="1" applyProtection="1">
      <alignment horizontal="left" vertical="center" wrapText="1" indent="1"/>
      <protection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6" fontId="17" fillId="0" borderId="49" xfId="40" applyNumberFormat="1" applyFont="1" applyFill="1" applyBorder="1" applyAlignment="1" applyProtection="1">
      <alignment/>
      <protection locked="0"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45" xfId="40" applyNumberFormat="1" applyFont="1" applyFill="1" applyBorder="1" applyAlignment="1" applyProtection="1">
      <alignment/>
      <protection locked="0"/>
    </xf>
    <xf numFmtId="0" fontId="17" fillId="0" borderId="30" xfId="61" applyFont="1" applyFill="1" applyBorder="1" applyProtection="1">
      <alignment/>
      <protection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6" fillId="0" borderId="50" xfId="61" applyFont="1" applyFill="1" applyBorder="1" applyAlignment="1" applyProtection="1">
      <alignment vertical="center" wrapText="1"/>
      <protection/>
    </xf>
    <xf numFmtId="164" fontId="6" fillId="0" borderId="5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Alignment="1">
      <alignment horizontal="center" wrapText="1"/>
    </xf>
    <xf numFmtId="0" fontId="20" fillId="0" borderId="4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164" fontId="15" fillId="0" borderId="1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3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37" xfId="61" applyFont="1" applyFill="1" applyBorder="1" applyAlignment="1" applyProtection="1">
      <alignment horizontal="center" vertical="center" wrapText="1"/>
      <protection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61" applyFont="1" applyFill="1" applyBorder="1" applyAlignment="1">
      <alignment horizontal="center" vertical="center"/>
      <protection/>
    </xf>
    <xf numFmtId="166" fontId="3" fillId="0" borderId="16" xfId="61" applyNumberFormat="1" applyFont="1" applyFill="1" applyBorder="1">
      <alignment/>
      <protection/>
    </xf>
    <xf numFmtId="166" fontId="3" fillId="0" borderId="1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15" xfId="6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23" xfId="62" applyFont="1" applyFill="1" applyBorder="1" applyAlignment="1" applyProtection="1">
      <alignment horizontal="left" vertical="center" wrapText="1" indent="1"/>
      <protection/>
    </xf>
    <xf numFmtId="172" fontId="3" fillId="0" borderId="11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 applyProtection="1" quotePrefix="1">
      <alignment horizontal="left" wrapText="1" indent="1"/>
      <protection/>
    </xf>
    <xf numFmtId="0" fontId="15" fillId="0" borderId="48" xfId="61" applyFont="1" applyFill="1" applyBorder="1" applyAlignment="1" applyProtection="1">
      <alignment horizontal="left" vertical="center" wrapText="1" indent="1"/>
      <protection/>
    </xf>
    <xf numFmtId="164" fontId="20" fillId="0" borderId="37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53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vertical="center" wrapText="1"/>
      <protection/>
    </xf>
    <xf numFmtId="164" fontId="15" fillId="0" borderId="4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50" xfId="61" applyFont="1" applyFill="1" applyBorder="1" applyAlignment="1" applyProtection="1">
      <alignment horizontal="right" vertical="center" wrapText="1" indent="1"/>
      <protection/>
    </xf>
    <xf numFmtId="164" fontId="17" fillId="0" borderId="50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1" applyFont="1" applyFill="1" applyBorder="1" applyProtection="1">
      <alignment/>
      <protection/>
    </xf>
    <xf numFmtId="164" fontId="15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37" xfId="0" applyNumberFormat="1" applyFont="1" applyBorder="1" applyAlignment="1" applyProtection="1" quotePrefix="1">
      <alignment horizontal="right" vertical="center" wrapText="1" indent="1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0" xfId="61" applyFont="1" applyFill="1" applyBorder="1" applyAlignment="1" applyProtection="1">
      <alignment horizontal="left" vertical="center" wrapText="1" indent="1"/>
      <protection/>
    </xf>
    <xf numFmtId="164" fontId="15" fillId="0" borderId="5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0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vertical="center" wrapText="1"/>
      <protection/>
    </xf>
    <xf numFmtId="164" fontId="17" fillId="0" borderId="46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62" xfId="0" applyNumberFormat="1" applyFont="1" applyFill="1" applyBorder="1" applyAlignment="1" applyProtection="1">
      <alignment vertical="center" wrapText="1"/>
      <protection/>
    </xf>
    <xf numFmtId="164" fontId="17" fillId="0" borderId="46" xfId="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7" xfId="0" applyNumberFormat="1" applyFont="1" applyFill="1" applyBorder="1" applyAlignment="1" applyProtection="1">
      <alignment vertical="center" wrapText="1"/>
      <protection/>
    </xf>
    <xf numFmtId="164" fontId="17" fillId="0" borderId="68" xfId="0" applyNumberFormat="1" applyFont="1" applyFill="1" applyBorder="1" applyAlignment="1" applyProtection="1">
      <alignment vertical="center" wrapText="1"/>
      <protection/>
    </xf>
    <xf numFmtId="164" fontId="17" fillId="0" borderId="51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68" xfId="0" applyNumberFormat="1" applyFont="1" applyFill="1" applyBorder="1" applyAlignment="1" applyProtection="1">
      <alignment vertical="center" wrapText="1"/>
      <protection locked="0"/>
    </xf>
    <xf numFmtId="164" fontId="17" fillId="0" borderId="59" xfId="0" applyNumberFormat="1" applyFont="1" applyFill="1" applyBorder="1" applyAlignment="1" applyProtection="1">
      <alignment vertical="center" wrapText="1"/>
      <protection locked="0"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174" fontId="31" fillId="0" borderId="10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/>
    </xf>
    <xf numFmtId="0" fontId="27" fillId="0" borderId="3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0" xfId="60" applyFont="1" applyBorder="1" applyAlignment="1">
      <alignment vertical="top" wrapText="1"/>
      <protection/>
    </xf>
    <xf numFmtId="0" fontId="27" fillId="0" borderId="10" xfId="60" applyFont="1" applyBorder="1" applyAlignment="1">
      <alignment vertical="top" wrapText="1"/>
      <protection/>
    </xf>
    <xf numFmtId="164" fontId="15" fillId="0" borderId="69" xfId="0" applyNumberFormat="1" applyFont="1" applyFill="1" applyBorder="1" applyAlignment="1" applyProtection="1">
      <alignment horizontal="center" vertical="center" wrapText="1"/>
      <protection/>
    </xf>
    <xf numFmtId="164" fontId="15" fillId="0" borderId="7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0" xfId="0" applyNumberFormat="1" applyFont="1" applyFill="1" applyBorder="1" applyAlignment="1" applyProtection="1">
      <alignment vertical="center" wrapText="1"/>
      <protection/>
    </xf>
    <xf numFmtId="164" fontId="17" fillId="0" borderId="71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vertical="center" wrapText="1"/>
      <protection/>
    </xf>
    <xf numFmtId="164" fontId="0" fillId="0" borderId="50" xfId="0" applyNumberForma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4" fillId="0" borderId="36" xfId="0" applyFont="1" applyFill="1" applyBorder="1" applyAlignment="1" applyProtection="1">
      <alignment horizontal="right" vertical="center"/>
      <protection/>
    </xf>
    <xf numFmtId="0" fontId="6" fillId="0" borderId="15" xfId="61" applyFont="1" applyFill="1" applyBorder="1" applyAlignment="1" applyProtection="1">
      <alignment horizontal="center" vertical="center" wrapText="1"/>
      <protection/>
    </xf>
    <xf numFmtId="0" fontId="6" fillId="0" borderId="16" xfId="61" applyFont="1" applyFill="1" applyBorder="1" applyAlignment="1" applyProtection="1">
      <alignment horizontal="center" vertical="center" wrapText="1"/>
      <protection/>
    </xf>
    <xf numFmtId="0" fontId="6" fillId="0" borderId="19" xfId="61" applyFont="1" applyFill="1" applyBorder="1" applyAlignment="1" applyProtection="1">
      <alignment horizontal="center" vertical="center" wrapText="1"/>
      <protection/>
    </xf>
    <xf numFmtId="0" fontId="6" fillId="0" borderId="27" xfId="61" applyFont="1" applyFill="1" applyBorder="1" applyAlignment="1" applyProtection="1">
      <alignment horizontal="center" vertical="center" wrapText="1"/>
      <protection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Protection="1">
      <alignment/>
      <protection/>
    </xf>
    <xf numFmtId="0" fontId="6" fillId="0" borderId="15" xfId="61" applyFont="1" applyFill="1" applyBorder="1" applyAlignment="1" applyProtection="1">
      <alignment horizontal="left" vertical="center" wrapText="1" indent="1"/>
      <protection/>
    </xf>
    <xf numFmtId="0" fontId="6" fillId="0" borderId="16" xfId="61" applyFont="1" applyFill="1" applyBorder="1" applyAlignment="1" applyProtection="1">
      <alignment horizontal="left" vertical="center" wrapText="1" indent="1"/>
      <protection/>
    </xf>
    <xf numFmtId="164" fontId="6" fillId="0" borderId="19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3" xfId="61" applyNumberFormat="1" applyFont="1" applyFill="1" applyBorder="1" applyAlignment="1" applyProtection="1">
      <alignment horizontal="left" vertical="center" wrapText="1" indent="1"/>
      <protection/>
    </xf>
    <xf numFmtId="0" fontId="29" fillId="0" borderId="30" xfId="0" applyFont="1" applyBorder="1" applyAlignment="1" applyProtection="1">
      <alignment horizontal="left" wrapText="1" indent="1"/>
      <protection/>
    </xf>
    <xf numFmtId="164" fontId="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2" xfId="61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64" fontId="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2" fillId="0" borderId="16" xfId="0" applyFont="1" applyBorder="1" applyAlignment="1" applyProtection="1">
      <alignment horizontal="left" vertical="center" wrapText="1" indent="1"/>
      <protection/>
    </xf>
    <xf numFmtId="164" fontId="2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Border="1" applyAlignment="1" applyProtection="1">
      <alignment horizontal="left" wrapText="1" indent="1"/>
      <protection/>
    </xf>
    <xf numFmtId="164" fontId="6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31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 quotePrefix="1">
      <alignment horizontal="left" wrapText="1" indent="1"/>
      <protection/>
    </xf>
    <xf numFmtId="164" fontId="2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61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29" fillId="0" borderId="11" xfId="0" applyFont="1" applyBorder="1" applyAlignment="1" applyProtection="1">
      <alignment vertical="center" wrapText="1"/>
      <protection/>
    </xf>
    <xf numFmtId="0" fontId="29" fillId="0" borderId="13" xfId="0" applyFont="1" applyBorder="1" applyAlignment="1" applyProtection="1">
      <alignment wrapText="1"/>
      <protection/>
    </xf>
    <xf numFmtId="0" fontId="29" fillId="0" borderId="12" xfId="0" applyFont="1" applyBorder="1" applyAlignment="1" applyProtection="1">
      <alignment wrapText="1"/>
      <protection/>
    </xf>
    <xf numFmtId="0" fontId="29" fillId="0" borderId="14" xfId="0" applyFont="1" applyBorder="1" applyAlignment="1" applyProtection="1">
      <alignment wrapText="1"/>
      <protection/>
    </xf>
    <xf numFmtId="164" fontId="6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vertical="center" wrapText="1"/>
      <protection/>
    </xf>
    <xf numFmtId="0" fontId="12" fillId="0" borderId="41" xfId="0" applyFont="1" applyBorder="1" applyAlignment="1" applyProtection="1">
      <alignment wrapText="1"/>
      <protection/>
    </xf>
    <xf numFmtId="0" fontId="24" fillId="0" borderId="36" xfId="0" applyFont="1" applyFill="1" applyBorder="1" applyAlignment="1" applyProtection="1">
      <alignment horizontal="right"/>
      <protection/>
    </xf>
    <xf numFmtId="0" fontId="2" fillId="0" borderId="0" xfId="61" applyFont="1" applyFill="1" applyAlignment="1" applyProtection="1">
      <alignment/>
      <protection/>
    </xf>
    <xf numFmtId="0" fontId="6" fillId="0" borderId="27" xfId="61" applyFont="1" applyFill="1" applyBorder="1" applyAlignment="1" applyProtection="1">
      <alignment horizontal="left" vertical="center" wrapText="1" indent="1"/>
      <protection/>
    </xf>
    <xf numFmtId="0" fontId="6" fillId="0" borderId="28" xfId="61" applyFont="1" applyFill="1" applyBorder="1" applyAlignment="1" applyProtection="1">
      <alignment vertical="center" wrapText="1"/>
      <protection/>
    </xf>
    <xf numFmtId="164" fontId="6" fillId="0" borderId="29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35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38" xfId="61" applyFont="1" applyFill="1" applyBorder="1" applyAlignment="1" applyProtection="1">
      <alignment horizontal="left" vertical="center" wrapText="1" indent="1"/>
      <protection/>
    </xf>
    <xf numFmtId="164" fontId="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0" fontId="2" fillId="0" borderId="3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0" fontId="2" fillId="0" borderId="10" xfId="61" applyFont="1" applyFill="1" applyBorder="1" applyAlignment="1" applyProtection="1">
      <alignment horizontal="left" indent="6"/>
      <protection/>
    </xf>
    <xf numFmtId="0" fontId="2" fillId="0" borderId="10" xfId="61" applyFont="1" applyFill="1" applyBorder="1" applyAlignment="1" applyProtection="1">
      <alignment horizontal="left" vertical="center" wrapText="1" indent="6"/>
      <protection/>
    </xf>
    <xf numFmtId="49" fontId="2" fillId="0" borderId="22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73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61" applyFont="1" applyFill="1" applyBorder="1" applyAlignment="1" applyProtection="1">
      <alignment horizontal="left" vertical="center" wrapText="1" indent="7"/>
      <protection/>
    </xf>
    <xf numFmtId="164" fontId="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8" xfId="61" applyFont="1" applyFill="1" applyBorder="1" applyAlignment="1" applyProtection="1">
      <alignment horizontal="left" vertical="center" wrapText="1" indent="1"/>
      <protection/>
    </xf>
    <xf numFmtId="0" fontId="6" fillId="0" borderId="41" xfId="61" applyFont="1" applyFill="1" applyBorder="1" applyAlignment="1" applyProtection="1">
      <alignment vertical="center" wrapText="1"/>
      <protection/>
    </xf>
    <xf numFmtId="164" fontId="6" fillId="0" borderId="42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164" fontId="2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0" xfId="61" applyFont="1" applyFill="1" applyBorder="1" applyAlignment="1" applyProtection="1">
      <alignment horizontal="left" vertical="center" wrapText="1" indent="6"/>
      <protection/>
    </xf>
    <xf numFmtId="164" fontId="2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61" applyFont="1" applyFill="1" applyBorder="1" applyAlignment="1" applyProtection="1">
      <alignment horizontal="left" vertical="center" wrapText="1" indent="1"/>
      <protection/>
    </xf>
    <xf numFmtId="0" fontId="2" fillId="0" borderId="30" xfId="61" applyFont="1" applyFill="1" applyBorder="1" applyAlignment="1" applyProtection="1">
      <alignment horizontal="left" vertical="center" wrapText="1" indent="1"/>
      <protection/>
    </xf>
    <xf numFmtId="0" fontId="2" fillId="0" borderId="23" xfId="61" applyFont="1" applyFill="1" applyBorder="1" applyAlignment="1" applyProtection="1">
      <alignment horizontal="left" vertical="center" wrapText="1" indent="1"/>
      <protection/>
    </xf>
    <xf numFmtId="164" fontId="12" fillId="0" borderId="19" xfId="0" applyNumberFormat="1" applyFont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48" xfId="0" applyFont="1" applyBorder="1" applyAlignment="1" applyProtection="1">
      <alignment horizontal="left" vertical="center" wrapText="1" indent="1"/>
      <protection/>
    </xf>
    <xf numFmtId="0" fontId="12" fillId="0" borderId="41" xfId="0" applyFont="1" applyBorder="1" applyAlignment="1" applyProtection="1">
      <alignment horizontal="left" vertical="center" wrapText="1" indent="1"/>
      <protection/>
    </xf>
    <xf numFmtId="0" fontId="6" fillId="0" borderId="16" xfId="61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Protection="1">
      <alignment/>
      <protection/>
    </xf>
    <xf numFmtId="164" fontId="2" fillId="0" borderId="31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vertical="center" wrapText="1"/>
      <protection/>
    </xf>
    <xf numFmtId="164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0" xfId="0" applyNumberFormat="1" applyFont="1" applyFill="1" applyBorder="1" applyAlignment="1" applyProtection="1">
      <alignment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33" borderId="16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13" fillId="0" borderId="10" xfId="0" applyFont="1" applyBorder="1" applyAlignment="1">
      <alignment horizontal="right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74" fontId="31" fillId="0" borderId="10" xfId="40" applyNumberFormat="1" applyFont="1" applyBorder="1" applyAlignment="1">
      <alignment vertical="center" wrapText="1"/>
    </xf>
    <xf numFmtId="174" fontId="31" fillId="0" borderId="10" xfId="0" applyNumberFormat="1" applyFont="1" applyBorder="1" applyAlignment="1">
      <alignment vertical="center"/>
    </xf>
    <xf numFmtId="174" fontId="27" fillId="0" borderId="10" xfId="40" applyNumberFormat="1" applyFont="1" applyBorder="1" applyAlignment="1">
      <alignment vertical="center" wrapText="1"/>
    </xf>
    <xf numFmtId="0" fontId="6" fillId="0" borderId="19" xfId="6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24" fillId="0" borderId="36" xfId="61" applyNumberFormat="1" applyFont="1" applyFill="1" applyBorder="1" applyAlignment="1" applyProtection="1">
      <alignment horizontal="left" vertical="center"/>
      <protection/>
    </xf>
    <xf numFmtId="164" fontId="24" fillId="0" borderId="36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Fill="1" applyAlignment="1" applyProtection="1">
      <alignment horizontal="center" textRotation="180" wrapText="1"/>
      <protection/>
    </xf>
    <xf numFmtId="164" fontId="71" fillId="0" borderId="50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5" xfId="61" applyFont="1" applyFill="1" applyBorder="1" applyAlignment="1" applyProtection="1">
      <alignment horizontal="left"/>
      <protection/>
    </xf>
    <xf numFmtId="0" fontId="7" fillId="0" borderId="16" xfId="61" applyFont="1" applyFill="1" applyBorder="1" applyAlignment="1" applyProtection="1">
      <alignment horizontal="left"/>
      <protection/>
    </xf>
    <xf numFmtId="0" fontId="17" fillId="0" borderId="50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2" fillId="0" borderId="7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3" fillId="0" borderId="74" xfId="0" applyNumberFormat="1" applyFont="1" applyFill="1" applyBorder="1" applyAlignment="1" applyProtection="1">
      <alignment horizontal="center" textRotation="180" wrapText="1"/>
      <protection/>
    </xf>
    <xf numFmtId="164" fontId="13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6" fillId="0" borderId="32" xfId="62" applyFont="1" applyFill="1" applyBorder="1" applyAlignment="1" applyProtection="1">
      <alignment horizontal="left" vertical="center" indent="1"/>
      <protection/>
    </xf>
    <xf numFmtId="0" fontId="16" fillId="0" borderId="65" xfId="62" applyFont="1" applyFill="1" applyBorder="1" applyAlignment="1" applyProtection="1">
      <alignment horizontal="left" vertical="center" indent="1"/>
      <protection/>
    </xf>
    <xf numFmtId="0" fontId="16" fillId="0" borderId="37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164" fontId="16" fillId="0" borderId="36" xfId="61" applyNumberFormat="1" applyFont="1" applyFill="1" applyBorder="1" applyAlignment="1" applyProtection="1">
      <alignment horizontal="left" vertical="center"/>
      <protection/>
    </xf>
    <xf numFmtId="164" fontId="16" fillId="0" borderId="36" xfId="61" applyNumberFormat="1" applyFont="1" applyFill="1" applyBorder="1" applyAlignment="1" applyProtection="1">
      <alignment horizontal="left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3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006. sz.melléklet2007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8">
      <selection activeCell="O93" sqref="O93"/>
    </sheetView>
  </sheetViews>
  <sheetFormatPr defaultColWidth="9.00390625" defaultRowHeight="13.5" customHeight="1"/>
  <cols>
    <col min="1" max="1" width="9.50390625" style="164" customWidth="1"/>
    <col min="2" max="2" width="85.125" style="164" customWidth="1"/>
    <col min="3" max="3" width="18.375" style="165" customWidth="1"/>
    <col min="4" max="4" width="9.00390625" style="164" customWidth="1"/>
    <col min="5" max="16384" width="9.375" style="164" customWidth="1"/>
  </cols>
  <sheetData>
    <row r="1" spans="1:3" ht="13.5" customHeight="1">
      <c r="A1" s="424" t="s">
        <v>12</v>
      </c>
      <c r="B1" s="424"/>
      <c r="C1" s="424"/>
    </row>
    <row r="2" spans="1:3" ht="13.5" customHeight="1" thickBot="1">
      <c r="A2" s="425" t="s">
        <v>120</v>
      </c>
      <c r="B2" s="425"/>
      <c r="C2" s="277" t="s">
        <v>483</v>
      </c>
    </row>
    <row r="3" spans="1:3" ht="33" customHeight="1" thickBot="1">
      <c r="A3" s="278" t="s">
        <v>59</v>
      </c>
      <c r="B3" s="279" t="s">
        <v>14</v>
      </c>
      <c r="C3" s="280" t="s">
        <v>509</v>
      </c>
    </row>
    <row r="4" spans="1:3" s="284" customFormat="1" ht="13.5" customHeight="1" thickBot="1">
      <c r="A4" s="281" t="s">
        <v>427</v>
      </c>
      <c r="B4" s="282" t="s">
        <v>428</v>
      </c>
      <c r="C4" s="283" t="s">
        <v>429</v>
      </c>
    </row>
    <row r="5" spans="1:3" s="284" customFormat="1" ht="13.5" customHeight="1" thickBot="1">
      <c r="A5" s="285" t="s">
        <v>15</v>
      </c>
      <c r="B5" s="286" t="s">
        <v>201</v>
      </c>
      <c r="C5" s="287">
        <f>+C6+C7+C8+C9+C10+C11</f>
        <v>61208278</v>
      </c>
    </row>
    <row r="6" spans="1:3" s="284" customFormat="1" ht="13.5" customHeight="1">
      <c r="A6" s="288" t="s">
        <v>88</v>
      </c>
      <c r="B6" s="289" t="s">
        <v>202</v>
      </c>
      <c r="C6" s="290">
        <v>20630838</v>
      </c>
    </row>
    <row r="7" spans="1:3" s="284" customFormat="1" ht="13.5" customHeight="1">
      <c r="A7" s="291" t="s">
        <v>89</v>
      </c>
      <c r="B7" s="292" t="s">
        <v>203</v>
      </c>
      <c r="C7" s="293"/>
    </row>
    <row r="8" spans="1:3" s="284" customFormat="1" ht="13.5" customHeight="1">
      <c r="A8" s="291" t="s">
        <v>90</v>
      </c>
      <c r="B8" s="292" t="s">
        <v>204</v>
      </c>
      <c r="C8" s="293">
        <v>38777440</v>
      </c>
    </row>
    <row r="9" spans="1:3" s="284" customFormat="1" ht="13.5" customHeight="1">
      <c r="A9" s="291" t="s">
        <v>91</v>
      </c>
      <c r="B9" s="292" t="s">
        <v>205</v>
      </c>
      <c r="C9" s="293">
        <v>1800000</v>
      </c>
    </row>
    <row r="10" spans="1:3" s="284" customFormat="1" ht="13.5" customHeight="1">
      <c r="A10" s="291" t="s">
        <v>116</v>
      </c>
      <c r="B10" s="294" t="s">
        <v>364</v>
      </c>
      <c r="C10" s="293"/>
    </row>
    <row r="11" spans="1:3" s="284" customFormat="1" ht="13.5" customHeight="1" thickBot="1">
      <c r="A11" s="295" t="s">
        <v>92</v>
      </c>
      <c r="B11" s="296" t="s">
        <v>365</v>
      </c>
      <c r="C11" s="293"/>
    </row>
    <row r="12" spans="1:3" s="284" customFormat="1" ht="13.5" customHeight="1" thickBot="1">
      <c r="A12" s="285" t="s">
        <v>16</v>
      </c>
      <c r="B12" s="297" t="s">
        <v>206</v>
      </c>
      <c r="C12" s="287">
        <f>+C13+C14+C15+C16+C17</f>
        <v>2300013</v>
      </c>
    </row>
    <row r="13" spans="1:3" s="284" customFormat="1" ht="13.5" customHeight="1">
      <c r="A13" s="288" t="s">
        <v>94</v>
      </c>
      <c r="B13" s="289" t="s">
        <v>207</v>
      </c>
      <c r="C13" s="290"/>
    </row>
    <row r="14" spans="1:3" s="284" customFormat="1" ht="13.5" customHeight="1">
      <c r="A14" s="291" t="s">
        <v>95</v>
      </c>
      <c r="B14" s="292" t="s">
        <v>208</v>
      </c>
      <c r="C14" s="293"/>
    </row>
    <row r="15" spans="1:3" s="284" customFormat="1" ht="13.5" customHeight="1">
      <c r="A15" s="291" t="s">
        <v>96</v>
      </c>
      <c r="B15" s="292" t="s">
        <v>356</v>
      </c>
      <c r="C15" s="293"/>
    </row>
    <row r="16" spans="1:3" s="284" customFormat="1" ht="13.5" customHeight="1">
      <c r="A16" s="291" t="s">
        <v>97</v>
      </c>
      <c r="B16" s="292" t="s">
        <v>357</v>
      </c>
      <c r="C16" s="293"/>
    </row>
    <row r="17" spans="1:3" s="284" customFormat="1" ht="17.25" customHeight="1">
      <c r="A17" s="291" t="s">
        <v>98</v>
      </c>
      <c r="B17" s="292" t="s">
        <v>209</v>
      </c>
      <c r="C17" s="293">
        <v>2300013</v>
      </c>
    </row>
    <row r="18" spans="1:3" s="284" customFormat="1" ht="13.5" customHeight="1" thickBot="1">
      <c r="A18" s="295" t="s">
        <v>107</v>
      </c>
      <c r="B18" s="296" t="s">
        <v>210</v>
      </c>
      <c r="C18" s="298"/>
    </row>
    <row r="19" spans="1:3" s="284" customFormat="1" ht="13.5" customHeight="1" thickBot="1">
      <c r="A19" s="285" t="s">
        <v>17</v>
      </c>
      <c r="B19" s="286" t="s">
        <v>211</v>
      </c>
      <c r="C19" s="287">
        <f>+C20+C21+C22+C23+C24</f>
        <v>20813419</v>
      </c>
    </row>
    <row r="20" spans="1:3" s="284" customFormat="1" ht="13.5" customHeight="1">
      <c r="A20" s="288" t="s">
        <v>77</v>
      </c>
      <c r="B20" s="289" t="s">
        <v>212</v>
      </c>
      <c r="C20" s="290">
        <v>20813419</v>
      </c>
    </row>
    <row r="21" spans="1:3" s="284" customFormat="1" ht="13.5" customHeight="1">
      <c r="A21" s="291" t="s">
        <v>78</v>
      </c>
      <c r="B21" s="292" t="s">
        <v>213</v>
      </c>
      <c r="C21" s="293"/>
    </row>
    <row r="22" spans="1:3" s="284" customFormat="1" ht="13.5" customHeight="1">
      <c r="A22" s="291" t="s">
        <v>79</v>
      </c>
      <c r="B22" s="292" t="s">
        <v>358</v>
      </c>
      <c r="C22" s="293"/>
    </row>
    <row r="23" spans="1:3" s="284" customFormat="1" ht="13.5" customHeight="1">
      <c r="A23" s="291" t="s">
        <v>80</v>
      </c>
      <c r="B23" s="292" t="s">
        <v>359</v>
      </c>
      <c r="C23" s="293"/>
    </row>
    <row r="24" spans="1:3" s="284" customFormat="1" ht="13.5" customHeight="1">
      <c r="A24" s="291" t="s">
        <v>138</v>
      </c>
      <c r="B24" s="292" t="s">
        <v>214</v>
      </c>
      <c r="C24" s="293"/>
    </row>
    <row r="25" spans="1:3" s="284" customFormat="1" ht="13.5" customHeight="1" thickBot="1">
      <c r="A25" s="295" t="s">
        <v>139</v>
      </c>
      <c r="B25" s="299" t="s">
        <v>215</v>
      </c>
      <c r="C25" s="298"/>
    </row>
    <row r="26" spans="1:3" s="284" customFormat="1" ht="13.5" customHeight="1" thickBot="1">
      <c r="A26" s="285" t="s">
        <v>140</v>
      </c>
      <c r="B26" s="286" t="s">
        <v>216</v>
      </c>
      <c r="C26" s="300">
        <f>+C27+C31+C32+C33</f>
        <v>4140000</v>
      </c>
    </row>
    <row r="27" spans="1:3" s="284" customFormat="1" ht="13.5" customHeight="1">
      <c r="A27" s="288" t="s">
        <v>217</v>
      </c>
      <c r="B27" s="289" t="s">
        <v>371</v>
      </c>
      <c r="C27" s="301">
        <f>+C28+C29+C30</f>
        <v>2500000</v>
      </c>
    </row>
    <row r="28" spans="1:3" s="284" customFormat="1" ht="13.5" customHeight="1">
      <c r="A28" s="291" t="s">
        <v>218</v>
      </c>
      <c r="B28" s="292" t="s">
        <v>223</v>
      </c>
      <c r="C28" s="302"/>
    </row>
    <row r="29" spans="1:3" s="284" customFormat="1" ht="13.5" customHeight="1">
      <c r="A29" s="291" t="s">
        <v>219</v>
      </c>
      <c r="B29" s="292" t="s">
        <v>224</v>
      </c>
      <c r="C29" s="302"/>
    </row>
    <row r="30" spans="1:3" s="284" customFormat="1" ht="13.5" customHeight="1">
      <c r="A30" s="291" t="s">
        <v>369</v>
      </c>
      <c r="B30" s="303" t="s">
        <v>370</v>
      </c>
      <c r="C30" s="302">
        <v>2500000</v>
      </c>
    </row>
    <row r="31" spans="1:3" s="284" customFormat="1" ht="13.5" customHeight="1">
      <c r="A31" s="291" t="s">
        <v>220</v>
      </c>
      <c r="B31" s="292" t="s">
        <v>225</v>
      </c>
      <c r="C31" s="302">
        <v>1400000</v>
      </c>
    </row>
    <row r="32" spans="1:3" s="284" customFormat="1" ht="13.5" customHeight="1">
      <c r="A32" s="291" t="s">
        <v>221</v>
      </c>
      <c r="B32" s="292" t="s">
        <v>226</v>
      </c>
      <c r="C32" s="302">
        <v>90000</v>
      </c>
    </row>
    <row r="33" spans="1:3" s="284" customFormat="1" ht="13.5" customHeight="1" thickBot="1">
      <c r="A33" s="295" t="s">
        <v>222</v>
      </c>
      <c r="B33" s="299" t="s">
        <v>227</v>
      </c>
      <c r="C33" s="304">
        <v>150000</v>
      </c>
    </row>
    <row r="34" spans="1:3" s="284" customFormat="1" ht="13.5" customHeight="1" thickBot="1">
      <c r="A34" s="285" t="s">
        <v>19</v>
      </c>
      <c r="B34" s="286" t="s">
        <v>366</v>
      </c>
      <c r="C34" s="300">
        <f>SUM(C35:C45)</f>
        <v>3903000</v>
      </c>
    </row>
    <row r="35" spans="1:3" s="284" customFormat="1" ht="13.5" customHeight="1">
      <c r="A35" s="288" t="s">
        <v>81</v>
      </c>
      <c r="B35" s="289" t="s">
        <v>230</v>
      </c>
      <c r="C35" s="305">
        <v>71000</v>
      </c>
    </row>
    <row r="36" spans="1:3" s="284" customFormat="1" ht="13.5" customHeight="1">
      <c r="A36" s="291" t="s">
        <v>82</v>
      </c>
      <c r="B36" s="292" t="s">
        <v>231</v>
      </c>
      <c r="C36" s="302">
        <v>1090000</v>
      </c>
    </row>
    <row r="37" spans="1:3" s="284" customFormat="1" ht="13.5" customHeight="1">
      <c r="A37" s="291" t="s">
        <v>83</v>
      </c>
      <c r="B37" s="292" t="s">
        <v>232</v>
      </c>
      <c r="C37" s="293"/>
    </row>
    <row r="38" spans="1:3" s="284" customFormat="1" ht="13.5" customHeight="1">
      <c r="A38" s="291" t="s">
        <v>142</v>
      </c>
      <c r="B38" s="292" t="s">
        <v>233</v>
      </c>
      <c r="C38" s="293">
        <v>2300000</v>
      </c>
    </row>
    <row r="39" spans="1:3" s="284" customFormat="1" ht="13.5" customHeight="1">
      <c r="A39" s="291" t="s">
        <v>143</v>
      </c>
      <c r="B39" s="292" t="s">
        <v>234</v>
      </c>
      <c r="C39" s="293"/>
    </row>
    <row r="40" spans="1:3" s="284" customFormat="1" ht="13.5" customHeight="1">
      <c r="A40" s="291" t="s">
        <v>144</v>
      </c>
      <c r="B40" s="292" t="s">
        <v>235</v>
      </c>
      <c r="C40" s="293">
        <v>432000</v>
      </c>
    </row>
    <row r="41" spans="1:3" s="284" customFormat="1" ht="13.5" customHeight="1">
      <c r="A41" s="291" t="s">
        <v>145</v>
      </c>
      <c r="B41" s="292" t="s">
        <v>236</v>
      </c>
      <c r="C41" s="293"/>
    </row>
    <row r="42" spans="1:3" s="284" customFormat="1" ht="13.5" customHeight="1">
      <c r="A42" s="291" t="s">
        <v>146</v>
      </c>
      <c r="B42" s="292" t="s">
        <v>237</v>
      </c>
      <c r="C42" s="293">
        <v>10000</v>
      </c>
    </row>
    <row r="43" spans="1:3" s="284" customFormat="1" ht="13.5" customHeight="1">
      <c r="A43" s="291" t="s">
        <v>228</v>
      </c>
      <c r="B43" s="292" t="s">
        <v>238</v>
      </c>
      <c r="C43" s="302"/>
    </row>
    <row r="44" spans="1:3" s="284" customFormat="1" ht="13.5" customHeight="1">
      <c r="A44" s="295" t="s">
        <v>229</v>
      </c>
      <c r="B44" s="299" t="s">
        <v>368</v>
      </c>
      <c r="C44" s="304"/>
    </row>
    <row r="45" spans="1:3" s="284" customFormat="1" ht="13.5" customHeight="1" thickBot="1">
      <c r="A45" s="295" t="s">
        <v>367</v>
      </c>
      <c r="B45" s="296" t="s">
        <v>239</v>
      </c>
      <c r="C45" s="304"/>
    </row>
    <row r="46" spans="1:3" s="284" customFormat="1" ht="13.5" customHeight="1" thickBot="1">
      <c r="A46" s="285" t="s">
        <v>20</v>
      </c>
      <c r="B46" s="286" t="s">
        <v>240</v>
      </c>
      <c r="C46" s="287">
        <f>SUM(C47:C51)</f>
        <v>0</v>
      </c>
    </row>
    <row r="47" spans="1:3" s="284" customFormat="1" ht="13.5" customHeight="1">
      <c r="A47" s="288" t="s">
        <v>84</v>
      </c>
      <c r="B47" s="289" t="s">
        <v>244</v>
      </c>
      <c r="C47" s="305"/>
    </row>
    <row r="48" spans="1:3" s="284" customFormat="1" ht="13.5" customHeight="1">
      <c r="A48" s="291" t="s">
        <v>85</v>
      </c>
      <c r="B48" s="292" t="s">
        <v>245</v>
      </c>
      <c r="C48" s="302"/>
    </row>
    <row r="49" spans="1:3" s="284" customFormat="1" ht="13.5" customHeight="1">
      <c r="A49" s="291" t="s">
        <v>241</v>
      </c>
      <c r="B49" s="292" t="s">
        <v>246</v>
      </c>
      <c r="C49" s="302"/>
    </row>
    <row r="50" spans="1:3" s="284" customFormat="1" ht="13.5" customHeight="1">
      <c r="A50" s="291" t="s">
        <v>242</v>
      </c>
      <c r="B50" s="292" t="s">
        <v>247</v>
      </c>
      <c r="C50" s="302"/>
    </row>
    <row r="51" spans="1:3" s="284" customFormat="1" ht="13.5" customHeight="1" thickBot="1">
      <c r="A51" s="295" t="s">
        <v>243</v>
      </c>
      <c r="B51" s="296" t="s">
        <v>248</v>
      </c>
      <c r="C51" s="304"/>
    </row>
    <row r="52" spans="1:3" s="284" customFormat="1" ht="13.5" customHeight="1" thickBot="1">
      <c r="A52" s="285" t="s">
        <v>147</v>
      </c>
      <c r="B52" s="286" t="s">
        <v>249</v>
      </c>
      <c r="C52" s="287">
        <f>SUM(C53:C55)</f>
        <v>0</v>
      </c>
    </row>
    <row r="53" spans="1:3" s="284" customFormat="1" ht="13.5" customHeight="1">
      <c r="A53" s="288" t="s">
        <v>86</v>
      </c>
      <c r="B53" s="289" t="s">
        <v>250</v>
      </c>
      <c r="C53" s="290"/>
    </row>
    <row r="54" spans="1:3" s="284" customFormat="1" ht="13.5" customHeight="1">
      <c r="A54" s="291" t="s">
        <v>87</v>
      </c>
      <c r="B54" s="292" t="s">
        <v>360</v>
      </c>
      <c r="C54" s="293"/>
    </row>
    <row r="55" spans="1:3" s="284" customFormat="1" ht="13.5" customHeight="1">
      <c r="A55" s="291" t="s">
        <v>253</v>
      </c>
      <c r="B55" s="292" t="s">
        <v>251</v>
      </c>
      <c r="C55" s="293"/>
    </row>
    <row r="56" spans="1:3" s="284" customFormat="1" ht="13.5" customHeight="1" thickBot="1">
      <c r="A56" s="295" t="s">
        <v>254</v>
      </c>
      <c r="B56" s="296" t="s">
        <v>252</v>
      </c>
      <c r="C56" s="298"/>
    </row>
    <row r="57" spans="1:3" s="284" customFormat="1" ht="13.5" customHeight="1" thickBot="1">
      <c r="A57" s="285" t="s">
        <v>22</v>
      </c>
      <c r="B57" s="297" t="s">
        <v>255</v>
      </c>
      <c r="C57" s="287">
        <f>SUM(C58:C60)</f>
        <v>0</v>
      </c>
    </row>
    <row r="58" spans="1:3" s="284" customFormat="1" ht="13.5" customHeight="1">
      <c r="A58" s="288" t="s">
        <v>148</v>
      </c>
      <c r="B58" s="289" t="s">
        <v>257</v>
      </c>
      <c r="C58" s="302"/>
    </row>
    <row r="59" spans="1:3" s="284" customFormat="1" ht="13.5" customHeight="1">
      <c r="A59" s="291" t="s">
        <v>149</v>
      </c>
      <c r="B59" s="292" t="s">
        <v>361</v>
      </c>
      <c r="C59" s="302"/>
    </row>
    <row r="60" spans="1:3" s="284" customFormat="1" ht="13.5" customHeight="1">
      <c r="A60" s="291" t="s">
        <v>177</v>
      </c>
      <c r="B60" s="292" t="s">
        <v>258</v>
      </c>
      <c r="C60" s="302"/>
    </row>
    <row r="61" spans="1:3" s="284" customFormat="1" ht="13.5" customHeight="1" thickBot="1">
      <c r="A61" s="295" t="s">
        <v>256</v>
      </c>
      <c r="B61" s="296" t="s">
        <v>259</v>
      </c>
      <c r="C61" s="302"/>
    </row>
    <row r="62" spans="1:3" s="284" customFormat="1" ht="13.5" customHeight="1" thickBot="1">
      <c r="A62" s="306" t="s">
        <v>410</v>
      </c>
      <c r="B62" s="286" t="s">
        <v>260</v>
      </c>
      <c r="C62" s="300">
        <f>+C5+C12+C19+C26+C34+C46+C52+C57</f>
        <v>92364710</v>
      </c>
    </row>
    <row r="63" spans="1:3" s="284" customFormat="1" ht="13.5" customHeight="1" thickBot="1">
      <c r="A63" s="307" t="s">
        <v>261</v>
      </c>
      <c r="B63" s="297" t="s">
        <v>262</v>
      </c>
      <c r="C63" s="287">
        <f>SUM(C64:C66)</f>
        <v>0</v>
      </c>
    </row>
    <row r="64" spans="1:3" s="284" customFormat="1" ht="13.5" customHeight="1">
      <c r="A64" s="288" t="s">
        <v>292</v>
      </c>
      <c r="B64" s="289" t="s">
        <v>263</v>
      </c>
      <c r="C64" s="302"/>
    </row>
    <row r="65" spans="1:3" s="284" customFormat="1" ht="13.5" customHeight="1">
      <c r="A65" s="291" t="s">
        <v>301</v>
      </c>
      <c r="B65" s="292" t="s">
        <v>264</v>
      </c>
      <c r="C65" s="302"/>
    </row>
    <row r="66" spans="1:3" s="284" customFormat="1" ht="13.5" customHeight="1" thickBot="1">
      <c r="A66" s="295" t="s">
        <v>302</v>
      </c>
      <c r="B66" s="308" t="s">
        <v>395</v>
      </c>
      <c r="C66" s="302"/>
    </row>
    <row r="67" spans="1:3" s="284" customFormat="1" ht="13.5" customHeight="1" thickBot="1">
      <c r="A67" s="307" t="s">
        <v>265</v>
      </c>
      <c r="B67" s="297" t="s">
        <v>266</v>
      </c>
      <c r="C67" s="287">
        <f>SUM(C68:C71)</f>
        <v>0</v>
      </c>
    </row>
    <row r="68" spans="1:3" s="284" customFormat="1" ht="13.5" customHeight="1">
      <c r="A68" s="288" t="s">
        <v>117</v>
      </c>
      <c r="B68" s="289" t="s">
        <v>267</v>
      </c>
      <c r="C68" s="302"/>
    </row>
    <row r="69" spans="1:3" s="284" customFormat="1" ht="13.5" customHeight="1">
      <c r="A69" s="291" t="s">
        <v>118</v>
      </c>
      <c r="B69" s="292" t="s">
        <v>268</v>
      </c>
      <c r="C69" s="302"/>
    </row>
    <row r="70" spans="1:3" s="284" customFormat="1" ht="13.5" customHeight="1">
      <c r="A70" s="291" t="s">
        <v>293</v>
      </c>
      <c r="B70" s="292" t="s">
        <v>269</v>
      </c>
      <c r="C70" s="302"/>
    </row>
    <row r="71" spans="1:3" s="284" customFormat="1" ht="13.5" customHeight="1" thickBot="1">
      <c r="A71" s="295" t="s">
        <v>294</v>
      </c>
      <c r="B71" s="296" t="s">
        <v>270</v>
      </c>
      <c r="C71" s="302"/>
    </row>
    <row r="72" spans="1:3" s="284" customFormat="1" ht="13.5" customHeight="1" thickBot="1">
      <c r="A72" s="307" t="s">
        <v>271</v>
      </c>
      <c r="B72" s="297" t="s">
        <v>272</v>
      </c>
      <c r="C72" s="287">
        <f>SUM(C73:C74)</f>
        <v>206075884</v>
      </c>
    </row>
    <row r="73" spans="1:3" s="284" customFormat="1" ht="13.5" customHeight="1">
      <c r="A73" s="288" t="s">
        <v>295</v>
      </c>
      <c r="B73" s="289" t="s">
        <v>273</v>
      </c>
      <c r="C73" s="302">
        <v>206075884</v>
      </c>
    </row>
    <row r="74" spans="1:3" s="284" customFormat="1" ht="13.5" customHeight="1" thickBot="1">
      <c r="A74" s="295" t="s">
        <v>296</v>
      </c>
      <c r="B74" s="296" t="s">
        <v>274</v>
      </c>
      <c r="C74" s="302"/>
    </row>
    <row r="75" spans="1:3" s="284" customFormat="1" ht="13.5" customHeight="1" thickBot="1">
      <c r="A75" s="307" t="s">
        <v>275</v>
      </c>
      <c r="B75" s="297" t="s">
        <v>276</v>
      </c>
      <c r="C75" s="287">
        <f>SUM(C76:C78)</f>
        <v>0</v>
      </c>
    </row>
    <row r="76" spans="1:3" s="284" customFormat="1" ht="13.5" customHeight="1">
      <c r="A76" s="288" t="s">
        <v>297</v>
      </c>
      <c r="B76" s="289" t="s">
        <v>277</v>
      </c>
      <c r="C76" s="302"/>
    </row>
    <row r="77" spans="1:3" s="284" customFormat="1" ht="13.5" customHeight="1">
      <c r="A77" s="291" t="s">
        <v>298</v>
      </c>
      <c r="B77" s="292" t="s">
        <v>278</v>
      </c>
      <c r="C77" s="302"/>
    </row>
    <row r="78" spans="1:3" s="284" customFormat="1" ht="13.5" customHeight="1" thickBot="1">
      <c r="A78" s="295" t="s">
        <v>299</v>
      </c>
      <c r="B78" s="296" t="s">
        <v>279</v>
      </c>
      <c r="C78" s="302"/>
    </row>
    <row r="79" spans="1:3" s="284" customFormat="1" ht="13.5" customHeight="1" thickBot="1">
      <c r="A79" s="307" t="s">
        <v>280</v>
      </c>
      <c r="B79" s="297" t="s">
        <v>300</v>
      </c>
      <c r="C79" s="287">
        <f>SUM(C80:C83)</f>
        <v>0</v>
      </c>
    </row>
    <row r="80" spans="1:3" s="284" customFormat="1" ht="13.5" customHeight="1">
      <c r="A80" s="309" t="s">
        <v>281</v>
      </c>
      <c r="B80" s="289" t="s">
        <v>282</v>
      </c>
      <c r="C80" s="302"/>
    </row>
    <row r="81" spans="1:3" s="284" customFormat="1" ht="13.5" customHeight="1">
      <c r="A81" s="310" t="s">
        <v>283</v>
      </c>
      <c r="B81" s="292" t="s">
        <v>284</v>
      </c>
      <c r="C81" s="302"/>
    </row>
    <row r="82" spans="1:3" s="284" customFormat="1" ht="13.5" customHeight="1">
      <c r="A82" s="310" t="s">
        <v>285</v>
      </c>
      <c r="B82" s="292" t="s">
        <v>286</v>
      </c>
      <c r="C82" s="302"/>
    </row>
    <row r="83" spans="1:3" s="284" customFormat="1" ht="13.5" customHeight="1" thickBot="1">
      <c r="A83" s="311" t="s">
        <v>287</v>
      </c>
      <c r="B83" s="296" t="s">
        <v>288</v>
      </c>
      <c r="C83" s="302"/>
    </row>
    <row r="84" spans="1:3" s="284" customFormat="1" ht="13.5" customHeight="1" thickBot="1">
      <c r="A84" s="307" t="s">
        <v>289</v>
      </c>
      <c r="B84" s="297" t="s">
        <v>409</v>
      </c>
      <c r="C84" s="312"/>
    </row>
    <row r="85" spans="1:3" s="284" customFormat="1" ht="13.5" customHeight="1" thickBot="1">
      <c r="A85" s="307" t="s">
        <v>291</v>
      </c>
      <c r="B85" s="297" t="s">
        <v>290</v>
      </c>
      <c r="C85" s="312"/>
    </row>
    <row r="86" spans="1:3" s="284" customFormat="1" ht="22.5" customHeight="1" thickBot="1">
      <c r="A86" s="307" t="s">
        <v>303</v>
      </c>
      <c r="B86" s="313" t="s">
        <v>412</v>
      </c>
      <c r="C86" s="300">
        <f>+C63+C67+C72+C75+C79+C85+C84</f>
        <v>206075884</v>
      </c>
    </row>
    <row r="87" spans="1:3" s="284" customFormat="1" ht="36" customHeight="1" thickBot="1">
      <c r="A87" s="314" t="s">
        <v>411</v>
      </c>
      <c r="B87" s="315" t="s">
        <v>413</v>
      </c>
      <c r="C87" s="300">
        <f>+C62+C86</f>
        <v>298440594</v>
      </c>
    </row>
    <row r="88" spans="1:3" s="284" customFormat="1" ht="13.5" customHeight="1">
      <c r="A88" s="3"/>
      <c r="B88" s="4"/>
      <c r="C88" s="153"/>
    </row>
    <row r="89" spans="1:3" ht="13.5" customHeight="1">
      <c r="A89" s="424" t="s">
        <v>43</v>
      </c>
      <c r="B89" s="424"/>
      <c r="C89" s="424"/>
    </row>
    <row r="90" spans="1:3" s="317" customFormat="1" ht="13.5" customHeight="1" thickBot="1">
      <c r="A90" s="426" t="s">
        <v>121</v>
      </c>
      <c r="B90" s="426"/>
      <c r="C90" s="316" t="s">
        <v>502</v>
      </c>
    </row>
    <row r="91" spans="1:3" ht="30.75" customHeight="1" thickBot="1">
      <c r="A91" s="278" t="s">
        <v>59</v>
      </c>
      <c r="B91" s="279" t="s">
        <v>44</v>
      </c>
      <c r="C91" s="422" t="s">
        <v>509</v>
      </c>
    </row>
    <row r="92" spans="1:3" s="284" customFormat="1" ht="13.5" customHeight="1" thickBot="1">
      <c r="A92" s="278" t="s">
        <v>427</v>
      </c>
      <c r="B92" s="279" t="s">
        <v>428</v>
      </c>
      <c r="C92" s="280" t="s">
        <v>429</v>
      </c>
    </row>
    <row r="93" spans="1:3" ht="13.5" customHeight="1" thickBot="1">
      <c r="A93" s="318" t="s">
        <v>15</v>
      </c>
      <c r="B93" s="319" t="s">
        <v>500</v>
      </c>
      <c r="C93" s="320">
        <f>C94+C95+C96+C97+C98+C111</f>
        <v>88799401</v>
      </c>
    </row>
    <row r="94" spans="1:3" ht="13.5" customHeight="1">
      <c r="A94" s="321" t="s">
        <v>88</v>
      </c>
      <c r="B94" s="322" t="s">
        <v>45</v>
      </c>
      <c r="C94" s="323">
        <v>12406290</v>
      </c>
    </row>
    <row r="95" spans="1:3" ht="13.5" customHeight="1">
      <c r="A95" s="291" t="s">
        <v>89</v>
      </c>
      <c r="B95" s="324" t="s">
        <v>150</v>
      </c>
      <c r="C95" s="293">
        <v>2381596</v>
      </c>
    </row>
    <row r="96" spans="1:3" ht="13.5" customHeight="1">
      <c r="A96" s="291" t="s">
        <v>90</v>
      </c>
      <c r="B96" s="324" t="s">
        <v>115</v>
      </c>
      <c r="C96" s="298">
        <v>12225050</v>
      </c>
    </row>
    <row r="97" spans="1:3" ht="13.5" customHeight="1">
      <c r="A97" s="291" t="s">
        <v>91</v>
      </c>
      <c r="B97" s="325" t="s">
        <v>151</v>
      </c>
      <c r="C97" s="298">
        <v>5439000</v>
      </c>
    </row>
    <row r="98" spans="1:3" ht="13.5" customHeight="1">
      <c r="A98" s="291" t="s">
        <v>102</v>
      </c>
      <c r="B98" s="326" t="s">
        <v>152</v>
      </c>
      <c r="C98" s="298">
        <f>SUM(C99,C100,C101,C102,C103,C104,C105,C106,C107,C108,C109,C110)</f>
        <v>40976963</v>
      </c>
    </row>
    <row r="99" spans="1:3" ht="13.5" customHeight="1">
      <c r="A99" s="291" t="s">
        <v>92</v>
      </c>
      <c r="B99" s="324" t="s">
        <v>376</v>
      </c>
      <c r="C99" s="298"/>
    </row>
    <row r="100" spans="1:3" ht="13.5" customHeight="1">
      <c r="A100" s="291" t="s">
        <v>93</v>
      </c>
      <c r="B100" s="327" t="s">
        <v>375</v>
      </c>
      <c r="C100" s="298"/>
    </row>
    <row r="101" spans="1:3" ht="13.5" customHeight="1">
      <c r="A101" s="291" t="s">
        <v>103</v>
      </c>
      <c r="B101" s="327" t="s">
        <v>374</v>
      </c>
      <c r="C101" s="298"/>
    </row>
    <row r="102" spans="1:3" ht="13.5" customHeight="1">
      <c r="A102" s="291" t="s">
        <v>104</v>
      </c>
      <c r="B102" s="328" t="s">
        <v>306</v>
      </c>
      <c r="C102" s="298"/>
    </row>
    <row r="103" spans="1:3" ht="13.5" customHeight="1">
      <c r="A103" s="291" t="s">
        <v>105</v>
      </c>
      <c r="B103" s="329" t="s">
        <v>307</v>
      </c>
      <c r="C103" s="298"/>
    </row>
    <row r="104" spans="1:3" ht="13.5" customHeight="1">
      <c r="A104" s="291" t="s">
        <v>106</v>
      </c>
      <c r="B104" s="329" t="s">
        <v>499</v>
      </c>
      <c r="C104" s="298">
        <v>2448332</v>
      </c>
    </row>
    <row r="105" spans="1:3" ht="13.5" customHeight="1">
      <c r="A105" s="291" t="s">
        <v>108</v>
      </c>
      <c r="B105" s="328" t="s">
        <v>309</v>
      </c>
      <c r="C105" s="298">
        <v>37659951</v>
      </c>
    </row>
    <row r="106" spans="1:3" ht="13.5" customHeight="1">
      <c r="A106" s="291" t="s">
        <v>153</v>
      </c>
      <c r="B106" s="328" t="s">
        <v>310</v>
      </c>
      <c r="C106" s="298"/>
    </row>
    <row r="107" spans="1:3" ht="13.5" customHeight="1">
      <c r="A107" s="291" t="s">
        <v>304</v>
      </c>
      <c r="B107" s="329" t="s">
        <v>311</v>
      </c>
      <c r="C107" s="298"/>
    </row>
    <row r="108" spans="1:3" ht="13.5" customHeight="1">
      <c r="A108" s="330" t="s">
        <v>305</v>
      </c>
      <c r="B108" s="327" t="s">
        <v>312</v>
      </c>
      <c r="C108" s="298"/>
    </row>
    <row r="109" spans="1:3" ht="13.5" customHeight="1">
      <c r="A109" s="291" t="s">
        <v>372</v>
      </c>
      <c r="B109" s="327" t="s">
        <v>313</v>
      </c>
      <c r="C109" s="298"/>
    </row>
    <row r="110" spans="1:3" ht="13.5" customHeight="1">
      <c r="A110" s="295" t="s">
        <v>373</v>
      </c>
      <c r="B110" s="327" t="s">
        <v>314</v>
      </c>
      <c r="C110" s="298">
        <v>868680</v>
      </c>
    </row>
    <row r="111" spans="1:3" ht="13.5" customHeight="1">
      <c r="A111" s="291" t="s">
        <v>377</v>
      </c>
      <c r="B111" s="325" t="s">
        <v>46</v>
      </c>
      <c r="C111" s="293">
        <f>SUM(C112,C113)</f>
        <v>15370502</v>
      </c>
    </row>
    <row r="112" spans="1:3" ht="13.5" customHeight="1">
      <c r="A112" s="291" t="s">
        <v>378</v>
      </c>
      <c r="B112" s="324" t="s">
        <v>380</v>
      </c>
      <c r="C112" s="293">
        <v>5370502</v>
      </c>
    </row>
    <row r="113" spans="1:3" ht="13.5" customHeight="1" thickBot="1">
      <c r="A113" s="331" t="s">
        <v>379</v>
      </c>
      <c r="B113" s="332" t="s">
        <v>381</v>
      </c>
      <c r="C113" s="333">
        <v>10000000</v>
      </c>
    </row>
    <row r="114" spans="1:3" ht="13.5" customHeight="1" thickBot="1">
      <c r="A114" s="334" t="s">
        <v>16</v>
      </c>
      <c r="B114" s="335" t="s">
        <v>501</v>
      </c>
      <c r="C114" s="336">
        <f>+C115+C117+C119</f>
        <v>209641193</v>
      </c>
    </row>
    <row r="115" spans="1:3" ht="13.5" customHeight="1">
      <c r="A115" s="288" t="s">
        <v>94</v>
      </c>
      <c r="B115" s="324" t="s">
        <v>176</v>
      </c>
      <c r="C115" s="290">
        <v>175876226</v>
      </c>
    </row>
    <row r="116" spans="1:3" ht="13.5" customHeight="1">
      <c r="A116" s="288" t="s">
        <v>95</v>
      </c>
      <c r="B116" s="337" t="s">
        <v>318</v>
      </c>
      <c r="C116" s="290">
        <v>175696226</v>
      </c>
    </row>
    <row r="117" spans="1:3" ht="13.5" customHeight="1">
      <c r="A117" s="288" t="s">
        <v>96</v>
      </c>
      <c r="B117" s="337" t="s">
        <v>154</v>
      </c>
      <c r="C117" s="293">
        <v>33764967</v>
      </c>
    </row>
    <row r="118" spans="1:3" ht="13.5" customHeight="1">
      <c r="A118" s="288" t="s">
        <v>97</v>
      </c>
      <c r="B118" s="337" t="s">
        <v>319</v>
      </c>
      <c r="C118" s="338"/>
    </row>
    <row r="119" spans="1:3" ht="13.5" customHeight="1">
      <c r="A119" s="288" t="s">
        <v>98</v>
      </c>
      <c r="B119" s="296" t="s">
        <v>178</v>
      </c>
      <c r="C119" s="338"/>
    </row>
    <row r="120" spans="1:3" ht="13.5" customHeight="1">
      <c r="A120" s="288" t="s">
        <v>107</v>
      </c>
      <c r="B120" s="294" t="s">
        <v>362</v>
      </c>
      <c r="C120" s="338"/>
    </row>
    <row r="121" spans="1:3" ht="13.5" customHeight="1">
      <c r="A121" s="288" t="s">
        <v>109</v>
      </c>
      <c r="B121" s="339" t="s">
        <v>324</v>
      </c>
      <c r="C121" s="338"/>
    </row>
    <row r="122" spans="1:3" ht="13.5" customHeight="1">
      <c r="A122" s="288" t="s">
        <v>155</v>
      </c>
      <c r="B122" s="329" t="s">
        <v>308</v>
      </c>
      <c r="C122" s="338"/>
    </row>
    <row r="123" spans="1:3" ht="13.5" customHeight="1">
      <c r="A123" s="288" t="s">
        <v>156</v>
      </c>
      <c r="B123" s="329" t="s">
        <v>323</v>
      </c>
      <c r="C123" s="338"/>
    </row>
    <row r="124" spans="1:3" ht="13.5" customHeight="1">
      <c r="A124" s="288" t="s">
        <v>157</v>
      </c>
      <c r="B124" s="329" t="s">
        <v>322</v>
      </c>
      <c r="C124" s="338"/>
    </row>
    <row r="125" spans="1:3" ht="13.5" customHeight="1">
      <c r="A125" s="288" t="s">
        <v>315</v>
      </c>
      <c r="B125" s="329" t="s">
        <v>311</v>
      </c>
      <c r="C125" s="338"/>
    </row>
    <row r="126" spans="1:3" ht="13.5" customHeight="1">
      <c r="A126" s="288" t="s">
        <v>316</v>
      </c>
      <c r="B126" s="329" t="s">
        <v>321</v>
      </c>
      <c r="C126" s="338"/>
    </row>
    <row r="127" spans="1:3" ht="13.5" customHeight="1" thickBot="1">
      <c r="A127" s="330" t="s">
        <v>317</v>
      </c>
      <c r="B127" s="329" t="s">
        <v>320</v>
      </c>
      <c r="C127" s="340"/>
    </row>
    <row r="128" spans="1:3" ht="13.5" customHeight="1" thickBot="1">
      <c r="A128" s="285" t="s">
        <v>17</v>
      </c>
      <c r="B128" s="341" t="s">
        <v>382</v>
      </c>
      <c r="C128" s="287">
        <f>+C93+C114</f>
        <v>298440594</v>
      </c>
    </row>
    <row r="129" spans="1:3" ht="13.5" customHeight="1" thickBot="1">
      <c r="A129" s="285" t="s">
        <v>18</v>
      </c>
      <c r="B129" s="341" t="s">
        <v>383</v>
      </c>
      <c r="C129" s="287">
        <f>+C130+C131+C132</f>
        <v>0</v>
      </c>
    </row>
    <row r="130" spans="1:3" ht="13.5" customHeight="1">
      <c r="A130" s="288" t="s">
        <v>217</v>
      </c>
      <c r="B130" s="337" t="s">
        <v>390</v>
      </c>
      <c r="C130" s="338"/>
    </row>
    <row r="131" spans="1:3" ht="13.5" customHeight="1">
      <c r="A131" s="288" t="s">
        <v>220</v>
      </c>
      <c r="B131" s="337" t="s">
        <v>391</v>
      </c>
      <c r="C131" s="338"/>
    </row>
    <row r="132" spans="1:3" ht="13.5" customHeight="1" thickBot="1">
      <c r="A132" s="330" t="s">
        <v>221</v>
      </c>
      <c r="B132" s="337" t="s">
        <v>392</v>
      </c>
      <c r="C132" s="338"/>
    </row>
    <row r="133" spans="1:3" ht="13.5" customHeight="1" thickBot="1">
      <c r="A133" s="285" t="s">
        <v>19</v>
      </c>
      <c r="B133" s="341" t="s">
        <v>384</v>
      </c>
      <c r="C133" s="287">
        <f>SUM(C134:C139)</f>
        <v>0</v>
      </c>
    </row>
    <row r="134" spans="1:3" ht="13.5" customHeight="1">
      <c r="A134" s="288" t="s">
        <v>81</v>
      </c>
      <c r="B134" s="342" t="s">
        <v>393</v>
      </c>
      <c r="C134" s="338"/>
    </row>
    <row r="135" spans="1:3" ht="13.5" customHeight="1">
      <c r="A135" s="288" t="s">
        <v>82</v>
      </c>
      <c r="B135" s="342" t="s">
        <v>385</v>
      </c>
      <c r="C135" s="338"/>
    </row>
    <row r="136" spans="1:3" ht="13.5" customHeight="1">
      <c r="A136" s="288" t="s">
        <v>83</v>
      </c>
      <c r="B136" s="342" t="s">
        <v>386</v>
      </c>
      <c r="C136" s="338"/>
    </row>
    <row r="137" spans="1:3" ht="13.5" customHeight="1">
      <c r="A137" s="288" t="s">
        <v>142</v>
      </c>
      <c r="B137" s="342" t="s">
        <v>387</v>
      </c>
      <c r="C137" s="338"/>
    </row>
    <row r="138" spans="1:3" ht="13.5" customHeight="1">
      <c r="A138" s="288" t="s">
        <v>143</v>
      </c>
      <c r="B138" s="342" t="s">
        <v>388</v>
      </c>
      <c r="C138" s="338"/>
    </row>
    <row r="139" spans="1:3" ht="13.5" customHeight="1" thickBot="1">
      <c r="A139" s="330" t="s">
        <v>144</v>
      </c>
      <c r="B139" s="342" t="s">
        <v>389</v>
      </c>
      <c r="C139" s="338"/>
    </row>
    <row r="140" spans="1:3" ht="13.5" customHeight="1" thickBot="1">
      <c r="A140" s="285" t="s">
        <v>20</v>
      </c>
      <c r="B140" s="341" t="s">
        <v>397</v>
      </c>
      <c r="C140" s="300">
        <f>+C141+C142+C143+C144</f>
        <v>0</v>
      </c>
    </row>
    <row r="141" spans="1:3" ht="13.5" customHeight="1">
      <c r="A141" s="288" t="s">
        <v>84</v>
      </c>
      <c r="B141" s="342" t="s">
        <v>325</v>
      </c>
      <c r="C141" s="338"/>
    </row>
    <row r="142" spans="1:3" ht="13.5" customHeight="1">
      <c r="A142" s="288" t="s">
        <v>85</v>
      </c>
      <c r="B142" s="342" t="s">
        <v>326</v>
      </c>
      <c r="C142" s="338"/>
    </row>
    <row r="143" spans="1:3" ht="13.5" customHeight="1">
      <c r="A143" s="288" t="s">
        <v>241</v>
      </c>
      <c r="B143" s="342" t="s">
        <v>398</v>
      </c>
      <c r="C143" s="338"/>
    </row>
    <row r="144" spans="1:3" ht="13.5" customHeight="1" thickBot="1">
      <c r="A144" s="330" t="s">
        <v>242</v>
      </c>
      <c r="B144" s="343" t="s">
        <v>345</v>
      </c>
      <c r="C144" s="338"/>
    </row>
    <row r="145" spans="1:3" ht="13.5" customHeight="1" thickBot="1">
      <c r="A145" s="285" t="s">
        <v>21</v>
      </c>
      <c r="B145" s="341" t="s">
        <v>399</v>
      </c>
      <c r="C145" s="344">
        <f>SUM(C146:C150)</f>
        <v>0</v>
      </c>
    </row>
    <row r="146" spans="1:3" ht="13.5" customHeight="1">
      <c r="A146" s="288" t="s">
        <v>86</v>
      </c>
      <c r="B146" s="342" t="s">
        <v>394</v>
      </c>
      <c r="C146" s="338"/>
    </row>
    <row r="147" spans="1:3" ht="13.5" customHeight="1">
      <c r="A147" s="288" t="s">
        <v>87</v>
      </c>
      <c r="B147" s="342" t="s">
        <v>401</v>
      </c>
      <c r="C147" s="338"/>
    </row>
    <row r="148" spans="1:3" ht="13.5" customHeight="1">
      <c r="A148" s="288" t="s">
        <v>253</v>
      </c>
      <c r="B148" s="342" t="s">
        <v>396</v>
      </c>
      <c r="C148" s="338"/>
    </row>
    <row r="149" spans="1:3" ht="13.5" customHeight="1">
      <c r="A149" s="288" t="s">
        <v>254</v>
      </c>
      <c r="B149" s="342" t="s">
        <v>402</v>
      </c>
      <c r="C149" s="338"/>
    </row>
    <row r="150" spans="1:3" ht="13.5" customHeight="1" thickBot="1">
      <c r="A150" s="288" t="s">
        <v>400</v>
      </c>
      <c r="B150" s="342" t="s">
        <v>403</v>
      </c>
      <c r="C150" s="338"/>
    </row>
    <row r="151" spans="1:3" ht="13.5" customHeight="1" thickBot="1">
      <c r="A151" s="285" t="s">
        <v>22</v>
      </c>
      <c r="B151" s="341" t="s">
        <v>404</v>
      </c>
      <c r="C151" s="345"/>
    </row>
    <row r="152" spans="1:3" ht="13.5" customHeight="1" thickBot="1">
      <c r="A152" s="285" t="s">
        <v>23</v>
      </c>
      <c r="B152" s="341" t="s">
        <v>405</v>
      </c>
      <c r="C152" s="345"/>
    </row>
    <row r="153" spans="1:9" ht="13.5" customHeight="1" thickBot="1">
      <c r="A153" s="285" t="s">
        <v>24</v>
      </c>
      <c r="B153" s="341" t="s">
        <v>407</v>
      </c>
      <c r="C153" s="346">
        <f>+C129+C133+C140+C145+C151+C152</f>
        <v>0</v>
      </c>
      <c r="F153" s="183"/>
      <c r="G153" s="184"/>
      <c r="H153" s="184"/>
      <c r="I153" s="184"/>
    </row>
    <row r="154" spans="1:3" s="284" customFormat="1" ht="13.5" customHeight="1" thickBot="1">
      <c r="A154" s="347" t="s">
        <v>25</v>
      </c>
      <c r="B154" s="348" t="s">
        <v>406</v>
      </c>
      <c r="C154" s="346">
        <f>+C128+C153</f>
        <v>298440594</v>
      </c>
    </row>
    <row r="156" spans="1:3" ht="13.5" customHeight="1">
      <c r="A156" s="427" t="s">
        <v>327</v>
      </c>
      <c r="B156" s="427"/>
      <c r="C156" s="427"/>
    </row>
    <row r="157" spans="1:3" ht="13.5" customHeight="1" thickBot="1">
      <c r="A157" s="425" t="s">
        <v>122</v>
      </c>
      <c r="B157" s="425"/>
      <c r="C157" s="277" t="s">
        <v>502</v>
      </c>
    </row>
    <row r="158" spans="1:4" ht="28.5" customHeight="1" thickBot="1">
      <c r="A158" s="285">
        <v>1</v>
      </c>
      <c r="B158" s="349" t="s">
        <v>408</v>
      </c>
      <c r="C158" s="287">
        <f>+C62-C128</f>
        <v>-206075884</v>
      </c>
      <c r="D158" s="350"/>
    </row>
    <row r="159" spans="1:3" ht="30.75" customHeight="1" thickBot="1">
      <c r="A159" s="285" t="s">
        <v>16</v>
      </c>
      <c r="B159" s="349" t="s">
        <v>414</v>
      </c>
      <c r="C159" s="287">
        <f>+C86-C153</f>
        <v>206075884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5905511811023623" right="0.5905511811023623" top="1.4566929133858268" bottom="0.8661417322834646" header="0.7874015748031497" footer="0.5905511811023623"/>
  <pageSetup fitToHeight="2" horizontalDpi="600" verticalDpi="600" orientation="portrait" paperSize="9" scale="85" r:id="rId1"/>
  <headerFooter alignWithMargins="0">
    <oddHeader>&amp;C&amp;"Times New Roman CE,Félkövér"&amp;12
KÖZSÉGI ÖNKORMÁNYZAT VÁRALJA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view="pageLayout" workbookViewId="0" topLeftCell="A1">
      <selection activeCell="E12" sqref="E12"/>
    </sheetView>
  </sheetViews>
  <sheetFormatPr defaultColWidth="9.00390625" defaultRowHeight="12.75"/>
  <cols>
    <col min="1" max="1" width="60.625" style="376" customWidth="1"/>
    <col min="2" max="2" width="15.625" style="352" customWidth="1"/>
    <col min="3" max="3" width="16.375" style="352" customWidth="1"/>
    <col min="4" max="4" width="18.00390625" style="352" customWidth="1"/>
    <col min="5" max="5" width="16.625" style="352" customWidth="1"/>
    <col min="6" max="6" width="18.875" style="352" customWidth="1"/>
    <col min="7" max="8" width="12.875" style="352" customWidth="1"/>
    <col min="9" max="9" width="13.875" style="352" customWidth="1"/>
    <col min="10" max="16384" width="9.375" style="352" customWidth="1"/>
  </cols>
  <sheetData>
    <row r="1" spans="1:6" ht="24.75" customHeight="1">
      <c r="A1" s="446" t="s">
        <v>1</v>
      </c>
      <c r="B1" s="446"/>
      <c r="C1" s="446"/>
      <c r="D1" s="446"/>
      <c r="E1" s="446"/>
      <c r="F1" s="446"/>
    </row>
    <row r="2" spans="1:6" ht="23.25" customHeight="1" thickBot="1">
      <c r="A2" s="353"/>
      <c r="B2" s="354"/>
      <c r="C2" s="354"/>
      <c r="D2" s="354"/>
      <c r="E2" s="354"/>
      <c r="F2" s="355" t="s">
        <v>483</v>
      </c>
    </row>
    <row r="3" spans="1:6" s="276" customFormat="1" ht="48.75" customHeight="1" thickBot="1">
      <c r="A3" s="356" t="s">
        <v>57</v>
      </c>
      <c r="B3" s="357" t="s">
        <v>55</v>
      </c>
      <c r="C3" s="357" t="s">
        <v>56</v>
      </c>
      <c r="D3" s="357" t="str">
        <f>+'6.sz.mell.'!D3</f>
        <v>Felhasználás </v>
      </c>
      <c r="E3" s="357" t="str">
        <f>+'6.sz.mell.'!E3</f>
        <v>2018. évi előirányzat</v>
      </c>
      <c r="F3" s="358" t="s">
        <v>520</v>
      </c>
    </row>
    <row r="4" spans="1:6" s="354" customFormat="1" ht="15" customHeight="1" thickBot="1">
      <c r="A4" s="359" t="s">
        <v>427</v>
      </c>
      <c r="B4" s="360" t="s">
        <v>428</v>
      </c>
      <c r="C4" s="360" t="s">
        <v>429</v>
      </c>
      <c r="D4" s="360" t="s">
        <v>431</v>
      </c>
      <c r="E4" s="360" t="s">
        <v>430</v>
      </c>
      <c r="F4" s="361" t="s">
        <v>432</v>
      </c>
    </row>
    <row r="5" spans="1:6" ht="15.75" customHeight="1">
      <c r="A5" s="362" t="s">
        <v>518</v>
      </c>
      <c r="B5" s="363">
        <v>1000000</v>
      </c>
      <c r="C5" s="364" t="s">
        <v>516</v>
      </c>
      <c r="D5" s="363">
        <v>0</v>
      </c>
      <c r="E5" s="363">
        <v>1000000</v>
      </c>
      <c r="F5" s="365">
        <f aca="true" t="shared" si="0" ref="F5:F22">B5-D5-E5</f>
        <v>0</v>
      </c>
    </row>
    <row r="6" spans="1:6" ht="15.75" customHeight="1">
      <c r="A6" s="362" t="s">
        <v>503</v>
      </c>
      <c r="B6" s="363">
        <v>10000000</v>
      </c>
      <c r="C6" s="364" t="s">
        <v>517</v>
      </c>
      <c r="D6" s="363">
        <v>0</v>
      </c>
      <c r="E6" s="363">
        <v>10000000</v>
      </c>
      <c r="F6" s="365">
        <f t="shared" si="0"/>
        <v>0</v>
      </c>
    </row>
    <row r="7" spans="1:6" ht="15.75" customHeight="1">
      <c r="A7" s="362" t="s">
        <v>519</v>
      </c>
      <c r="B7" s="363">
        <v>701548</v>
      </c>
      <c r="C7" s="364" t="s">
        <v>516</v>
      </c>
      <c r="D7" s="363"/>
      <c r="E7" s="363">
        <v>701548</v>
      </c>
      <c r="F7" s="365"/>
    </row>
    <row r="8" spans="1:6" ht="15.75" customHeight="1">
      <c r="A8" s="366" t="s">
        <v>521</v>
      </c>
      <c r="B8" s="363">
        <v>1250000</v>
      </c>
      <c r="C8" s="364" t="s">
        <v>516</v>
      </c>
      <c r="D8" s="363"/>
      <c r="E8" s="363">
        <v>1250000</v>
      </c>
      <c r="F8" s="365">
        <f t="shared" si="0"/>
        <v>0</v>
      </c>
    </row>
    <row r="9" spans="1:6" ht="15.75" customHeight="1">
      <c r="A9" s="423" t="s">
        <v>522</v>
      </c>
      <c r="B9" s="363">
        <v>20813419</v>
      </c>
      <c r="C9" s="364" t="s">
        <v>516</v>
      </c>
      <c r="D9" s="363"/>
      <c r="E9" s="363">
        <v>20813419</v>
      </c>
      <c r="F9" s="365">
        <f t="shared" si="0"/>
        <v>0</v>
      </c>
    </row>
    <row r="10" spans="1:6" ht="15.75" customHeight="1">
      <c r="A10" s="367"/>
      <c r="B10" s="363"/>
      <c r="C10" s="364"/>
      <c r="D10" s="363"/>
      <c r="E10" s="363"/>
      <c r="F10" s="365">
        <f t="shared" si="0"/>
        <v>0</v>
      </c>
    </row>
    <row r="11" spans="1:6" ht="15.75" customHeight="1">
      <c r="A11" s="367"/>
      <c r="B11" s="363"/>
      <c r="C11" s="364"/>
      <c r="D11" s="363"/>
      <c r="E11" s="363"/>
      <c r="F11" s="365">
        <f t="shared" si="0"/>
        <v>0</v>
      </c>
    </row>
    <row r="12" spans="1:6" ht="15.75" customHeight="1">
      <c r="A12" s="367"/>
      <c r="B12" s="363"/>
      <c r="C12" s="364"/>
      <c r="D12" s="363"/>
      <c r="E12" s="363"/>
      <c r="F12" s="365">
        <f t="shared" si="0"/>
        <v>0</v>
      </c>
    </row>
    <row r="13" spans="1:6" ht="15.75" customHeight="1">
      <c r="A13" s="367"/>
      <c r="B13" s="363"/>
      <c r="C13" s="364"/>
      <c r="D13" s="363"/>
      <c r="E13" s="363"/>
      <c r="F13" s="365">
        <f t="shared" si="0"/>
        <v>0</v>
      </c>
    </row>
    <row r="14" spans="1:6" ht="15.75" customHeight="1">
      <c r="A14" s="367"/>
      <c r="B14" s="363"/>
      <c r="C14" s="364"/>
      <c r="D14" s="363"/>
      <c r="E14" s="363"/>
      <c r="F14" s="365">
        <f t="shared" si="0"/>
        <v>0</v>
      </c>
    </row>
    <row r="15" spans="1:6" ht="15.75" customHeight="1">
      <c r="A15" s="367"/>
      <c r="B15" s="363"/>
      <c r="C15" s="364"/>
      <c r="D15" s="363"/>
      <c r="E15" s="363"/>
      <c r="F15" s="365">
        <f t="shared" si="0"/>
        <v>0</v>
      </c>
    </row>
    <row r="16" spans="1:6" ht="15.75" customHeight="1">
      <c r="A16" s="367"/>
      <c r="B16" s="363"/>
      <c r="C16" s="364"/>
      <c r="D16" s="363"/>
      <c r="E16" s="363"/>
      <c r="F16" s="365">
        <f t="shared" si="0"/>
        <v>0</v>
      </c>
    </row>
    <row r="17" spans="1:6" ht="15.75" customHeight="1">
      <c r="A17" s="367"/>
      <c r="B17" s="363"/>
      <c r="C17" s="364"/>
      <c r="D17" s="363"/>
      <c r="E17" s="363"/>
      <c r="F17" s="365">
        <f t="shared" si="0"/>
        <v>0</v>
      </c>
    </row>
    <row r="18" spans="1:6" ht="15.75" customHeight="1">
      <c r="A18" s="367"/>
      <c r="B18" s="363"/>
      <c r="C18" s="364"/>
      <c r="D18" s="363"/>
      <c r="E18" s="363"/>
      <c r="F18" s="365">
        <f t="shared" si="0"/>
        <v>0</v>
      </c>
    </row>
    <row r="19" spans="1:6" ht="15.75" customHeight="1">
      <c r="A19" s="367"/>
      <c r="B19" s="363"/>
      <c r="C19" s="364"/>
      <c r="D19" s="363"/>
      <c r="E19" s="363"/>
      <c r="F19" s="365">
        <f t="shared" si="0"/>
        <v>0</v>
      </c>
    </row>
    <row r="20" spans="1:6" ht="15.75" customHeight="1">
      <c r="A20" s="367"/>
      <c r="B20" s="363"/>
      <c r="C20" s="364"/>
      <c r="D20" s="363"/>
      <c r="E20" s="363"/>
      <c r="F20" s="365">
        <f t="shared" si="0"/>
        <v>0</v>
      </c>
    </row>
    <row r="21" spans="1:6" ht="15.75" customHeight="1">
      <c r="A21" s="367"/>
      <c r="B21" s="363"/>
      <c r="C21" s="364"/>
      <c r="D21" s="363"/>
      <c r="E21" s="363"/>
      <c r="F21" s="365">
        <f t="shared" si="0"/>
        <v>0</v>
      </c>
    </row>
    <row r="22" spans="1:6" ht="15.75" customHeight="1" thickBot="1">
      <c r="A22" s="368"/>
      <c r="B22" s="369"/>
      <c r="C22" s="370"/>
      <c r="D22" s="369"/>
      <c r="E22" s="369"/>
      <c r="F22" s="371">
        <f t="shared" si="0"/>
        <v>0</v>
      </c>
    </row>
    <row r="23" spans="1:6" ht="15.75" customHeight="1" thickBot="1">
      <c r="A23" s="372" t="s">
        <v>53</v>
      </c>
      <c r="B23" s="373">
        <f>SUM(B5:B22)</f>
        <v>33764967</v>
      </c>
      <c r="C23" s="374"/>
      <c r="D23" s="373">
        <f>SUM(D5:D22)</f>
        <v>0</v>
      </c>
      <c r="E23" s="373">
        <f>SUM(E5:E22)</f>
        <v>33764967</v>
      </c>
      <c r="F23" s="375">
        <f>SUM(F5:F22)</f>
        <v>0</v>
      </c>
    </row>
    <row r="24" spans="1:6" s="377" customFormat="1" ht="18" customHeight="1">
      <c r="A24" s="376"/>
      <c r="B24" s="352"/>
      <c r="C24" s="352"/>
      <c r="D24" s="352"/>
      <c r="E24" s="352"/>
      <c r="F24" s="352"/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 topLeftCell="A16">
      <selection activeCell="H1" sqref="H1"/>
    </sheetView>
  </sheetViews>
  <sheetFormatPr defaultColWidth="9.00390625" defaultRowHeight="12.75"/>
  <cols>
    <col min="1" max="1" width="19.625" style="0" customWidth="1"/>
    <col min="2" max="2" width="11.875" style="0" customWidth="1"/>
    <col min="3" max="3" width="13.125" style="0" customWidth="1"/>
    <col min="4" max="4" width="11.625" style="0" customWidth="1"/>
    <col min="5" max="5" width="12.875" style="0" customWidth="1"/>
    <col min="6" max="6" width="13.00390625" style="0" customWidth="1"/>
    <col min="7" max="7" width="13.375" style="0" customWidth="1"/>
    <col min="8" max="8" width="15.00390625" style="0" customWidth="1"/>
    <col min="9" max="9" width="13.00390625" style="0" customWidth="1"/>
    <col min="10" max="10" width="11.625" style="0" customWidth="1"/>
    <col min="11" max="11" width="13.00390625" style="0" customWidth="1"/>
    <col min="12" max="12" width="13.50390625" style="0" customWidth="1"/>
  </cols>
  <sheetData>
    <row r="1" spans="9:12" ht="12.75">
      <c r="I1" s="453"/>
      <c r="J1" s="453"/>
      <c r="K1" s="453"/>
      <c r="L1" s="453"/>
    </row>
    <row r="2" spans="9:12" ht="12.75">
      <c r="I2" s="453"/>
      <c r="J2" s="453"/>
      <c r="K2" s="453"/>
      <c r="L2" s="453"/>
    </row>
    <row r="3" spans="1:12" ht="15.75">
      <c r="A3" s="456" t="s">
        <v>471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15.75">
      <c r="A4" s="456" t="s">
        <v>523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5.75">
      <c r="A5" s="457" t="s">
        <v>483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</row>
    <row r="6" spans="1:12" ht="14.25" customHeight="1">
      <c r="A6" s="450" t="s">
        <v>50</v>
      </c>
      <c r="B6" s="447" t="s">
        <v>509</v>
      </c>
      <c r="C6" s="447" t="s">
        <v>468</v>
      </c>
      <c r="D6" s="447" t="s">
        <v>472</v>
      </c>
      <c r="E6" s="447" t="s">
        <v>469</v>
      </c>
      <c r="F6" s="447" t="s">
        <v>480</v>
      </c>
      <c r="G6" s="447" t="s">
        <v>470</v>
      </c>
      <c r="H6" s="447" t="s">
        <v>176</v>
      </c>
      <c r="I6" s="447" t="s">
        <v>154</v>
      </c>
      <c r="J6" s="447" t="s">
        <v>481</v>
      </c>
      <c r="K6" s="263" t="s">
        <v>457</v>
      </c>
      <c r="L6" s="263" t="s">
        <v>473</v>
      </c>
    </row>
    <row r="7" spans="1:12" ht="14.25" customHeight="1">
      <c r="A7" s="451"/>
      <c r="B7" s="452"/>
      <c r="C7" s="452"/>
      <c r="D7" s="452"/>
      <c r="E7" s="452"/>
      <c r="F7" s="452"/>
      <c r="G7" s="448"/>
      <c r="H7" s="448"/>
      <c r="I7" s="448"/>
      <c r="J7" s="448"/>
      <c r="K7" s="264"/>
      <c r="L7" s="264" t="s">
        <v>474</v>
      </c>
    </row>
    <row r="8" spans="1:12" ht="25.5" customHeight="1">
      <c r="A8" s="451"/>
      <c r="B8" s="452"/>
      <c r="C8" s="452"/>
      <c r="D8" s="452"/>
      <c r="E8" s="452"/>
      <c r="F8" s="452"/>
      <c r="G8" s="449"/>
      <c r="H8" s="449"/>
      <c r="I8" s="449"/>
      <c r="J8" s="449"/>
      <c r="K8" s="454" t="s">
        <v>475</v>
      </c>
      <c r="L8" s="455"/>
    </row>
    <row r="9" spans="1:12" ht="28.5" customHeight="1">
      <c r="A9" s="265" t="s">
        <v>486</v>
      </c>
      <c r="B9" s="259">
        <v>12554202</v>
      </c>
      <c r="C9" s="260">
        <v>8327850</v>
      </c>
      <c r="D9" s="260">
        <v>1715352</v>
      </c>
      <c r="E9" s="260">
        <v>2511000</v>
      </c>
      <c r="F9" s="260"/>
      <c r="G9" s="260"/>
      <c r="H9" s="260"/>
      <c r="I9" s="260"/>
      <c r="J9" s="261"/>
      <c r="K9" s="262">
        <f>SUM(C9:J9)</f>
        <v>12554202</v>
      </c>
      <c r="L9" s="262"/>
    </row>
    <row r="10" spans="1:12" ht="28.5" customHeight="1">
      <c r="A10" s="265" t="s">
        <v>487</v>
      </c>
      <c r="B10" s="259">
        <v>1390000</v>
      </c>
      <c r="C10" s="259"/>
      <c r="D10" s="259"/>
      <c r="E10" s="260">
        <v>140000</v>
      </c>
      <c r="F10" s="260"/>
      <c r="G10" s="260"/>
      <c r="H10" s="260"/>
      <c r="I10" s="260">
        <v>1250000</v>
      </c>
      <c r="J10" s="261"/>
      <c r="K10" s="262">
        <f>SUM(C10:J10)</f>
        <v>1390000</v>
      </c>
      <c r="L10" s="262"/>
    </row>
    <row r="11" spans="1:12" ht="24.75" customHeight="1">
      <c r="A11" s="266" t="s">
        <v>476</v>
      </c>
      <c r="B11" s="259">
        <v>1120000</v>
      </c>
      <c r="C11" s="419"/>
      <c r="D11" s="419"/>
      <c r="E11" s="419">
        <v>1120000</v>
      </c>
      <c r="F11" s="419"/>
      <c r="G11" s="419"/>
      <c r="H11" s="419"/>
      <c r="I11" s="419"/>
      <c r="J11" s="420"/>
      <c r="K11" s="262">
        <f>SUM(C11:J11)</f>
        <v>1120000</v>
      </c>
      <c r="L11" s="262"/>
    </row>
    <row r="12" spans="1:12" ht="21.75" customHeight="1">
      <c r="A12" s="266" t="s">
        <v>479</v>
      </c>
      <c r="B12" s="259">
        <v>139700</v>
      </c>
      <c r="C12" s="419"/>
      <c r="D12" s="419"/>
      <c r="E12" s="419">
        <v>139700</v>
      </c>
      <c r="F12" s="419"/>
      <c r="G12" s="419"/>
      <c r="H12" s="419"/>
      <c r="I12" s="419"/>
      <c r="J12" s="420"/>
      <c r="K12" s="262">
        <f>SUM(C12:J12)</f>
        <v>139700</v>
      </c>
      <c r="L12" s="262"/>
    </row>
    <row r="13" spans="1:12" ht="33" customHeight="1">
      <c r="A13" s="266" t="s">
        <v>488</v>
      </c>
      <c r="B13" s="259">
        <v>231273328</v>
      </c>
      <c r="C13" s="419">
        <v>2242500</v>
      </c>
      <c r="D13" s="419">
        <v>456001</v>
      </c>
      <c r="E13" s="419">
        <v>5291000</v>
      </c>
      <c r="F13" s="419">
        <v>403680</v>
      </c>
      <c r="G13" s="419">
        <v>15370502</v>
      </c>
      <c r="H13" s="419">
        <v>175696226</v>
      </c>
      <c r="I13" s="419">
        <v>31813419</v>
      </c>
      <c r="J13" s="420"/>
      <c r="K13" s="262">
        <v>55577102</v>
      </c>
      <c r="L13" s="262">
        <v>175696226</v>
      </c>
    </row>
    <row r="14" spans="1:12" ht="27" customHeight="1">
      <c r="A14" s="266" t="s">
        <v>504</v>
      </c>
      <c r="B14" s="259">
        <v>37659951</v>
      </c>
      <c r="C14" s="419"/>
      <c r="D14" s="419"/>
      <c r="E14" s="419"/>
      <c r="F14" s="419">
        <v>37659951</v>
      </c>
      <c r="G14" s="419"/>
      <c r="H14" s="419"/>
      <c r="I14" s="419"/>
      <c r="J14" s="420"/>
      <c r="K14" s="262">
        <v>8068440</v>
      </c>
      <c r="L14" s="262">
        <v>29591511</v>
      </c>
    </row>
    <row r="15" spans="1:12" ht="24.75" customHeight="1">
      <c r="A15" s="266" t="s">
        <v>489</v>
      </c>
      <c r="B15" s="259">
        <v>1600940</v>
      </c>
      <c r="C15" s="419"/>
      <c r="D15" s="419"/>
      <c r="E15" s="419">
        <v>1420940</v>
      </c>
      <c r="F15" s="419"/>
      <c r="G15" s="419"/>
      <c r="H15" s="419">
        <v>180000</v>
      </c>
      <c r="I15" s="419"/>
      <c r="J15" s="420"/>
      <c r="K15" s="262">
        <f>SUM(C15:J15)</f>
        <v>1600940</v>
      </c>
      <c r="L15" s="262"/>
    </row>
    <row r="16" spans="1:12" ht="20.25" customHeight="1">
      <c r="A16" s="266" t="s">
        <v>490</v>
      </c>
      <c r="B16" s="259">
        <v>199060</v>
      </c>
      <c r="C16" s="419">
        <v>120000</v>
      </c>
      <c r="D16" s="419">
        <v>21060</v>
      </c>
      <c r="E16" s="419">
        <v>58000</v>
      </c>
      <c r="F16" s="419"/>
      <c r="G16" s="419"/>
      <c r="H16" s="419"/>
      <c r="I16" s="419"/>
      <c r="J16" s="420"/>
      <c r="K16" s="262">
        <f>SUM(C16:J16)</f>
        <v>199060</v>
      </c>
      <c r="L16" s="262"/>
    </row>
    <row r="17" spans="1:12" ht="31.5" customHeight="1">
      <c r="A17" s="266" t="s">
        <v>478</v>
      </c>
      <c r="B17" s="259">
        <v>465000</v>
      </c>
      <c r="C17" s="419"/>
      <c r="D17" s="419"/>
      <c r="E17" s="419"/>
      <c r="F17" s="419">
        <v>465000</v>
      </c>
      <c r="G17" s="419"/>
      <c r="H17" s="419"/>
      <c r="I17" s="419"/>
      <c r="J17" s="420"/>
      <c r="K17" s="262"/>
      <c r="L17" s="262">
        <v>465000</v>
      </c>
    </row>
    <row r="18" spans="1:12" ht="24" customHeight="1">
      <c r="A18" s="266" t="s">
        <v>491</v>
      </c>
      <c r="B18" s="259">
        <v>179463</v>
      </c>
      <c r="C18" s="419">
        <v>1467540</v>
      </c>
      <c r="D18" s="419">
        <v>145123</v>
      </c>
      <c r="E18" s="419">
        <v>177800</v>
      </c>
      <c r="F18" s="419"/>
      <c r="G18" s="419"/>
      <c r="H18" s="419"/>
      <c r="I18" s="419"/>
      <c r="J18" s="420"/>
      <c r="K18" s="262">
        <f>SUM(C18:J18)</f>
        <v>1790463</v>
      </c>
      <c r="L18" s="262"/>
    </row>
    <row r="19" spans="1:12" ht="19.5" customHeight="1">
      <c r="A19" s="266" t="s">
        <v>477</v>
      </c>
      <c r="B19" s="259">
        <v>5439000</v>
      </c>
      <c r="C19" s="419"/>
      <c r="D19" s="419"/>
      <c r="E19" s="419"/>
      <c r="F19" s="419"/>
      <c r="G19" s="419"/>
      <c r="H19" s="419"/>
      <c r="I19" s="419"/>
      <c r="J19" s="420">
        <v>5439000</v>
      </c>
      <c r="K19" s="262">
        <f>SUM(C19:J19)</f>
        <v>5439000</v>
      </c>
      <c r="L19" s="262"/>
    </row>
    <row r="20" spans="1:12" ht="27.75" customHeight="1">
      <c r="A20" s="266" t="s">
        <v>524</v>
      </c>
      <c r="B20" s="259">
        <v>513000</v>
      </c>
      <c r="C20" s="419"/>
      <c r="D20" s="419"/>
      <c r="E20" s="419">
        <v>513000</v>
      </c>
      <c r="F20" s="419"/>
      <c r="G20" s="419"/>
      <c r="H20" s="419"/>
      <c r="I20" s="419"/>
      <c r="J20" s="420"/>
      <c r="K20" s="262">
        <f>SUM(C20:J20)</f>
        <v>513000</v>
      </c>
      <c r="L20" s="262"/>
    </row>
    <row r="21" spans="1:12" ht="27.75" customHeight="1">
      <c r="A21" s="266" t="s">
        <v>505</v>
      </c>
      <c r="B21" s="259">
        <v>1100158</v>
      </c>
      <c r="C21" s="419"/>
      <c r="D21" s="419"/>
      <c r="E21" s="419">
        <v>398610</v>
      </c>
      <c r="F21" s="419"/>
      <c r="G21" s="419"/>
      <c r="H21" s="419"/>
      <c r="I21" s="419">
        <v>701548</v>
      </c>
      <c r="J21" s="420"/>
      <c r="K21" s="262">
        <f>SUM(C21:J21)</f>
        <v>1100158</v>
      </c>
      <c r="L21" s="262"/>
    </row>
    <row r="22" spans="1:12" ht="27.75" customHeight="1">
      <c r="A22" s="266" t="s">
        <v>525</v>
      </c>
      <c r="B22" s="259">
        <v>292400</v>
      </c>
      <c r="C22" s="419">
        <v>248400</v>
      </c>
      <c r="D22" s="419">
        <v>44060</v>
      </c>
      <c r="E22" s="419"/>
      <c r="F22" s="419"/>
      <c r="G22" s="419"/>
      <c r="H22" s="419"/>
      <c r="I22" s="419"/>
      <c r="J22" s="420"/>
      <c r="K22" s="262">
        <v>292460</v>
      </c>
      <c r="L22" s="262"/>
    </row>
    <row r="23" spans="1:12" ht="27.75" customHeight="1">
      <c r="A23" s="266" t="s">
        <v>526</v>
      </c>
      <c r="B23" s="259">
        <v>455000</v>
      </c>
      <c r="C23" s="419"/>
      <c r="D23" s="419"/>
      <c r="E23" s="419"/>
      <c r="F23" s="419">
        <v>455000</v>
      </c>
      <c r="G23" s="419"/>
      <c r="H23" s="419"/>
      <c r="I23" s="419"/>
      <c r="J23" s="420"/>
      <c r="K23" s="262">
        <v>455000</v>
      </c>
      <c r="L23" s="262"/>
    </row>
    <row r="24" spans="1:12" ht="38.25" customHeight="1">
      <c r="A24" s="266" t="s">
        <v>492</v>
      </c>
      <c r="B24" s="259">
        <v>2448332</v>
      </c>
      <c r="C24" s="419"/>
      <c r="D24" s="419"/>
      <c r="E24" s="419"/>
      <c r="F24" s="419">
        <v>2448332</v>
      </c>
      <c r="G24" s="419"/>
      <c r="H24" s="419"/>
      <c r="I24" s="419"/>
      <c r="J24" s="420"/>
      <c r="K24" s="262">
        <f>SUM(C24:J24)</f>
        <v>2448332</v>
      </c>
      <c r="L24" s="262"/>
    </row>
    <row r="25" spans="1:12" ht="26.25" customHeight="1">
      <c r="A25" s="267" t="s">
        <v>48</v>
      </c>
      <c r="B25" s="259">
        <f>SUM(C25,D25,E25,F25,G25,H25,I25,J25)</f>
        <v>298440594</v>
      </c>
      <c r="C25" s="421">
        <f aca="true" t="shared" si="0" ref="C25:L25">SUM(C9:C24)</f>
        <v>12406290</v>
      </c>
      <c r="D25" s="421">
        <f t="shared" si="0"/>
        <v>2381596</v>
      </c>
      <c r="E25" s="421">
        <f t="shared" si="0"/>
        <v>11770050</v>
      </c>
      <c r="F25" s="421">
        <f t="shared" si="0"/>
        <v>41431963</v>
      </c>
      <c r="G25" s="421">
        <f t="shared" si="0"/>
        <v>15370502</v>
      </c>
      <c r="H25" s="421">
        <f t="shared" si="0"/>
        <v>175876226</v>
      </c>
      <c r="I25" s="421">
        <f t="shared" si="0"/>
        <v>33764967</v>
      </c>
      <c r="J25" s="421">
        <f t="shared" si="0"/>
        <v>5439000</v>
      </c>
      <c r="K25" s="262">
        <f t="shared" si="0"/>
        <v>92687857</v>
      </c>
      <c r="L25" s="419">
        <f t="shared" si="0"/>
        <v>205752737</v>
      </c>
    </row>
    <row r="26" ht="23.25" customHeight="1"/>
    <row r="27" ht="21" customHeight="1"/>
  </sheetData>
  <sheetProtection/>
  <mergeCells count="16">
    <mergeCell ref="I2:L2"/>
    <mergeCell ref="E6:E8"/>
    <mergeCell ref="K8:L8"/>
    <mergeCell ref="I6:I8"/>
    <mergeCell ref="J6:J8"/>
    <mergeCell ref="I1:L1"/>
    <mergeCell ref="A3:L3"/>
    <mergeCell ref="A4:L4"/>
    <mergeCell ref="A5:L5"/>
    <mergeCell ref="F6:F8"/>
    <mergeCell ref="G6:G8"/>
    <mergeCell ref="H6:H8"/>
    <mergeCell ref="A6:A8"/>
    <mergeCell ref="B6:B8"/>
    <mergeCell ref="C6:C8"/>
    <mergeCell ref="D6:D8"/>
  </mergeCells>
  <printOptions horizontalCentered="1" verticalCentered="1"/>
  <pageMargins left="0" right="0" top="0.35433070866141736" bottom="0.15748031496062992" header="0.31496062992125984" footer="0.31496062992125984"/>
  <pageSetup horizontalDpi="600" verticalDpi="600" orientation="landscape" paperSize="9" r:id="rId1"/>
  <headerFooter alignWithMargins="0">
    <oddHeader>&amp;R&amp;"Times New Roman CE,Dőlt"8. melléklet ...../2018. (...)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4.375" style="0" customWidth="1"/>
    <col min="2" max="2" width="40.375" style="0" customWidth="1"/>
    <col min="3" max="3" width="8.00390625" style="0" hidden="1" customWidth="1"/>
    <col min="4" max="4" width="0.37109375" style="0" customWidth="1"/>
  </cols>
  <sheetData>
    <row r="1" spans="1:3" ht="36" customHeight="1">
      <c r="A1" s="459" t="s">
        <v>527</v>
      </c>
      <c r="B1" s="459"/>
      <c r="C1" s="459"/>
    </row>
    <row r="2" spans="1:3" ht="17.25" customHeight="1">
      <c r="A2" s="458" t="s">
        <v>529</v>
      </c>
      <c r="B2" s="458"/>
      <c r="C2" s="458"/>
    </row>
    <row r="3" spans="1:2" ht="21" customHeight="1">
      <c r="A3" s="223" t="s">
        <v>51</v>
      </c>
      <c r="B3" s="223" t="s">
        <v>528</v>
      </c>
    </row>
    <row r="4" spans="1:2" ht="12.75">
      <c r="A4" s="221"/>
      <c r="B4" s="378" t="s">
        <v>502</v>
      </c>
    </row>
    <row r="5" spans="1:2" ht="18.75" customHeight="1">
      <c r="A5" s="221" t="s">
        <v>458</v>
      </c>
      <c r="B5" s="221">
        <v>980000</v>
      </c>
    </row>
    <row r="6" spans="1:2" ht="24" customHeight="1">
      <c r="A6" s="221" t="s">
        <v>497</v>
      </c>
      <c r="B6" s="221">
        <v>1200000</v>
      </c>
    </row>
    <row r="7" spans="1:2" ht="20.25" customHeight="1">
      <c r="A7" s="221" t="s">
        <v>495</v>
      </c>
      <c r="B7" s="221">
        <v>400000</v>
      </c>
    </row>
    <row r="8" spans="1:2" ht="23.25" customHeight="1">
      <c r="A8" s="221" t="s">
        <v>494</v>
      </c>
      <c r="B8" s="221">
        <v>1045000</v>
      </c>
    </row>
    <row r="9" spans="1:2" ht="21.75" customHeight="1">
      <c r="A9" s="221" t="s">
        <v>459</v>
      </c>
      <c r="B9" s="221">
        <v>150000</v>
      </c>
    </row>
    <row r="10" spans="1:2" ht="19.5" customHeight="1">
      <c r="A10" s="221" t="s">
        <v>493</v>
      </c>
      <c r="B10" s="221">
        <v>50000</v>
      </c>
    </row>
    <row r="11" spans="1:2" ht="24" customHeight="1">
      <c r="A11" s="221" t="s">
        <v>508</v>
      </c>
      <c r="B11" s="221">
        <v>342000</v>
      </c>
    </row>
    <row r="12" spans="1:2" ht="21" customHeight="1">
      <c r="A12" s="221" t="s">
        <v>460</v>
      </c>
      <c r="B12" s="221">
        <v>250000</v>
      </c>
    </row>
    <row r="13" spans="1:2" ht="25.5" customHeight="1">
      <c r="A13" s="221" t="s">
        <v>461</v>
      </c>
      <c r="B13" s="221">
        <v>50000</v>
      </c>
    </row>
    <row r="14" spans="1:2" ht="19.5" customHeight="1">
      <c r="A14" s="221" t="s">
        <v>496</v>
      </c>
      <c r="B14" s="221">
        <v>300000</v>
      </c>
    </row>
    <row r="15" spans="1:2" ht="18" customHeight="1">
      <c r="A15" s="221" t="s">
        <v>462</v>
      </c>
      <c r="B15" s="221">
        <v>150000</v>
      </c>
    </row>
    <row r="16" spans="1:2" ht="18" customHeight="1">
      <c r="A16" s="221" t="s">
        <v>530</v>
      </c>
      <c r="B16" s="221">
        <v>150000</v>
      </c>
    </row>
    <row r="17" spans="1:2" ht="18" customHeight="1">
      <c r="A17" s="221" t="s">
        <v>532</v>
      </c>
      <c r="B17" s="221">
        <v>200000</v>
      </c>
    </row>
    <row r="18" spans="1:2" ht="19.5" customHeight="1">
      <c r="A18" s="221" t="s">
        <v>531</v>
      </c>
      <c r="B18" s="221">
        <v>172000</v>
      </c>
    </row>
    <row r="19" spans="1:2" ht="21" customHeight="1">
      <c r="A19" s="222" t="s">
        <v>47</v>
      </c>
      <c r="B19" s="222">
        <f>SUM(B5:B18)</f>
        <v>5439000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Layout" workbookViewId="0" topLeftCell="A1">
      <selection activeCell="I12" sqref="I12:I19"/>
    </sheetView>
  </sheetViews>
  <sheetFormatPr defaultColWidth="9.00390625" defaultRowHeight="12.75"/>
  <cols>
    <col min="1" max="1" width="6.875" style="118" customWidth="1"/>
    <col min="2" max="2" width="49.625" style="22" customWidth="1"/>
    <col min="3" max="8" width="12.875" style="22" customWidth="1"/>
    <col min="9" max="9" width="14.375" style="22" customWidth="1"/>
    <col min="10" max="10" width="3.375" style="22" customWidth="1"/>
    <col min="11" max="16384" width="9.375" style="22" customWidth="1"/>
  </cols>
  <sheetData>
    <row r="1" spans="1:9" ht="27.75" customHeight="1">
      <c r="A1" s="462" t="s">
        <v>2</v>
      </c>
      <c r="B1" s="462"/>
      <c r="C1" s="462"/>
      <c r="D1" s="462"/>
      <c r="E1" s="462"/>
      <c r="F1" s="462"/>
      <c r="G1" s="462"/>
      <c r="H1" s="462"/>
      <c r="I1" s="462"/>
    </row>
    <row r="2" ht="20.25" customHeight="1" thickBot="1">
      <c r="I2" s="200" t="s">
        <v>485</v>
      </c>
    </row>
    <row r="3" spans="1:9" s="201" customFormat="1" ht="26.25" customHeight="1">
      <c r="A3" s="470" t="s">
        <v>59</v>
      </c>
      <c r="B3" s="465" t="s">
        <v>75</v>
      </c>
      <c r="C3" s="470" t="s">
        <v>76</v>
      </c>
      <c r="D3" s="470" t="s">
        <v>533</v>
      </c>
      <c r="E3" s="467" t="s">
        <v>58</v>
      </c>
      <c r="F3" s="468"/>
      <c r="G3" s="468"/>
      <c r="H3" s="469"/>
      <c r="I3" s="465" t="s">
        <v>47</v>
      </c>
    </row>
    <row r="4" spans="1:9" s="202" customFormat="1" ht="32.25" customHeight="1" thickBot="1">
      <c r="A4" s="471"/>
      <c r="B4" s="466"/>
      <c r="C4" s="466"/>
      <c r="D4" s="471"/>
      <c r="E4" s="133">
        <v>2018</v>
      </c>
      <c r="F4" s="133">
        <v>2019</v>
      </c>
      <c r="G4" s="133">
        <v>2020</v>
      </c>
      <c r="H4" s="134" t="s">
        <v>534</v>
      </c>
      <c r="I4" s="466"/>
    </row>
    <row r="5" spans="1:9" s="203" customFormat="1" ht="12.75" customHeight="1" thickBot="1">
      <c r="A5" s="135" t="s">
        <v>427</v>
      </c>
      <c r="B5" s="136" t="s">
        <v>428</v>
      </c>
      <c r="C5" s="137" t="s">
        <v>429</v>
      </c>
      <c r="D5" s="136" t="s">
        <v>431</v>
      </c>
      <c r="E5" s="135" t="s">
        <v>430</v>
      </c>
      <c r="F5" s="137" t="s">
        <v>432</v>
      </c>
      <c r="G5" s="137" t="s">
        <v>434</v>
      </c>
      <c r="H5" s="138" t="s">
        <v>435</v>
      </c>
      <c r="I5" s="139" t="s">
        <v>436</v>
      </c>
    </row>
    <row r="6" spans="1:9" ht="24.75" customHeight="1" thickBot="1">
      <c r="A6" s="140" t="s">
        <v>15</v>
      </c>
      <c r="B6" s="141" t="s">
        <v>3</v>
      </c>
      <c r="C6" s="197"/>
      <c r="D6" s="23"/>
      <c r="E6" s="24"/>
      <c r="F6" s="25"/>
      <c r="G6" s="25"/>
      <c r="H6" s="26"/>
      <c r="I6" s="23">
        <f aca="true" t="shared" si="0" ref="I6:I11">SUM(D6,E6,F6,G6,H6)</f>
        <v>0</v>
      </c>
    </row>
    <row r="7" spans="1:10" ht="24.75" customHeight="1" thickBot="1">
      <c r="A7" s="140" t="s">
        <v>16</v>
      </c>
      <c r="B7" s="141" t="s">
        <v>4</v>
      </c>
      <c r="C7" s="198"/>
      <c r="D7" s="23"/>
      <c r="E7" s="24"/>
      <c r="F7" s="25"/>
      <c r="G7" s="25"/>
      <c r="H7" s="26"/>
      <c r="I7" s="23">
        <f t="shared" si="0"/>
        <v>0</v>
      </c>
      <c r="J7" s="460"/>
    </row>
    <row r="8" spans="1:10" ht="19.5" customHeight="1" thickBot="1">
      <c r="A8" s="140" t="s">
        <v>17</v>
      </c>
      <c r="B8" s="141" t="s">
        <v>169</v>
      </c>
      <c r="C8" s="198" t="s">
        <v>516</v>
      </c>
      <c r="D8" s="23"/>
      <c r="E8" s="24">
        <v>175876226</v>
      </c>
      <c r="F8" s="25"/>
      <c r="G8" s="25"/>
      <c r="H8" s="26"/>
      <c r="I8" s="23">
        <f t="shared" si="0"/>
        <v>175876226</v>
      </c>
      <c r="J8" s="460"/>
    </row>
    <row r="9" spans="1:10" ht="19.5" customHeight="1" thickBot="1">
      <c r="A9" s="268"/>
      <c r="B9" s="269" t="s">
        <v>538</v>
      </c>
      <c r="C9" s="270"/>
      <c r="D9" s="271">
        <v>8080260</v>
      </c>
      <c r="E9" s="272">
        <v>175696226</v>
      </c>
      <c r="F9" s="273"/>
      <c r="G9" s="273"/>
      <c r="H9" s="274"/>
      <c r="I9" s="23">
        <f t="shared" si="0"/>
        <v>183776486</v>
      </c>
      <c r="J9" s="460"/>
    </row>
    <row r="10" spans="1:10" ht="21.75" customHeight="1" thickBot="1">
      <c r="A10" s="232"/>
      <c r="B10" s="235" t="s">
        <v>539</v>
      </c>
      <c r="C10" s="248"/>
      <c r="D10" s="245"/>
      <c r="E10" s="252">
        <v>180000</v>
      </c>
      <c r="F10" s="228"/>
      <c r="G10" s="228"/>
      <c r="H10" s="240"/>
      <c r="I10" s="23">
        <f t="shared" si="0"/>
        <v>180000</v>
      </c>
      <c r="J10" s="460"/>
    </row>
    <row r="11" spans="1:10" ht="19.5" customHeight="1" thickBot="1">
      <c r="A11" s="233"/>
      <c r="B11" s="236"/>
      <c r="C11" s="249"/>
      <c r="D11" s="246"/>
      <c r="E11" s="253"/>
      <c r="F11" s="229"/>
      <c r="G11" s="229"/>
      <c r="H11" s="241"/>
      <c r="I11" s="23">
        <f t="shared" si="0"/>
        <v>0</v>
      </c>
      <c r="J11" s="460"/>
    </row>
    <row r="12" spans="1:10" ht="19.5" customHeight="1" thickBot="1">
      <c r="A12" s="135" t="s">
        <v>18</v>
      </c>
      <c r="B12" s="141" t="s">
        <v>170</v>
      </c>
      <c r="C12" s="250" t="s">
        <v>516</v>
      </c>
      <c r="D12" s="23">
        <f>+D17</f>
        <v>0</v>
      </c>
      <c r="E12" s="254">
        <v>33764967</v>
      </c>
      <c r="F12" s="25">
        <f>+F17</f>
        <v>0</v>
      </c>
      <c r="G12" s="25">
        <f>+G17</f>
        <v>0</v>
      </c>
      <c r="H12" s="242">
        <f>+H17</f>
        <v>0</v>
      </c>
      <c r="I12" s="23">
        <f>SUM(D12:H12)</f>
        <v>33764967</v>
      </c>
      <c r="J12" s="460"/>
    </row>
    <row r="13" spans="1:10" ht="19.5" customHeight="1" thickBot="1">
      <c r="A13" s="232"/>
      <c r="B13" s="237" t="s">
        <v>465</v>
      </c>
      <c r="C13" s="248"/>
      <c r="D13" s="245"/>
      <c r="E13" s="252">
        <v>10000000</v>
      </c>
      <c r="F13" s="228"/>
      <c r="G13" s="228"/>
      <c r="H13" s="240"/>
      <c r="I13" s="23">
        <f aca="true" t="shared" si="1" ref="I13:I19">SUM(D13:H13)</f>
        <v>10000000</v>
      </c>
      <c r="J13" s="460"/>
    </row>
    <row r="14" spans="1:10" ht="19.5" customHeight="1" thickBot="1">
      <c r="A14" s="234"/>
      <c r="B14" s="238" t="s">
        <v>535</v>
      </c>
      <c r="C14" s="251"/>
      <c r="D14" s="247"/>
      <c r="E14" s="255">
        <v>1000000</v>
      </c>
      <c r="F14" s="230"/>
      <c r="G14" s="230"/>
      <c r="H14" s="243"/>
      <c r="I14" s="23">
        <f t="shared" si="1"/>
        <v>1000000</v>
      </c>
      <c r="J14" s="460"/>
    </row>
    <row r="15" spans="1:10" ht="27" customHeight="1" thickBot="1">
      <c r="A15" s="234"/>
      <c r="B15" s="258" t="s">
        <v>521</v>
      </c>
      <c r="C15" s="251"/>
      <c r="D15" s="247"/>
      <c r="E15" s="255">
        <v>1250000</v>
      </c>
      <c r="F15" s="230"/>
      <c r="G15" s="230"/>
      <c r="H15" s="243"/>
      <c r="I15" s="23">
        <f t="shared" si="1"/>
        <v>1250000</v>
      </c>
      <c r="J15" s="460"/>
    </row>
    <row r="16" spans="1:10" ht="19.5" customHeight="1" thickBot="1">
      <c r="A16" s="234"/>
      <c r="B16" s="258" t="s">
        <v>536</v>
      </c>
      <c r="C16" s="251"/>
      <c r="D16" s="247"/>
      <c r="E16" s="255">
        <v>701548</v>
      </c>
      <c r="F16" s="230"/>
      <c r="G16" s="230"/>
      <c r="H16" s="243"/>
      <c r="I16" s="23">
        <f t="shared" si="1"/>
        <v>701548</v>
      </c>
      <c r="J16" s="460"/>
    </row>
    <row r="17" spans="1:10" ht="19.5" customHeight="1" thickBot="1">
      <c r="A17" s="233" t="s">
        <v>19</v>
      </c>
      <c r="B17" s="239" t="s">
        <v>537</v>
      </c>
      <c r="C17" s="249"/>
      <c r="D17" s="257"/>
      <c r="E17" s="256">
        <v>20813419</v>
      </c>
      <c r="F17" s="231"/>
      <c r="G17" s="231"/>
      <c r="H17" s="244"/>
      <c r="I17" s="23">
        <f t="shared" si="1"/>
        <v>20813419</v>
      </c>
      <c r="J17" s="460"/>
    </row>
    <row r="18" spans="1:10" ht="19.5" customHeight="1" thickBot="1">
      <c r="A18" s="140" t="s">
        <v>20</v>
      </c>
      <c r="B18" s="142" t="s">
        <v>171</v>
      </c>
      <c r="C18" s="198"/>
      <c r="D18" s="23">
        <f>+D19</f>
        <v>0</v>
      </c>
      <c r="E18" s="24"/>
      <c r="F18" s="25"/>
      <c r="G18" s="25"/>
      <c r="H18" s="26"/>
      <c r="I18" s="23">
        <f t="shared" si="1"/>
        <v>0</v>
      </c>
      <c r="J18" s="460"/>
    </row>
    <row r="19" spans="1:10" ht="19.5" customHeight="1" thickBot="1">
      <c r="A19" s="143" t="s">
        <v>21</v>
      </c>
      <c r="B19" s="27" t="s">
        <v>60</v>
      </c>
      <c r="C19" s="199"/>
      <c r="D19" s="28"/>
      <c r="E19" s="29"/>
      <c r="F19" s="30"/>
      <c r="G19" s="30"/>
      <c r="H19" s="14"/>
      <c r="I19" s="23">
        <f t="shared" si="1"/>
        <v>0</v>
      </c>
      <c r="J19" s="460"/>
    </row>
    <row r="20" spans="1:10" ht="19.5" customHeight="1" thickBot="1">
      <c r="A20" s="463" t="s">
        <v>466</v>
      </c>
      <c r="B20" s="464"/>
      <c r="C20" s="70"/>
      <c r="D20" s="23">
        <f aca="true" t="shared" si="2" ref="D20:I20">+D6+D7+D8+D12+D18</f>
        <v>0</v>
      </c>
      <c r="E20" s="24">
        <f t="shared" si="2"/>
        <v>209641193</v>
      </c>
      <c r="F20" s="25">
        <f t="shared" si="2"/>
        <v>0</v>
      </c>
      <c r="G20" s="25">
        <f t="shared" si="2"/>
        <v>0</v>
      </c>
      <c r="H20" s="26">
        <f t="shared" si="2"/>
        <v>0</v>
      </c>
      <c r="I20" s="23">
        <f t="shared" si="2"/>
        <v>209641193</v>
      </c>
      <c r="J20" s="460"/>
    </row>
    <row r="21" spans="9:10" ht="19.5" customHeight="1">
      <c r="I21" s="275"/>
      <c r="J21" s="461"/>
    </row>
    <row r="22" spans="9:10" ht="19.5" customHeight="1">
      <c r="I22" s="224"/>
      <c r="J22" s="461"/>
    </row>
    <row r="23" ht="19.5" customHeight="1">
      <c r="J23" s="461"/>
    </row>
    <row r="24" ht="19.5" customHeight="1">
      <c r="J24" s="461"/>
    </row>
  </sheetData>
  <sheetProtection/>
  <mergeCells count="9">
    <mergeCell ref="J7:J24"/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CE,Dőlt"10. mellékelt a .../2018.(...)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30" sqref="D30"/>
    </sheetView>
  </sheetViews>
  <sheetFormatPr defaultColWidth="9.00390625" defaultRowHeight="12.75"/>
  <cols>
    <col min="1" max="1" width="5.875" style="43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473" t="s">
        <v>5</v>
      </c>
      <c r="C1" s="473"/>
      <c r="D1" s="473"/>
    </row>
    <row r="2" spans="1:4" s="32" customFormat="1" ht="16.5" thickBot="1">
      <c r="A2" s="31"/>
      <c r="B2" s="162"/>
      <c r="D2" s="21" t="s">
        <v>483</v>
      </c>
    </row>
    <row r="3" spans="1:4" s="34" customFormat="1" ht="48" customHeight="1" thickBot="1">
      <c r="A3" s="33" t="s">
        <v>13</v>
      </c>
      <c r="B3" s="119" t="s">
        <v>14</v>
      </c>
      <c r="C3" s="119" t="s">
        <v>61</v>
      </c>
      <c r="D3" s="120" t="s">
        <v>62</v>
      </c>
    </row>
    <row r="4" spans="1:4" s="34" customFormat="1" ht="13.5" customHeight="1" thickBot="1">
      <c r="A4" s="18" t="s">
        <v>427</v>
      </c>
      <c r="B4" s="121" t="s">
        <v>428</v>
      </c>
      <c r="C4" s="121" t="s">
        <v>429</v>
      </c>
      <c r="D4" s="122" t="s">
        <v>431</v>
      </c>
    </row>
    <row r="5" spans="1:4" ht="18" customHeight="1">
      <c r="A5" s="76" t="s">
        <v>15</v>
      </c>
      <c r="B5" s="123" t="s">
        <v>134</v>
      </c>
      <c r="C5" s="74"/>
      <c r="D5" s="225" t="s">
        <v>467</v>
      </c>
    </row>
    <row r="6" spans="1:4" ht="18" customHeight="1">
      <c r="A6" s="35" t="s">
        <v>16</v>
      </c>
      <c r="B6" s="124" t="s">
        <v>135</v>
      </c>
      <c r="C6" s="75"/>
      <c r="D6" s="225" t="s">
        <v>467</v>
      </c>
    </row>
    <row r="7" spans="1:4" ht="18" customHeight="1">
      <c r="A7" s="35" t="s">
        <v>17</v>
      </c>
      <c r="B7" s="124" t="s">
        <v>110</v>
      </c>
      <c r="C7" s="75"/>
      <c r="D7" s="225" t="s">
        <v>467</v>
      </c>
    </row>
    <row r="8" spans="1:4" ht="18" customHeight="1">
      <c r="A8" s="35" t="s">
        <v>18</v>
      </c>
      <c r="B8" s="124" t="s">
        <v>111</v>
      </c>
      <c r="C8" s="75"/>
      <c r="D8" s="225" t="s">
        <v>467</v>
      </c>
    </row>
    <row r="9" spans="1:4" ht="18" customHeight="1">
      <c r="A9" s="35" t="s">
        <v>19</v>
      </c>
      <c r="B9" s="124" t="s">
        <v>127</v>
      </c>
      <c r="C9" s="75"/>
      <c r="D9" s="225" t="s">
        <v>467</v>
      </c>
    </row>
    <row r="10" spans="1:4" ht="18" customHeight="1">
      <c r="A10" s="35" t="s">
        <v>20</v>
      </c>
      <c r="B10" s="124" t="s">
        <v>128</v>
      </c>
      <c r="C10" s="75"/>
      <c r="D10" s="225" t="s">
        <v>467</v>
      </c>
    </row>
    <row r="11" spans="1:4" ht="18" customHeight="1">
      <c r="A11" s="35" t="s">
        <v>21</v>
      </c>
      <c r="B11" s="125" t="s">
        <v>129</v>
      </c>
      <c r="C11" s="75"/>
      <c r="D11" s="225" t="s">
        <v>467</v>
      </c>
    </row>
    <row r="12" spans="1:4" ht="18" customHeight="1">
      <c r="A12" s="35" t="s">
        <v>23</v>
      </c>
      <c r="B12" s="125" t="s">
        <v>130</v>
      </c>
      <c r="C12" s="75"/>
      <c r="D12" s="225" t="s">
        <v>467</v>
      </c>
    </row>
    <row r="13" spans="1:4" ht="18" customHeight="1">
      <c r="A13" s="35" t="s">
        <v>24</v>
      </c>
      <c r="B13" s="125" t="s">
        <v>131</v>
      </c>
      <c r="C13" s="75"/>
      <c r="D13" s="225" t="s">
        <v>467</v>
      </c>
    </row>
    <row r="14" spans="1:4" ht="18" customHeight="1">
      <c r="A14" s="35" t="s">
        <v>25</v>
      </c>
      <c r="B14" s="125" t="s">
        <v>132</v>
      </c>
      <c r="C14" s="75"/>
      <c r="D14" s="225" t="s">
        <v>467</v>
      </c>
    </row>
    <row r="15" spans="1:4" ht="22.5" customHeight="1">
      <c r="A15" s="35" t="s">
        <v>26</v>
      </c>
      <c r="B15" s="125" t="s">
        <v>133</v>
      </c>
      <c r="C15" s="75"/>
      <c r="D15" s="225" t="s">
        <v>467</v>
      </c>
    </row>
    <row r="16" spans="1:4" ht="18" customHeight="1">
      <c r="A16" s="35" t="s">
        <v>27</v>
      </c>
      <c r="B16" s="124" t="s">
        <v>112</v>
      </c>
      <c r="C16" s="75"/>
      <c r="D16" s="225" t="s">
        <v>467</v>
      </c>
    </row>
    <row r="17" spans="1:4" ht="18" customHeight="1">
      <c r="A17" s="35" t="s">
        <v>28</v>
      </c>
      <c r="B17" s="124" t="s">
        <v>7</v>
      </c>
      <c r="C17" s="75"/>
      <c r="D17" s="225" t="s">
        <v>467</v>
      </c>
    </row>
    <row r="18" spans="1:4" ht="18" customHeight="1">
      <c r="A18" s="35" t="s">
        <v>29</v>
      </c>
      <c r="B18" s="124" t="s">
        <v>6</v>
      </c>
      <c r="C18" s="75"/>
      <c r="D18" s="225" t="s">
        <v>467</v>
      </c>
    </row>
    <row r="19" spans="1:4" ht="18" customHeight="1">
      <c r="A19" s="35" t="s">
        <v>30</v>
      </c>
      <c r="B19" s="124" t="s">
        <v>113</v>
      </c>
      <c r="C19" s="75"/>
      <c r="D19" s="225" t="s">
        <v>467</v>
      </c>
    </row>
    <row r="20" spans="1:4" ht="18" customHeight="1">
      <c r="A20" s="35" t="s">
        <v>31</v>
      </c>
      <c r="B20" s="124" t="s">
        <v>114</v>
      </c>
      <c r="C20" s="75"/>
      <c r="D20" s="225" t="s">
        <v>467</v>
      </c>
    </row>
    <row r="21" spans="1:4" ht="18" customHeight="1">
      <c r="A21" s="35" t="s">
        <v>32</v>
      </c>
      <c r="B21" s="71"/>
      <c r="C21" s="36"/>
      <c r="D21" s="37"/>
    </row>
    <row r="22" spans="1:4" ht="18" customHeight="1">
      <c r="A22" s="35" t="s">
        <v>33</v>
      </c>
      <c r="B22" s="38"/>
      <c r="C22" s="36"/>
      <c r="D22" s="37"/>
    </row>
    <row r="23" spans="1:4" ht="18" customHeight="1">
      <c r="A23" s="35" t="s">
        <v>34</v>
      </c>
      <c r="B23" s="38"/>
      <c r="C23" s="36"/>
      <c r="D23" s="37"/>
    </row>
    <row r="24" spans="1:4" ht="18" customHeight="1">
      <c r="A24" s="35" t="s">
        <v>35</v>
      </c>
      <c r="B24" s="38"/>
      <c r="C24" s="36"/>
      <c r="D24" s="37"/>
    </row>
    <row r="25" spans="1:4" ht="18" customHeight="1">
      <c r="A25" s="35" t="s">
        <v>36</v>
      </c>
      <c r="B25" s="38"/>
      <c r="C25" s="36"/>
      <c r="D25" s="37"/>
    </row>
    <row r="26" spans="1:4" ht="18" customHeight="1">
      <c r="A26" s="35" t="s">
        <v>37</v>
      </c>
      <c r="B26" s="38"/>
      <c r="C26" s="36"/>
      <c r="D26" s="37"/>
    </row>
    <row r="27" spans="1:4" ht="18" customHeight="1">
      <c r="A27" s="35" t="s">
        <v>38</v>
      </c>
      <c r="B27" s="38"/>
      <c r="C27" s="36"/>
      <c r="D27" s="37"/>
    </row>
    <row r="28" spans="1:4" ht="18" customHeight="1">
      <c r="A28" s="35" t="s">
        <v>39</v>
      </c>
      <c r="B28" s="38"/>
      <c r="C28" s="36"/>
      <c r="D28" s="37"/>
    </row>
    <row r="29" spans="1:4" ht="18" customHeight="1" thickBot="1">
      <c r="A29" s="77" t="s">
        <v>40</v>
      </c>
      <c r="B29" s="39"/>
      <c r="C29" s="40"/>
      <c r="D29" s="41"/>
    </row>
    <row r="30" spans="1:4" ht="18" customHeight="1" thickBot="1">
      <c r="A30" s="19" t="s">
        <v>41</v>
      </c>
      <c r="B30" s="126" t="s">
        <v>48</v>
      </c>
      <c r="C30" s="127">
        <f>+C5+C6+C7+C8+C9+C16+C17+C18+C19+C20+C21+C22+C23+C24+C25+C26+C27+C28+C29</f>
        <v>0</v>
      </c>
      <c r="D30" s="128" t="e">
        <f>+D5+D6+D7+D8+D9+D16+D17+D18+D19+D20+D21+D22+D23+D24+D25+D26+D27+D28+D29</f>
        <v>#VALUE!</v>
      </c>
    </row>
    <row r="31" spans="1:4" ht="8.25" customHeight="1">
      <c r="A31" s="42"/>
      <c r="B31" s="472"/>
      <c r="C31" s="472"/>
      <c r="D31" s="47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11. mellékelt a.../2018.(...)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89" workbookViewId="0" topLeftCell="A1">
      <selection activeCell="S21" sqref="S21"/>
    </sheetView>
  </sheetViews>
  <sheetFormatPr defaultColWidth="9.00390625" defaultRowHeight="12.75"/>
  <cols>
    <col min="1" max="1" width="4.875" style="48" customWidth="1"/>
    <col min="2" max="2" width="31.00390625" style="66" customWidth="1"/>
    <col min="3" max="3" width="12.125" style="66" customWidth="1"/>
    <col min="4" max="4" width="10.875" style="66" customWidth="1"/>
    <col min="5" max="5" width="11.875" style="66" customWidth="1"/>
    <col min="6" max="6" width="12.125" style="66" customWidth="1"/>
    <col min="7" max="7" width="10.875" style="66" customWidth="1"/>
    <col min="8" max="8" width="11.625" style="66" customWidth="1"/>
    <col min="9" max="9" width="11.00390625" style="66" customWidth="1"/>
    <col min="10" max="10" width="11.50390625" style="66" customWidth="1"/>
    <col min="11" max="11" width="10.875" style="66" customWidth="1"/>
    <col min="12" max="12" width="10.50390625" style="66" customWidth="1"/>
    <col min="13" max="13" width="11.00390625" style="66" customWidth="1"/>
    <col min="14" max="14" width="11.875" style="66" customWidth="1"/>
    <col min="15" max="15" width="12.625" style="48" customWidth="1"/>
    <col min="16" max="16384" width="9.375" style="66" customWidth="1"/>
  </cols>
  <sheetData>
    <row r="1" spans="1:15" ht="31.5" customHeight="1">
      <c r="A1" s="477" t="s">
        <v>498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ht="16.5" thickBot="1">
      <c r="O2" s="2" t="s">
        <v>483</v>
      </c>
    </row>
    <row r="3" spans="1:15" s="48" customFormat="1" ht="25.5" customHeight="1" thickBot="1">
      <c r="A3" s="45" t="s">
        <v>13</v>
      </c>
      <c r="B3" s="46" t="s">
        <v>51</v>
      </c>
      <c r="C3" s="46" t="s">
        <v>63</v>
      </c>
      <c r="D3" s="46" t="s">
        <v>64</v>
      </c>
      <c r="E3" s="46" t="s">
        <v>65</v>
      </c>
      <c r="F3" s="46" t="s">
        <v>66</v>
      </c>
      <c r="G3" s="46" t="s">
        <v>67</v>
      </c>
      <c r="H3" s="46" t="s">
        <v>68</v>
      </c>
      <c r="I3" s="46" t="s">
        <v>69</v>
      </c>
      <c r="J3" s="46" t="s">
        <v>70</v>
      </c>
      <c r="K3" s="46" t="s">
        <v>71</v>
      </c>
      <c r="L3" s="46" t="s">
        <v>72</v>
      </c>
      <c r="M3" s="46" t="s">
        <v>73</v>
      </c>
      <c r="N3" s="46" t="s">
        <v>74</v>
      </c>
      <c r="O3" s="47" t="s">
        <v>48</v>
      </c>
    </row>
    <row r="4" spans="1:15" s="50" customFormat="1" ht="15" customHeight="1" thickBot="1">
      <c r="A4" s="49" t="s">
        <v>15</v>
      </c>
      <c r="B4" s="474" t="s">
        <v>49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6"/>
    </row>
    <row r="5" spans="1:15" s="50" customFormat="1" ht="27.75" customHeight="1">
      <c r="A5" s="51" t="s">
        <v>16</v>
      </c>
      <c r="B5" s="204" t="s">
        <v>328</v>
      </c>
      <c r="C5" s="52">
        <v>5100699</v>
      </c>
      <c r="D5" s="52">
        <v>5100689</v>
      </c>
      <c r="E5" s="52">
        <v>5100689</v>
      </c>
      <c r="F5" s="52">
        <v>5100689</v>
      </c>
      <c r="G5" s="52">
        <v>5100689</v>
      </c>
      <c r="H5" s="52">
        <v>5100689</v>
      </c>
      <c r="I5" s="52">
        <v>5100689</v>
      </c>
      <c r="J5" s="52">
        <v>5100689</v>
      </c>
      <c r="K5" s="52">
        <v>5100689</v>
      </c>
      <c r="L5" s="52">
        <v>5100689</v>
      </c>
      <c r="M5" s="52">
        <v>5100689</v>
      </c>
      <c r="N5" s="52">
        <v>5100689</v>
      </c>
      <c r="O5" s="53">
        <f aca="true" t="shared" si="0" ref="O5:O25">SUM(C5:N5)</f>
        <v>61208278</v>
      </c>
    </row>
    <row r="6" spans="1:15" s="57" customFormat="1" ht="25.5" customHeight="1">
      <c r="A6" s="54" t="s">
        <v>17</v>
      </c>
      <c r="B6" s="146" t="s">
        <v>353</v>
      </c>
      <c r="C6" s="55">
        <v>328573</v>
      </c>
      <c r="D6" s="55">
        <v>328573</v>
      </c>
      <c r="E6" s="55">
        <v>328573</v>
      </c>
      <c r="F6" s="55">
        <v>328573</v>
      </c>
      <c r="G6" s="55">
        <v>328573</v>
      </c>
      <c r="H6" s="55">
        <v>328573</v>
      </c>
      <c r="I6" s="55">
        <v>328575</v>
      </c>
      <c r="J6" s="55"/>
      <c r="K6" s="55"/>
      <c r="L6" s="55"/>
      <c r="M6" s="55"/>
      <c r="N6" s="55"/>
      <c r="O6" s="56">
        <f t="shared" si="0"/>
        <v>2300013</v>
      </c>
    </row>
    <row r="7" spans="1:15" s="57" customFormat="1" ht="22.5">
      <c r="A7" s="54" t="s">
        <v>18</v>
      </c>
      <c r="B7" s="145" t="s">
        <v>354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>
        <f t="shared" si="0"/>
        <v>0</v>
      </c>
    </row>
    <row r="8" spans="1:15" s="57" customFormat="1" ht="19.5" customHeight="1">
      <c r="A8" s="54" t="s">
        <v>19</v>
      </c>
      <c r="B8" s="144" t="s">
        <v>141</v>
      </c>
      <c r="C8" s="55">
        <v>38000</v>
      </c>
      <c r="D8" s="55">
        <v>38000</v>
      </c>
      <c r="E8" s="55">
        <v>1880000</v>
      </c>
      <c r="F8" s="55">
        <v>38000</v>
      </c>
      <c r="G8" s="55">
        <v>38000</v>
      </c>
      <c r="H8" s="55">
        <v>38000</v>
      </c>
      <c r="I8" s="55">
        <v>38000</v>
      </c>
      <c r="J8" s="55">
        <v>38000</v>
      </c>
      <c r="K8" s="55">
        <v>1880000</v>
      </c>
      <c r="L8" s="55">
        <v>38000</v>
      </c>
      <c r="M8" s="55">
        <v>38000</v>
      </c>
      <c r="N8" s="55">
        <v>38000</v>
      </c>
      <c r="O8" s="56">
        <f t="shared" si="0"/>
        <v>4140000</v>
      </c>
    </row>
    <row r="9" spans="1:15" s="57" customFormat="1" ht="18.75" customHeight="1">
      <c r="A9" s="54" t="s">
        <v>20</v>
      </c>
      <c r="B9" s="144" t="s">
        <v>355</v>
      </c>
      <c r="C9" s="55">
        <v>325250</v>
      </c>
      <c r="D9" s="55">
        <v>325250</v>
      </c>
      <c r="E9" s="55">
        <v>325250</v>
      </c>
      <c r="F9" s="55">
        <v>325250</v>
      </c>
      <c r="G9" s="55">
        <v>325250</v>
      </c>
      <c r="H9" s="55">
        <v>325250</v>
      </c>
      <c r="I9" s="55">
        <v>325250</v>
      </c>
      <c r="J9" s="55">
        <v>325250</v>
      </c>
      <c r="K9" s="55">
        <v>325250</v>
      </c>
      <c r="L9" s="55">
        <v>325250</v>
      </c>
      <c r="M9" s="55">
        <v>325250</v>
      </c>
      <c r="N9" s="55">
        <v>325250</v>
      </c>
      <c r="O9" s="56">
        <f t="shared" si="0"/>
        <v>3903000</v>
      </c>
    </row>
    <row r="10" spans="1:15" s="57" customFormat="1" ht="23.25" customHeight="1">
      <c r="A10" s="54" t="s">
        <v>21</v>
      </c>
      <c r="B10" s="144" t="s">
        <v>8</v>
      </c>
      <c r="C10" s="55"/>
      <c r="D10" s="55">
        <v>20813419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>
        <f t="shared" si="0"/>
        <v>20813419</v>
      </c>
    </row>
    <row r="11" spans="1:15" s="57" customFormat="1" ht="19.5" customHeight="1">
      <c r="A11" s="54" t="s">
        <v>22</v>
      </c>
      <c r="B11" s="144" t="s">
        <v>330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>
        <f t="shared" si="0"/>
        <v>0</v>
      </c>
    </row>
    <row r="12" spans="1:15" s="57" customFormat="1" ht="27" customHeight="1">
      <c r="A12" s="54" t="s">
        <v>23</v>
      </c>
      <c r="B12" s="146" t="s">
        <v>352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>
        <f t="shared" si="0"/>
        <v>0</v>
      </c>
    </row>
    <row r="13" spans="1:15" s="57" customFormat="1" ht="21.75" customHeight="1" thickBot="1">
      <c r="A13" s="54" t="s">
        <v>24</v>
      </c>
      <c r="B13" s="144" t="s">
        <v>9</v>
      </c>
      <c r="C13" s="55">
        <v>206075884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>
        <f t="shared" si="0"/>
        <v>206075884</v>
      </c>
    </row>
    <row r="14" spans="1:15" s="50" customFormat="1" ht="21" customHeight="1" thickBot="1">
      <c r="A14" s="49" t="s">
        <v>25</v>
      </c>
      <c r="B14" s="20" t="s">
        <v>99</v>
      </c>
      <c r="C14" s="60">
        <f>SUM(C5:C13)</f>
        <v>211868406</v>
      </c>
      <c r="D14" s="60">
        <f>SUM(D5:D13,C26)</f>
        <v>230214013</v>
      </c>
      <c r="E14" s="60">
        <f aca="true" t="shared" si="1" ref="E14:N14">SUM(E5:E13,D26)</f>
        <v>232010873</v>
      </c>
      <c r="F14" s="60">
        <f t="shared" si="1"/>
        <v>231814893</v>
      </c>
      <c r="G14" s="60">
        <f t="shared" si="1"/>
        <v>230135253</v>
      </c>
      <c r="H14" s="60">
        <f t="shared" si="1"/>
        <v>230261613</v>
      </c>
      <c r="I14" s="60">
        <f t="shared" si="1"/>
        <v>230242135</v>
      </c>
      <c r="J14" s="60">
        <f t="shared" si="1"/>
        <v>54172196</v>
      </c>
      <c r="K14" s="60">
        <f t="shared" si="1"/>
        <v>22111267</v>
      </c>
      <c r="L14" s="60">
        <f t="shared" si="1"/>
        <v>22115645</v>
      </c>
      <c r="M14" s="60">
        <f t="shared" si="1"/>
        <v>22356023</v>
      </c>
      <c r="N14" s="60">
        <f t="shared" si="1"/>
        <v>20735401</v>
      </c>
      <c r="O14" s="61">
        <f>SUM(O5:O13)</f>
        <v>298440594</v>
      </c>
    </row>
    <row r="15" spans="1:15" s="50" customFormat="1" ht="20.25" customHeight="1" thickBot="1">
      <c r="A15" s="49" t="s">
        <v>26</v>
      </c>
      <c r="B15" s="474" t="s">
        <v>50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6"/>
    </row>
    <row r="16" spans="1:15" s="57" customFormat="1" ht="17.25" customHeight="1">
      <c r="A16" s="62" t="s">
        <v>27</v>
      </c>
      <c r="B16" s="147" t="s">
        <v>52</v>
      </c>
      <c r="C16" s="58">
        <v>1171728</v>
      </c>
      <c r="D16" s="58">
        <v>1171728</v>
      </c>
      <c r="E16" s="58">
        <v>1171728</v>
      </c>
      <c r="F16" s="58">
        <v>1171728</v>
      </c>
      <c r="G16" s="58">
        <v>1171728</v>
      </c>
      <c r="H16" s="58">
        <v>1171728</v>
      </c>
      <c r="I16" s="58">
        <v>1171728</v>
      </c>
      <c r="J16" s="58">
        <v>840837</v>
      </c>
      <c r="K16" s="58">
        <v>840837</v>
      </c>
      <c r="L16" s="58">
        <v>840837</v>
      </c>
      <c r="M16" s="58">
        <v>840837</v>
      </c>
      <c r="N16" s="58">
        <v>840846</v>
      </c>
      <c r="O16" s="59">
        <f t="shared" si="0"/>
        <v>12406290</v>
      </c>
    </row>
    <row r="17" spans="1:15" s="57" customFormat="1" ht="33.75" customHeight="1">
      <c r="A17" s="54" t="s">
        <v>28</v>
      </c>
      <c r="B17" s="146" t="s">
        <v>150</v>
      </c>
      <c r="C17" s="55">
        <v>221675</v>
      </c>
      <c r="D17" s="55">
        <v>221675</v>
      </c>
      <c r="E17" s="55">
        <v>221675</v>
      </c>
      <c r="F17" s="55">
        <v>221675</v>
      </c>
      <c r="G17" s="55">
        <v>221675</v>
      </c>
      <c r="H17" s="55">
        <v>221675</v>
      </c>
      <c r="I17" s="55">
        <v>221675</v>
      </c>
      <c r="J17" s="55">
        <v>165975</v>
      </c>
      <c r="K17" s="55">
        <v>165975</v>
      </c>
      <c r="L17" s="55">
        <v>165975</v>
      </c>
      <c r="M17" s="55">
        <v>165975</v>
      </c>
      <c r="N17" s="55">
        <v>165971</v>
      </c>
      <c r="O17" s="56">
        <f t="shared" si="0"/>
        <v>2381596</v>
      </c>
    </row>
    <row r="18" spans="1:15" s="57" customFormat="1" ht="20.25" customHeight="1">
      <c r="A18" s="54" t="s">
        <v>29</v>
      </c>
      <c r="B18" s="144" t="s">
        <v>115</v>
      </c>
      <c r="C18" s="55">
        <v>1018754</v>
      </c>
      <c r="D18" s="55">
        <v>1018754</v>
      </c>
      <c r="E18" s="55">
        <v>1018754</v>
      </c>
      <c r="F18" s="55">
        <v>1018754</v>
      </c>
      <c r="G18" s="55">
        <v>1018754</v>
      </c>
      <c r="H18" s="55">
        <v>1018754</v>
      </c>
      <c r="I18" s="55">
        <v>1018754</v>
      </c>
      <c r="J18" s="55">
        <v>1018754</v>
      </c>
      <c r="K18" s="55">
        <v>1018754</v>
      </c>
      <c r="L18" s="55">
        <v>1018754</v>
      </c>
      <c r="M18" s="55">
        <v>1018754</v>
      </c>
      <c r="N18" s="55">
        <v>1018756</v>
      </c>
      <c r="O18" s="56">
        <f t="shared" si="0"/>
        <v>12225050</v>
      </c>
    </row>
    <row r="19" spans="1:15" s="57" customFormat="1" ht="18.75" customHeight="1">
      <c r="A19" s="54" t="s">
        <v>30</v>
      </c>
      <c r="B19" s="144" t="s">
        <v>151</v>
      </c>
      <c r="C19" s="55">
        <v>453250</v>
      </c>
      <c r="D19" s="55">
        <v>453250</v>
      </c>
      <c r="E19" s="55">
        <v>453250</v>
      </c>
      <c r="F19" s="55">
        <v>453250</v>
      </c>
      <c r="G19" s="55">
        <v>453250</v>
      </c>
      <c r="H19" s="55">
        <v>453250</v>
      </c>
      <c r="I19" s="55">
        <v>453250</v>
      </c>
      <c r="J19" s="55">
        <v>453250</v>
      </c>
      <c r="K19" s="55">
        <v>453250</v>
      </c>
      <c r="L19" s="55">
        <v>453250</v>
      </c>
      <c r="M19" s="55">
        <v>453250</v>
      </c>
      <c r="N19" s="55">
        <v>453250</v>
      </c>
      <c r="O19" s="56">
        <f t="shared" si="0"/>
        <v>5439000</v>
      </c>
    </row>
    <row r="20" spans="1:15" s="57" customFormat="1" ht="19.5" customHeight="1">
      <c r="A20" s="54" t="s">
        <v>31</v>
      </c>
      <c r="B20" s="144" t="s">
        <v>10</v>
      </c>
      <c r="C20" s="55">
        <v>2946585</v>
      </c>
      <c r="D20" s="55">
        <v>2972245</v>
      </c>
      <c r="E20" s="55">
        <v>3123085</v>
      </c>
      <c r="F20" s="55">
        <v>4606745</v>
      </c>
      <c r="G20" s="55">
        <v>2800745</v>
      </c>
      <c r="H20" s="55">
        <v>2946585</v>
      </c>
      <c r="I20" s="55">
        <v>2972245</v>
      </c>
      <c r="J20" s="55">
        <v>3123085</v>
      </c>
      <c r="K20" s="55">
        <v>2800745</v>
      </c>
      <c r="L20" s="55">
        <v>2744745</v>
      </c>
      <c r="M20" s="55">
        <v>4605745</v>
      </c>
      <c r="N20" s="55">
        <v>2886076</v>
      </c>
      <c r="O20" s="56">
        <f t="shared" si="0"/>
        <v>38528631</v>
      </c>
    </row>
    <row r="21" spans="1:15" s="57" customFormat="1" ht="18.75" customHeight="1">
      <c r="A21" s="54" t="s">
        <v>32</v>
      </c>
      <c r="B21" s="144" t="s">
        <v>176</v>
      </c>
      <c r="C21" s="55"/>
      <c r="D21" s="55"/>
      <c r="E21" s="55"/>
      <c r="F21" s="55"/>
      <c r="G21" s="55"/>
      <c r="H21" s="55"/>
      <c r="I21" s="55">
        <v>175696226</v>
      </c>
      <c r="J21" s="55"/>
      <c r="K21" s="55">
        <v>180000</v>
      </c>
      <c r="L21" s="55"/>
      <c r="M21" s="55"/>
      <c r="N21" s="55"/>
      <c r="O21" s="56">
        <f t="shared" si="0"/>
        <v>175876226</v>
      </c>
    </row>
    <row r="22" spans="1:15" s="57" customFormat="1" ht="15.75">
      <c r="A22" s="54" t="s">
        <v>33</v>
      </c>
      <c r="B22" s="146" t="s">
        <v>154</v>
      </c>
      <c r="C22" s="55"/>
      <c r="D22" s="55"/>
      <c r="E22" s="55"/>
      <c r="F22" s="55"/>
      <c r="G22" s="55"/>
      <c r="H22" s="55"/>
      <c r="I22" s="55"/>
      <c r="J22" s="55">
        <v>33764967</v>
      </c>
      <c r="K22" s="55"/>
      <c r="L22" s="55"/>
      <c r="M22" s="55"/>
      <c r="N22" s="55"/>
      <c r="O22" s="56">
        <f t="shared" si="0"/>
        <v>33764967</v>
      </c>
    </row>
    <row r="23" spans="1:15" s="57" customFormat="1" ht="18" customHeight="1">
      <c r="A23" s="54" t="s">
        <v>34</v>
      </c>
      <c r="B23" s="144" t="s">
        <v>178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>
        <f t="shared" si="0"/>
        <v>0</v>
      </c>
    </row>
    <row r="24" spans="1:15" s="57" customFormat="1" ht="20.25" customHeight="1" thickBot="1">
      <c r="A24" s="54" t="s">
        <v>35</v>
      </c>
      <c r="B24" s="144" t="s">
        <v>11</v>
      </c>
      <c r="C24" s="55">
        <v>2448332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>
        <v>15370502</v>
      </c>
      <c r="O24" s="56">
        <f t="shared" si="0"/>
        <v>17818834</v>
      </c>
    </row>
    <row r="25" spans="1:15" s="50" customFormat="1" ht="21.75" customHeight="1" thickBot="1">
      <c r="A25" s="63" t="s">
        <v>36</v>
      </c>
      <c r="B25" s="20" t="s">
        <v>100</v>
      </c>
      <c r="C25" s="60">
        <f aca="true" t="shared" si="2" ref="C25:N25">SUM(C16:C24)</f>
        <v>8260324</v>
      </c>
      <c r="D25" s="60">
        <f t="shared" si="2"/>
        <v>5837652</v>
      </c>
      <c r="E25" s="60">
        <f t="shared" si="2"/>
        <v>5988492</v>
      </c>
      <c r="F25" s="60">
        <f t="shared" si="2"/>
        <v>7472152</v>
      </c>
      <c r="G25" s="60">
        <f t="shared" si="2"/>
        <v>5666152</v>
      </c>
      <c r="H25" s="60">
        <f t="shared" si="2"/>
        <v>5811992</v>
      </c>
      <c r="I25" s="60">
        <f t="shared" si="2"/>
        <v>181533878</v>
      </c>
      <c r="J25" s="60">
        <f t="shared" si="2"/>
        <v>39366868</v>
      </c>
      <c r="K25" s="60">
        <f t="shared" si="2"/>
        <v>5459561</v>
      </c>
      <c r="L25" s="60">
        <f t="shared" si="2"/>
        <v>5223561</v>
      </c>
      <c r="M25" s="60">
        <f t="shared" si="2"/>
        <v>7084561</v>
      </c>
      <c r="N25" s="60">
        <f t="shared" si="2"/>
        <v>20735401</v>
      </c>
      <c r="O25" s="61">
        <f t="shared" si="0"/>
        <v>298440594</v>
      </c>
    </row>
    <row r="26" spans="1:15" ht="16.5" thickBot="1">
      <c r="A26" s="63" t="s">
        <v>37</v>
      </c>
      <c r="B26" s="148" t="s">
        <v>101</v>
      </c>
      <c r="C26" s="64">
        <f aca="true" t="shared" si="3" ref="C26:O26">C14-C25</f>
        <v>203608082</v>
      </c>
      <c r="D26" s="64">
        <f t="shared" si="3"/>
        <v>224376361</v>
      </c>
      <c r="E26" s="64">
        <f t="shared" si="3"/>
        <v>226022381</v>
      </c>
      <c r="F26" s="64">
        <f t="shared" si="3"/>
        <v>224342741</v>
      </c>
      <c r="G26" s="64">
        <f t="shared" si="3"/>
        <v>224469101</v>
      </c>
      <c r="H26" s="64">
        <f t="shared" si="3"/>
        <v>224449621</v>
      </c>
      <c r="I26" s="64">
        <f t="shared" si="3"/>
        <v>48708257</v>
      </c>
      <c r="J26" s="64">
        <f t="shared" si="3"/>
        <v>14805328</v>
      </c>
      <c r="K26" s="64">
        <f t="shared" si="3"/>
        <v>16651706</v>
      </c>
      <c r="L26" s="64">
        <f t="shared" si="3"/>
        <v>16892084</v>
      </c>
      <c r="M26" s="64">
        <f t="shared" si="3"/>
        <v>15271462</v>
      </c>
      <c r="N26" s="64">
        <f t="shared" si="3"/>
        <v>0</v>
      </c>
      <c r="O26" s="65">
        <f t="shared" si="3"/>
        <v>0</v>
      </c>
    </row>
    <row r="27" ht="15.75">
      <c r="A27" s="67"/>
    </row>
    <row r="28" spans="2:15" ht="15.75">
      <c r="B28" s="68"/>
      <c r="C28" s="69"/>
      <c r="D28" s="69"/>
      <c r="O28" s="66"/>
    </row>
    <row r="29" ht="15.75">
      <c r="O29" s="66"/>
    </row>
    <row r="30" ht="15.75">
      <c r="O30" s="66"/>
    </row>
    <row r="31" ht="15.75">
      <c r="O31" s="66"/>
    </row>
    <row r="32" ht="15.75">
      <c r="O32" s="66"/>
    </row>
    <row r="33" ht="15.75">
      <c r="O33" s="66"/>
    </row>
    <row r="34" ht="15.75">
      <c r="O34" s="66"/>
    </row>
    <row r="35" ht="15.75">
      <c r="O35" s="66"/>
    </row>
    <row r="36" ht="15.75">
      <c r="O36" s="66"/>
    </row>
    <row r="37" ht="15.75">
      <c r="O37" s="66"/>
    </row>
    <row r="38" ht="15.75">
      <c r="O38" s="66"/>
    </row>
    <row r="39" ht="15.75">
      <c r="O39" s="66"/>
    </row>
    <row r="40" ht="15.75">
      <c r="O40" s="66"/>
    </row>
    <row r="41" ht="15.75">
      <c r="O41" s="66"/>
    </row>
    <row r="42" ht="15.75">
      <c r="O42" s="66"/>
    </row>
    <row r="43" ht="15.75">
      <c r="O43" s="66"/>
    </row>
    <row r="44" ht="15.75">
      <c r="O44" s="66"/>
    </row>
    <row r="45" ht="15.75">
      <c r="O45" s="66"/>
    </row>
    <row r="46" ht="15.75">
      <c r="O46" s="66"/>
    </row>
    <row r="47" ht="15.75">
      <c r="O47" s="66"/>
    </row>
    <row r="48" ht="15.75">
      <c r="O48" s="66"/>
    </row>
    <row r="49" ht="15.75">
      <c r="O49" s="66"/>
    </row>
    <row r="50" ht="15.75">
      <c r="O50" s="66"/>
    </row>
    <row r="51" ht="15.75">
      <c r="O51" s="66"/>
    </row>
    <row r="52" ht="15.75">
      <c r="O52" s="66"/>
    </row>
    <row r="53" ht="15.75">
      <c r="O53" s="66"/>
    </row>
    <row r="54" ht="15.75">
      <c r="O54" s="66"/>
    </row>
    <row r="55" ht="15.75">
      <c r="O55" s="66"/>
    </row>
    <row r="56" ht="15.75">
      <c r="O56" s="66"/>
    </row>
    <row r="57" ht="15.75">
      <c r="O57" s="66"/>
    </row>
    <row r="58" ht="15.75">
      <c r="O58" s="66"/>
    </row>
    <row r="59" ht="15.75">
      <c r="O59" s="66"/>
    </row>
    <row r="60" ht="15.75">
      <c r="O60" s="66"/>
    </row>
    <row r="61" ht="15.75">
      <c r="O61" s="66"/>
    </row>
    <row r="62" ht="15.75">
      <c r="O62" s="66"/>
    </row>
    <row r="63" ht="15.75">
      <c r="O63" s="66"/>
    </row>
    <row r="64" ht="15.75">
      <c r="O64" s="66"/>
    </row>
    <row r="65" ht="15.75">
      <c r="O65" s="66"/>
    </row>
    <row r="66" ht="15.75">
      <c r="O66" s="66"/>
    </row>
    <row r="67" ht="15.75">
      <c r="O67" s="66"/>
    </row>
    <row r="68" ht="15.75">
      <c r="O68" s="66"/>
    </row>
    <row r="69" ht="15.75">
      <c r="O69" s="66"/>
    </row>
    <row r="70" ht="15.75">
      <c r="O70" s="66"/>
    </row>
    <row r="71" ht="15.75">
      <c r="O71" s="66"/>
    </row>
    <row r="72" ht="15.75">
      <c r="O72" s="66"/>
    </row>
    <row r="73" ht="15.75">
      <c r="O73" s="66"/>
    </row>
    <row r="74" ht="15.75">
      <c r="O74" s="66"/>
    </row>
    <row r="75" ht="15.75">
      <c r="O75" s="66"/>
    </row>
    <row r="76" ht="15.75">
      <c r="O76" s="66"/>
    </row>
    <row r="77" ht="15.75">
      <c r="O77" s="66"/>
    </row>
    <row r="78" ht="15.75">
      <c r="O78" s="66"/>
    </row>
    <row r="79" ht="15.75">
      <c r="O79" s="66"/>
    </row>
    <row r="80" ht="15.75">
      <c r="O80" s="66"/>
    </row>
    <row r="81" ht="15.75">
      <c r="O81" s="66"/>
    </row>
  </sheetData>
  <sheetProtection/>
  <mergeCells count="3">
    <mergeCell ref="B4:O4"/>
    <mergeCell ref="B15:O15"/>
    <mergeCell ref="A1:O1"/>
  </mergeCells>
  <printOptions horizontalCentered="1"/>
  <pageMargins left="0.3937007874015748" right="0.3937007874015748" top="0.6692913385826772" bottom="0.5905511811023623" header="0.7874015748031497" footer="0.7874015748031497"/>
  <pageSetup horizontalDpi="600" verticalDpi="600" orientation="landscape" paperSize="9" scale="90" r:id="rId1"/>
  <headerFooter alignWithMargins="0">
    <oddHeader>&amp;R&amp;"Times New Roman CE,Dőlt"&amp;11 12. melléklet a ...../2018. (...)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view="pageLayout" zoomScaleNormal="120" zoomScaleSheetLayoutView="100" workbookViewId="0" topLeftCell="B1">
      <selection activeCell="E36" sqref="E36"/>
    </sheetView>
  </sheetViews>
  <sheetFormatPr defaultColWidth="9.00390625" defaultRowHeight="12.75"/>
  <cols>
    <col min="1" max="1" width="9.00390625" style="164" customWidth="1"/>
    <col min="2" max="2" width="66.375" style="164" bestFit="1" customWidth="1"/>
    <col min="3" max="3" width="15.50390625" style="165" customWidth="1"/>
    <col min="4" max="5" width="15.50390625" style="164" customWidth="1"/>
    <col min="6" max="6" width="9.00390625" style="177" customWidth="1"/>
    <col min="7" max="16384" width="9.375" style="177" customWidth="1"/>
  </cols>
  <sheetData>
    <row r="1" spans="1:5" ht="15.75" customHeight="1">
      <c r="A1" s="424" t="s">
        <v>12</v>
      </c>
      <c r="B1" s="424"/>
      <c r="C1" s="424"/>
      <c r="D1" s="424"/>
      <c r="E1" s="424"/>
    </row>
    <row r="2" spans="1:5" ht="15.75" customHeight="1" thickBot="1">
      <c r="A2" s="479" t="s">
        <v>120</v>
      </c>
      <c r="B2" s="479"/>
      <c r="D2" s="79"/>
      <c r="E2" s="154" t="s">
        <v>483</v>
      </c>
    </row>
    <row r="3" spans="1:5" ht="37.5" customHeight="1" thickBot="1">
      <c r="A3" s="12" t="s">
        <v>59</v>
      </c>
      <c r="B3" s="13" t="s">
        <v>14</v>
      </c>
      <c r="C3" s="174">
        <v>2019</v>
      </c>
      <c r="D3" s="95">
        <v>2020</v>
      </c>
      <c r="E3" s="95">
        <v>2021</v>
      </c>
    </row>
    <row r="4" spans="1:5" s="178" customFormat="1" ht="12" customHeight="1" thickBot="1">
      <c r="A4" s="16" t="s">
        <v>427</v>
      </c>
      <c r="B4" s="17" t="s">
        <v>428</v>
      </c>
      <c r="C4" s="17" t="s">
        <v>429</v>
      </c>
      <c r="D4" s="188" t="s">
        <v>431</v>
      </c>
      <c r="E4" s="188" t="s">
        <v>430</v>
      </c>
    </row>
    <row r="5" spans="1:5" s="179" customFormat="1" ht="12" customHeight="1" thickBot="1">
      <c r="A5" s="10" t="s">
        <v>15</v>
      </c>
      <c r="B5" s="11" t="s">
        <v>441</v>
      </c>
      <c r="C5" s="190">
        <v>54000000</v>
      </c>
      <c r="D5" s="191">
        <v>55000000</v>
      </c>
      <c r="E5" s="191">
        <v>61000000</v>
      </c>
    </row>
    <row r="6" spans="1:5" s="179" customFormat="1" ht="12" customHeight="1" thickBot="1">
      <c r="A6" s="10" t="s">
        <v>16</v>
      </c>
      <c r="B6" s="149" t="s">
        <v>329</v>
      </c>
      <c r="C6" s="190">
        <v>6370000</v>
      </c>
      <c r="D6" s="191">
        <v>6480000</v>
      </c>
      <c r="E6" s="191">
        <v>4480000</v>
      </c>
    </row>
    <row r="7" spans="1:5" s="179" customFormat="1" ht="12" customHeight="1" thickBot="1">
      <c r="A7" s="10" t="s">
        <v>17</v>
      </c>
      <c r="B7" s="11" t="s">
        <v>337</v>
      </c>
      <c r="C7" s="190"/>
      <c r="D7" s="191"/>
      <c r="E7" s="191"/>
    </row>
    <row r="8" spans="1:5" s="179" customFormat="1" ht="12" customHeight="1" thickBot="1">
      <c r="A8" s="10" t="s">
        <v>140</v>
      </c>
      <c r="B8" s="11" t="s">
        <v>216</v>
      </c>
      <c r="C8" s="173">
        <f>+C9+C13+C14+C15</f>
        <v>5370000</v>
      </c>
      <c r="D8" s="185">
        <f>+D9+D13+D14+D15</f>
        <v>5570000</v>
      </c>
      <c r="E8" s="185">
        <f>+E9+E13+E14+E15</f>
        <v>4570000</v>
      </c>
    </row>
    <row r="9" spans="1:5" s="179" customFormat="1" ht="12" customHeight="1">
      <c r="A9" s="8" t="s">
        <v>217</v>
      </c>
      <c r="B9" s="180" t="s">
        <v>371</v>
      </c>
      <c r="C9" s="187">
        <f>+C10+C11+C12</f>
        <v>3800000</v>
      </c>
      <c r="D9" s="186">
        <f>+D10+D11+D12</f>
        <v>3900000</v>
      </c>
      <c r="E9" s="186">
        <v>2900000</v>
      </c>
    </row>
    <row r="10" spans="1:5" s="179" customFormat="1" ht="12" customHeight="1">
      <c r="A10" s="7" t="s">
        <v>218</v>
      </c>
      <c r="B10" s="181" t="s">
        <v>223</v>
      </c>
      <c r="C10" s="170"/>
      <c r="D10" s="130"/>
      <c r="E10" s="130"/>
    </row>
    <row r="11" spans="1:5" s="179" customFormat="1" ht="12" customHeight="1">
      <c r="A11" s="7" t="s">
        <v>219</v>
      </c>
      <c r="B11" s="181" t="s">
        <v>224</v>
      </c>
      <c r="C11" s="170"/>
      <c r="D11" s="130"/>
      <c r="E11" s="130"/>
    </row>
    <row r="12" spans="1:5" s="179" customFormat="1" ht="12" customHeight="1">
      <c r="A12" s="7" t="s">
        <v>369</v>
      </c>
      <c r="B12" s="206" t="s">
        <v>370</v>
      </c>
      <c r="C12" s="170">
        <v>3800000</v>
      </c>
      <c r="D12" s="130">
        <v>3900000</v>
      </c>
      <c r="E12" s="130">
        <v>2900000</v>
      </c>
    </row>
    <row r="13" spans="1:5" s="179" customFormat="1" ht="12" customHeight="1">
      <c r="A13" s="7" t="s">
        <v>220</v>
      </c>
      <c r="B13" s="181" t="s">
        <v>225</v>
      </c>
      <c r="C13" s="170">
        <v>1300000</v>
      </c>
      <c r="D13" s="130">
        <v>1400000</v>
      </c>
      <c r="E13" s="130">
        <v>1400000</v>
      </c>
    </row>
    <row r="14" spans="1:5" s="179" customFormat="1" ht="12" customHeight="1">
      <c r="A14" s="7" t="s">
        <v>221</v>
      </c>
      <c r="B14" s="181" t="s">
        <v>226</v>
      </c>
      <c r="C14" s="170">
        <v>170000</v>
      </c>
      <c r="D14" s="130">
        <v>170000</v>
      </c>
      <c r="E14" s="130">
        <v>170000</v>
      </c>
    </row>
    <row r="15" spans="1:5" s="179" customFormat="1" ht="12" customHeight="1" thickBot="1">
      <c r="A15" s="9" t="s">
        <v>222</v>
      </c>
      <c r="B15" s="182" t="s">
        <v>227</v>
      </c>
      <c r="C15" s="172">
        <v>100000</v>
      </c>
      <c r="D15" s="132">
        <v>100000</v>
      </c>
      <c r="E15" s="132">
        <v>100000</v>
      </c>
    </row>
    <row r="16" spans="1:5" s="179" customFormat="1" ht="12" customHeight="1" thickBot="1">
      <c r="A16" s="10" t="s">
        <v>19</v>
      </c>
      <c r="B16" s="11" t="s">
        <v>444</v>
      </c>
      <c r="C16" s="190">
        <v>4300000</v>
      </c>
      <c r="D16" s="191">
        <v>4200000</v>
      </c>
      <c r="E16" s="191">
        <v>4100000</v>
      </c>
    </row>
    <row r="17" spans="1:5" s="179" customFormat="1" ht="12" customHeight="1" thickBot="1">
      <c r="A17" s="10" t="s">
        <v>20</v>
      </c>
      <c r="B17" s="11" t="s">
        <v>8</v>
      </c>
      <c r="C17" s="190"/>
      <c r="D17" s="191"/>
      <c r="E17" s="191"/>
    </row>
    <row r="18" spans="1:5" s="179" customFormat="1" ht="12" customHeight="1" thickBot="1">
      <c r="A18" s="10" t="s">
        <v>147</v>
      </c>
      <c r="B18" s="11" t="s">
        <v>443</v>
      </c>
      <c r="C18" s="190">
        <v>200000</v>
      </c>
      <c r="D18" s="191">
        <v>230000</v>
      </c>
      <c r="E18" s="191">
        <v>230000</v>
      </c>
    </row>
    <row r="19" spans="1:5" s="179" customFormat="1" ht="12" customHeight="1" thickBot="1">
      <c r="A19" s="10" t="s">
        <v>22</v>
      </c>
      <c r="B19" s="149" t="s">
        <v>442</v>
      </c>
      <c r="C19" s="190">
        <v>150000</v>
      </c>
      <c r="D19" s="191">
        <v>50000</v>
      </c>
      <c r="E19" s="191">
        <v>50000</v>
      </c>
    </row>
    <row r="20" spans="1:5" s="179" customFormat="1" ht="12" customHeight="1" thickBot="1">
      <c r="A20" s="10" t="s">
        <v>23</v>
      </c>
      <c r="B20" s="11" t="s">
        <v>260</v>
      </c>
      <c r="C20" s="173">
        <f>+C5+C6+C7+C8+C16+C17+C18+C19</f>
        <v>70390000</v>
      </c>
      <c r="D20" s="152">
        <f>+D5+D6+D7+D8+D16+D17+D18+D19</f>
        <v>71530000</v>
      </c>
      <c r="E20" s="152">
        <f>+E5+E6+E7+E8+E16+E17+E18+E19</f>
        <v>74430000</v>
      </c>
    </row>
    <row r="21" spans="1:5" s="179" customFormat="1" ht="12" customHeight="1" thickBot="1">
      <c r="A21" s="10" t="s">
        <v>24</v>
      </c>
      <c r="B21" s="11" t="s">
        <v>445</v>
      </c>
      <c r="C21" s="217">
        <v>18000000</v>
      </c>
      <c r="D21" s="218">
        <v>15000000</v>
      </c>
      <c r="E21" s="218">
        <v>15000000</v>
      </c>
    </row>
    <row r="22" spans="1:5" s="179" customFormat="1" ht="12" customHeight="1" thickBot="1">
      <c r="A22" s="10" t="s">
        <v>25</v>
      </c>
      <c r="B22" s="11" t="s">
        <v>446</v>
      </c>
      <c r="C22" s="173">
        <f>+C20+C21</f>
        <v>88390000</v>
      </c>
      <c r="D22" s="185">
        <f>+D20+D21</f>
        <v>86530000</v>
      </c>
      <c r="E22" s="185">
        <f>+E20+E21</f>
        <v>89430000</v>
      </c>
    </row>
    <row r="23" spans="1:5" s="179" customFormat="1" ht="12" customHeight="1" thickBot="1">
      <c r="A23" s="226"/>
      <c r="B23" s="226"/>
      <c r="C23" s="227"/>
      <c r="D23" s="227"/>
      <c r="E23" s="227"/>
    </row>
    <row r="24" spans="1:5" s="179" customFormat="1" ht="12" customHeight="1" thickBot="1">
      <c r="A24" s="226"/>
      <c r="B24" s="226"/>
      <c r="C24" s="227"/>
      <c r="D24" s="227"/>
      <c r="E24" s="227"/>
    </row>
    <row r="25" spans="1:5" s="179" customFormat="1" ht="12" customHeight="1" thickBot="1">
      <c r="A25" s="226"/>
      <c r="B25" s="226"/>
      <c r="C25" s="227"/>
      <c r="D25" s="227"/>
      <c r="E25" s="227"/>
    </row>
    <row r="26" spans="1:5" s="179" customFormat="1" ht="12" customHeight="1" thickBot="1">
      <c r="A26" s="226"/>
      <c r="B26" s="226"/>
      <c r="C26" s="227"/>
      <c r="D26" s="227"/>
      <c r="E26" s="227"/>
    </row>
    <row r="27" spans="1:5" s="179" customFormat="1" ht="12" customHeight="1">
      <c r="A27" s="159"/>
      <c r="B27" s="160"/>
      <c r="C27" s="161"/>
      <c r="D27" s="214"/>
      <c r="E27" s="215"/>
    </row>
    <row r="28" spans="1:5" s="179" customFormat="1" ht="12" customHeight="1">
      <c r="A28" s="424" t="s">
        <v>43</v>
      </c>
      <c r="B28" s="424"/>
      <c r="C28" s="424"/>
      <c r="D28" s="424"/>
      <c r="E28" s="424"/>
    </row>
    <row r="29" spans="1:5" s="179" customFormat="1" ht="12" customHeight="1" thickBot="1">
      <c r="A29" s="480" t="s">
        <v>121</v>
      </c>
      <c r="B29" s="480"/>
      <c r="C29" s="165"/>
      <c r="D29" s="79"/>
      <c r="E29" s="154" t="s">
        <v>482</v>
      </c>
    </row>
    <row r="30" spans="1:6" s="179" customFormat="1" ht="24" customHeight="1" thickBot="1">
      <c r="A30" s="12" t="s">
        <v>13</v>
      </c>
      <c r="B30" s="13" t="s">
        <v>44</v>
      </c>
      <c r="C30" s="13">
        <f>+C3</f>
        <v>2019</v>
      </c>
      <c r="D30" s="13">
        <f>+D3</f>
        <v>2020</v>
      </c>
      <c r="E30" s="95">
        <v>2021</v>
      </c>
      <c r="F30" s="216"/>
    </row>
    <row r="31" spans="1:6" s="179" customFormat="1" ht="12" customHeight="1" thickBot="1">
      <c r="A31" s="175" t="s">
        <v>427</v>
      </c>
      <c r="B31" s="176" t="s">
        <v>428</v>
      </c>
      <c r="C31" s="176" t="s">
        <v>429</v>
      </c>
      <c r="D31" s="210" t="s">
        <v>431</v>
      </c>
      <c r="E31" s="210" t="s">
        <v>430</v>
      </c>
      <c r="F31" s="216"/>
    </row>
    <row r="32" spans="1:6" s="179" customFormat="1" ht="15" customHeight="1" thickBot="1">
      <c r="A32" s="10" t="s">
        <v>15</v>
      </c>
      <c r="B32" s="15" t="s">
        <v>447</v>
      </c>
      <c r="C32" s="190">
        <v>82137000</v>
      </c>
      <c r="D32" s="189">
        <v>83138000</v>
      </c>
      <c r="E32" s="189">
        <v>86238000</v>
      </c>
      <c r="F32" s="216"/>
    </row>
    <row r="33" spans="1:5" ht="12" customHeight="1" thickBot="1">
      <c r="A33" s="207" t="s">
        <v>16</v>
      </c>
      <c r="B33" s="211" t="s">
        <v>450</v>
      </c>
      <c r="C33" s="212">
        <f>+C34+C35+C36</f>
        <v>6253000</v>
      </c>
      <c r="D33" s="213">
        <f>+D34+D35+D36</f>
        <v>3392000</v>
      </c>
      <c r="E33" s="213">
        <f>+E34+E35+E36</f>
        <v>3192000</v>
      </c>
    </row>
    <row r="34" spans="1:5" ht="12" customHeight="1">
      <c r="A34" s="8" t="s">
        <v>94</v>
      </c>
      <c r="B34" s="5" t="s">
        <v>176</v>
      </c>
      <c r="C34" s="171">
        <v>3000000</v>
      </c>
      <c r="D34" s="131">
        <v>1392000</v>
      </c>
      <c r="E34" s="131">
        <v>1392000</v>
      </c>
    </row>
    <row r="35" spans="1:5" ht="12" customHeight="1">
      <c r="A35" s="8" t="s">
        <v>95</v>
      </c>
      <c r="B35" s="6" t="s">
        <v>154</v>
      </c>
      <c r="C35" s="170">
        <v>3253000</v>
      </c>
      <c r="D35" s="130">
        <v>2000000</v>
      </c>
      <c r="E35" s="130">
        <v>1800000</v>
      </c>
    </row>
    <row r="36" spans="1:5" ht="12" customHeight="1" thickBot="1">
      <c r="A36" s="8" t="s">
        <v>96</v>
      </c>
      <c r="B36" s="150" t="s">
        <v>178</v>
      </c>
      <c r="C36" s="170"/>
      <c r="D36" s="130"/>
      <c r="E36" s="130"/>
    </row>
    <row r="37" spans="1:5" ht="12" customHeight="1" thickBot="1">
      <c r="A37" s="10" t="s">
        <v>17</v>
      </c>
      <c r="B37" s="72" t="s">
        <v>382</v>
      </c>
      <c r="C37" s="169">
        <f>+C32+C33</f>
        <v>88390000</v>
      </c>
      <c r="D37" s="129">
        <f>+D32+D33</f>
        <v>86530000</v>
      </c>
      <c r="E37" s="129">
        <f>+E32+E33</f>
        <v>89430000</v>
      </c>
    </row>
    <row r="38" spans="1:6" ht="15" customHeight="1" thickBot="1">
      <c r="A38" s="10" t="s">
        <v>18</v>
      </c>
      <c r="B38" s="72" t="s">
        <v>448</v>
      </c>
      <c r="C38" s="219"/>
      <c r="D38" s="220"/>
      <c r="E38" s="220"/>
      <c r="F38" s="184"/>
    </row>
    <row r="39" spans="1:5" s="179" customFormat="1" ht="12.75" customHeight="1" thickBot="1">
      <c r="A39" s="151" t="s">
        <v>19</v>
      </c>
      <c r="B39" s="163" t="s">
        <v>449</v>
      </c>
      <c r="C39" s="209">
        <f>+C37+C38</f>
        <v>88390000</v>
      </c>
      <c r="D39" s="208">
        <f>+D37+D38</f>
        <v>86530000</v>
      </c>
      <c r="E39" s="208">
        <f>+E37+E38</f>
        <v>89430000</v>
      </c>
    </row>
    <row r="40" ht="15.75">
      <c r="C40" s="164"/>
    </row>
    <row r="41" ht="15.75">
      <c r="C41" s="164"/>
    </row>
    <row r="42" ht="15.75">
      <c r="C42" s="164"/>
    </row>
    <row r="43" ht="16.5" customHeight="1">
      <c r="C43" s="164"/>
    </row>
    <row r="44" ht="15.75">
      <c r="C44" s="164"/>
    </row>
    <row r="45" ht="15.75">
      <c r="C45" s="164"/>
    </row>
    <row r="46" spans="6:7" s="164" customFormat="1" ht="15.75">
      <c r="F46" s="177"/>
      <c r="G46" s="177"/>
    </row>
    <row r="47" spans="6:7" s="164" customFormat="1" ht="15.75">
      <c r="F47" s="177"/>
      <c r="G47" s="177"/>
    </row>
    <row r="48" spans="6:7" s="164" customFormat="1" ht="15.75">
      <c r="F48" s="177"/>
      <c r="G48" s="177"/>
    </row>
    <row r="49" spans="6:7" s="164" customFormat="1" ht="15.75">
      <c r="F49" s="177"/>
      <c r="G49" s="177"/>
    </row>
    <row r="50" spans="6:7" s="164" customFormat="1" ht="15.75">
      <c r="F50" s="177"/>
      <c r="G50" s="177"/>
    </row>
    <row r="51" spans="6:7" s="164" customFormat="1" ht="15.75">
      <c r="F51" s="177"/>
      <c r="G51" s="177"/>
    </row>
    <row r="52" spans="6:7" s="164" customFormat="1" ht="15.75">
      <c r="F52" s="177"/>
      <c r="G52" s="177"/>
    </row>
  </sheetData>
  <sheetProtection/>
  <mergeCells count="4">
    <mergeCell ref="A1:E1"/>
    <mergeCell ref="A2:B2"/>
    <mergeCell ref="A28:E28"/>
    <mergeCell ref="A29:B2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CE,Félkövér"&amp;12Községi Önkormányzat Váralja
2018. ÉVI KÖLTSÉGVETÉSI ÉVET KÖVETŐ 3 ÉV TERVEZETT BEVÉTELEI, KIADÁSAI&amp;R&amp;"Times New Roman CE,Dőlt"&amp;11
 13.melléklet a ..../2018.(...)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D33" sqref="D3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119</v>
      </c>
    </row>
    <row r="4" spans="1:2" ht="12.75">
      <c r="A4" s="78"/>
      <c r="B4" s="78"/>
    </row>
    <row r="5" spans="1:2" s="81" customFormat="1" ht="15.75">
      <c r="A5" s="44" t="s">
        <v>363</v>
      </c>
      <c r="B5" s="80"/>
    </row>
    <row r="6" spans="1:2" ht="12.75">
      <c r="A6" s="78"/>
      <c r="B6" s="78"/>
    </row>
    <row r="7" spans="1:2" ht="12.75">
      <c r="A7" s="78" t="s">
        <v>451</v>
      </c>
      <c r="B7" s="78" t="s">
        <v>421</v>
      </c>
    </row>
    <row r="8" spans="1:2" ht="12.75">
      <c r="A8" s="78" t="s">
        <v>452</v>
      </c>
      <c r="B8" s="78" t="s">
        <v>422</v>
      </c>
    </row>
    <row r="9" spans="1:2" ht="12.75">
      <c r="A9" s="78" t="s">
        <v>453</v>
      </c>
      <c r="B9" s="78" t="s">
        <v>423</v>
      </c>
    </row>
    <row r="10" spans="1:2" ht="12.75">
      <c r="A10" s="78"/>
      <c r="B10" s="78"/>
    </row>
    <row r="11" spans="1:2" ht="12.75">
      <c r="A11" s="78"/>
      <c r="B11" s="78"/>
    </row>
    <row r="12" spans="1:2" s="81" customFormat="1" ht="15.75">
      <c r="A12" s="44" t="str">
        <f>+CONCATENATE(LEFT(A5,4),". évi előirányzat KIADÁSOK")</f>
        <v>2015. évi előirányzat KIADÁSOK</v>
      </c>
      <c r="B12" s="80"/>
    </row>
    <row r="13" spans="1:2" ht="12.75">
      <c r="A13" s="78"/>
      <c r="B13" s="78"/>
    </row>
    <row r="14" spans="1:2" ht="12.75">
      <c r="A14" s="78" t="s">
        <v>454</v>
      </c>
      <c r="B14" s="78" t="s">
        <v>424</v>
      </c>
    </row>
    <row r="15" spans="1:2" ht="12.75">
      <c r="A15" s="78" t="s">
        <v>455</v>
      </c>
      <c r="B15" s="78" t="s">
        <v>425</v>
      </c>
    </row>
    <row r="16" spans="1:2" ht="12.75">
      <c r="A16" s="78" t="s">
        <v>456</v>
      </c>
      <c r="B16" s="78" t="s">
        <v>426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51">
      <selection activeCell="D82" sqref="D82"/>
    </sheetView>
  </sheetViews>
  <sheetFormatPr defaultColWidth="9.00390625" defaultRowHeight="14.25" customHeight="1"/>
  <cols>
    <col min="1" max="1" width="9.50390625" style="164" customWidth="1"/>
    <col min="2" max="2" width="91.625" style="164" customWidth="1"/>
    <col min="3" max="3" width="21.625" style="165" customWidth="1"/>
    <col min="4" max="4" width="9.00390625" style="164" customWidth="1"/>
    <col min="5" max="16384" width="9.375" style="164" customWidth="1"/>
  </cols>
  <sheetData>
    <row r="1" spans="1:3" ht="14.25" customHeight="1">
      <c r="A1" s="424" t="s">
        <v>12</v>
      </c>
      <c r="B1" s="424"/>
      <c r="C1" s="424"/>
    </row>
    <row r="2" spans="1:3" ht="14.25" customHeight="1" thickBot="1">
      <c r="A2" s="425" t="s">
        <v>120</v>
      </c>
      <c r="B2" s="425"/>
      <c r="C2" s="277" t="s">
        <v>483</v>
      </c>
    </row>
    <row r="3" spans="1:3" ht="36.75" customHeight="1" thickBot="1">
      <c r="A3" s="278" t="s">
        <v>59</v>
      </c>
      <c r="B3" s="279" t="s">
        <v>14</v>
      </c>
      <c r="C3" s="280" t="s">
        <v>509</v>
      </c>
    </row>
    <row r="4" spans="1:3" s="284" customFormat="1" ht="14.25" customHeight="1" thickBot="1">
      <c r="A4" s="281" t="s">
        <v>427</v>
      </c>
      <c r="B4" s="282" t="s">
        <v>428</v>
      </c>
      <c r="C4" s="283" t="s">
        <v>429</v>
      </c>
    </row>
    <row r="5" spans="1:3" s="284" customFormat="1" ht="14.25" customHeight="1" thickBot="1">
      <c r="A5" s="285" t="s">
        <v>15</v>
      </c>
      <c r="B5" s="286" t="s">
        <v>201</v>
      </c>
      <c r="C5" s="287">
        <f>+C6+C7+C8+C9+C10+C11</f>
        <v>28480000</v>
      </c>
    </row>
    <row r="6" spans="1:3" s="284" customFormat="1" ht="14.25" customHeight="1">
      <c r="A6" s="288" t="s">
        <v>88</v>
      </c>
      <c r="B6" s="289" t="s">
        <v>202</v>
      </c>
      <c r="C6" s="290"/>
    </row>
    <row r="7" spans="1:3" s="284" customFormat="1" ht="14.25" customHeight="1">
      <c r="A7" s="291" t="s">
        <v>89</v>
      </c>
      <c r="B7" s="292" t="s">
        <v>203</v>
      </c>
      <c r="C7" s="293"/>
    </row>
    <row r="8" spans="1:3" s="284" customFormat="1" ht="14.25" customHeight="1">
      <c r="A8" s="291" t="s">
        <v>90</v>
      </c>
      <c r="B8" s="292" t="s">
        <v>204</v>
      </c>
      <c r="C8" s="293">
        <v>28480000</v>
      </c>
    </row>
    <row r="9" spans="1:3" s="284" customFormat="1" ht="14.25" customHeight="1">
      <c r="A9" s="291" t="s">
        <v>91</v>
      </c>
      <c r="B9" s="292" t="s">
        <v>205</v>
      </c>
      <c r="C9" s="293"/>
    </row>
    <row r="10" spans="1:3" s="284" customFormat="1" ht="14.25" customHeight="1">
      <c r="A10" s="291" t="s">
        <v>116</v>
      </c>
      <c r="B10" s="294" t="s">
        <v>364</v>
      </c>
      <c r="C10" s="293"/>
    </row>
    <row r="11" spans="1:3" s="284" customFormat="1" ht="14.25" customHeight="1" thickBot="1">
      <c r="A11" s="295" t="s">
        <v>92</v>
      </c>
      <c r="B11" s="296" t="s">
        <v>365</v>
      </c>
      <c r="C11" s="293"/>
    </row>
    <row r="12" spans="1:3" s="284" customFormat="1" ht="14.25" customHeight="1" thickBot="1">
      <c r="A12" s="285" t="s">
        <v>16</v>
      </c>
      <c r="B12" s="297" t="s">
        <v>206</v>
      </c>
      <c r="C12" s="287">
        <f>+C13+C14+C15+C16+C17</f>
        <v>0</v>
      </c>
    </row>
    <row r="13" spans="1:3" s="284" customFormat="1" ht="14.25" customHeight="1">
      <c r="A13" s="288" t="s">
        <v>94</v>
      </c>
      <c r="B13" s="289" t="s">
        <v>207</v>
      </c>
      <c r="C13" s="290"/>
    </row>
    <row r="14" spans="1:3" s="284" customFormat="1" ht="14.25" customHeight="1">
      <c r="A14" s="291" t="s">
        <v>95</v>
      </c>
      <c r="B14" s="292" t="s">
        <v>208</v>
      </c>
      <c r="C14" s="293"/>
    </row>
    <row r="15" spans="1:3" s="284" customFormat="1" ht="14.25" customHeight="1">
      <c r="A15" s="291" t="s">
        <v>96</v>
      </c>
      <c r="B15" s="292" t="s">
        <v>356</v>
      </c>
      <c r="C15" s="293"/>
    </row>
    <row r="16" spans="1:3" s="284" customFormat="1" ht="14.25" customHeight="1">
      <c r="A16" s="291" t="s">
        <v>97</v>
      </c>
      <c r="B16" s="292" t="s">
        <v>357</v>
      </c>
      <c r="C16" s="293"/>
    </row>
    <row r="17" spans="1:3" s="284" customFormat="1" ht="14.25" customHeight="1">
      <c r="A17" s="291" t="s">
        <v>98</v>
      </c>
      <c r="B17" s="292" t="s">
        <v>209</v>
      </c>
      <c r="C17" s="293"/>
    </row>
    <row r="18" spans="1:3" s="284" customFormat="1" ht="14.25" customHeight="1" thickBot="1">
      <c r="A18" s="295" t="s">
        <v>107</v>
      </c>
      <c r="B18" s="296" t="s">
        <v>210</v>
      </c>
      <c r="C18" s="298"/>
    </row>
    <row r="19" spans="1:3" s="284" customFormat="1" ht="14.25" customHeight="1" thickBot="1">
      <c r="A19" s="285" t="s">
        <v>17</v>
      </c>
      <c r="B19" s="286" t="s">
        <v>211</v>
      </c>
      <c r="C19" s="287">
        <f>+C20+C21+C22+C23+C24</f>
        <v>0</v>
      </c>
    </row>
    <row r="20" spans="1:3" s="284" customFormat="1" ht="14.25" customHeight="1">
      <c r="A20" s="288" t="s">
        <v>77</v>
      </c>
      <c r="B20" s="289" t="s">
        <v>212</v>
      </c>
      <c r="C20" s="290"/>
    </row>
    <row r="21" spans="1:3" s="284" customFormat="1" ht="14.25" customHeight="1">
      <c r="A21" s="291" t="s">
        <v>78</v>
      </c>
      <c r="B21" s="292" t="s">
        <v>213</v>
      </c>
      <c r="C21" s="293"/>
    </row>
    <row r="22" spans="1:3" s="284" customFormat="1" ht="14.25" customHeight="1">
      <c r="A22" s="291" t="s">
        <v>79</v>
      </c>
      <c r="B22" s="292" t="s">
        <v>358</v>
      </c>
      <c r="C22" s="293"/>
    </row>
    <row r="23" spans="1:3" s="284" customFormat="1" ht="14.25" customHeight="1">
      <c r="A23" s="291" t="s">
        <v>80</v>
      </c>
      <c r="B23" s="292" t="s">
        <v>359</v>
      </c>
      <c r="C23" s="293"/>
    </row>
    <row r="24" spans="1:3" s="284" customFormat="1" ht="14.25" customHeight="1">
      <c r="A24" s="291" t="s">
        <v>138</v>
      </c>
      <c r="B24" s="292" t="s">
        <v>214</v>
      </c>
      <c r="C24" s="293"/>
    </row>
    <row r="25" spans="1:3" s="284" customFormat="1" ht="14.25" customHeight="1" thickBot="1">
      <c r="A25" s="295" t="s">
        <v>139</v>
      </c>
      <c r="B25" s="299" t="s">
        <v>215</v>
      </c>
      <c r="C25" s="298"/>
    </row>
    <row r="26" spans="1:3" s="284" customFormat="1" ht="14.25" customHeight="1" thickBot="1">
      <c r="A26" s="285" t="s">
        <v>140</v>
      </c>
      <c r="B26" s="286" t="s">
        <v>216</v>
      </c>
      <c r="C26" s="300">
        <v>465000</v>
      </c>
    </row>
    <row r="27" spans="1:3" s="284" customFormat="1" ht="14.25" customHeight="1">
      <c r="A27" s="288" t="s">
        <v>217</v>
      </c>
      <c r="B27" s="289" t="s">
        <v>371</v>
      </c>
      <c r="C27" s="351"/>
    </row>
    <row r="28" spans="1:3" s="284" customFormat="1" ht="14.25" customHeight="1">
      <c r="A28" s="291" t="s">
        <v>218</v>
      </c>
      <c r="B28" s="292" t="s">
        <v>223</v>
      </c>
      <c r="C28" s="293"/>
    </row>
    <row r="29" spans="1:3" s="284" customFormat="1" ht="14.25" customHeight="1">
      <c r="A29" s="291" t="s">
        <v>219</v>
      </c>
      <c r="B29" s="292" t="s">
        <v>224</v>
      </c>
      <c r="C29" s="293"/>
    </row>
    <row r="30" spans="1:3" s="284" customFormat="1" ht="14.25" customHeight="1">
      <c r="A30" s="291" t="s">
        <v>369</v>
      </c>
      <c r="B30" s="303" t="s">
        <v>370</v>
      </c>
      <c r="C30" s="293">
        <v>465000</v>
      </c>
    </row>
    <row r="31" spans="1:3" s="284" customFormat="1" ht="14.25" customHeight="1">
      <c r="A31" s="291" t="s">
        <v>220</v>
      </c>
      <c r="B31" s="292" t="s">
        <v>225</v>
      </c>
      <c r="C31" s="293"/>
    </row>
    <row r="32" spans="1:3" s="284" customFormat="1" ht="14.25" customHeight="1">
      <c r="A32" s="291" t="s">
        <v>221</v>
      </c>
      <c r="B32" s="292" t="s">
        <v>226</v>
      </c>
      <c r="C32" s="293"/>
    </row>
    <row r="33" spans="1:3" s="284" customFormat="1" ht="14.25" customHeight="1" thickBot="1">
      <c r="A33" s="295" t="s">
        <v>222</v>
      </c>
      <c r="B33" s="299" t="s">
        <v>227</v>
      </c>
      <c r="C33" s="298"/>
    </row>
    <row r="34" spans="1:3" s="284" customFormat="1" ht="14.25" customHeight="1" thickBot="1">
      <c r="A34" s="285" t="s">
        <v>19</v>
      </c>
      <c r="B34" s="286" t="s">
        <v>366</v>
      </c>
      <c r="C34" s="287">
        <f>SUM(C35:C45)</f>
        <v>0</v>
      </c>
    </row>
    <row r="35" spans="1:3" s="284" customFormat="1" ht="14.25" customHeight="1">
      <c r="A35" s="288" t="s">
        <v>81</v>
      </c>
      <c r="B35" s="289" t="s">
        <v>230</v>
      </c>
      <c r="C35" s="290"/>
    </row>
    <row r="36" spans="1:3" s="284" customFormat="1" ht="14.25" customHeight="1">
      <c r="A36" s="291" t="s">
        <v>82</v>
      </c>
      <c r="B36" s="292" t="s">
        <v>231</v>
      </c>
      <c r="C36" s="293"/>
    </row>
    <row r="37" spans="1:3" s="284" customFormat="1" ht="14.25" customHeight="1">
      <c r="A37" s="291" t="s">
        <v>83</v>
      </c>
      <c r="B37" s="292" t="s">
        <v>232</v>
      </c>
      <c r="C37" s="293"/>
    </row>
    <row r="38" spans="1:3" s="284" customFormat="1" ht="14.25" customHeight="1">
      <c r="A38" s="291" t="s">
        <v>142</v>
      </c>
      <c r="B38" s="292" t="s">
        <v>233</v>
      </c>
      <c r="C38" s="293"/>
    </row>
    <row r="39" spans="1:3" s="284" customFormat="1" ht="14.25" customHeight="1">
      <c r="A39" s="291" t="s">
        <v>143</v>
      </c>
      <c r="B39" s="292" t="s">
        <v>234</v>
      </c>
      <c r="C39" s="293"/>
    </row>
    <row r="40" spans="1:3" s="284" customFormat="1" ht="14.25" customHeight="1">
      <c r="A40" s="291" t="s">
        <v>144</v>
      </c>
      <c r="B40" s="292" t="s">
        <v>235</v>
      </c>
      <c r="C40" s="293"/>
    </row>
    <row r="41" spans="1:3" s="284" customFormat="1" ht="14.25" customHeight="1">
      <c r="A41" s="291" t="s">
        <v>145</v>
      </c>
      <c r="B41" s="292" t="s">
        <v>236</v>
      </c>
      <c r="C41" s="293"/>
    </row>
    <row r="42" spans="1:3" s="284" customFormat="1" ht="14.25" customHeight="1">
      <c r="A42" s="291" t="s">
        <v>146</v>
      </c>
      <c r="B42" s="292" t="s">
        <v>237</v>
      </c>
      <c r="C42" s="293"/>
    </row>
    <row r="43" spans="1:3" s="284" customFormat="1" ht="14.25" customHeight="1">
      <c r="A43" s="291" t="s">
        <v>228</v>
      </c>
      <c r="B43" s="292" t="s">
        <v>238</v>
      </c>
      <c r="C43" s="302"/>
    </row>
    <row r="44" spans="1:3" s="284" customFormat="1" ht="14.25" customHeight="1">
      <c r="A44" s="295" t="s">
        <v>229</v>
      </c>
      <c r="B44" s="299" t="s">
        <v>368</v>
      </c>
      <c r="C44" s="304"/>
    </row>
    <row r="45" spans="1:3" s="284" customFormat="1" ht="14.25" customHeight="1" thickBot="1">
      <c r="A45" s="295" t="s">
        <v>367</v>
      </c>
      <c r="B45" s="296" t="s">
        <v>239</v>
      </c>
      <c r="C45" s="304"/>
    </row>
    <row r="46" spans="1:3" s="284" customFormat="1" ht="14.25" customHeight="1" thickBot="1">
      <c r="A46" s="285" t="s">
        <v>20</v>
      </c>
      <c r="B46" s="286" t="s">
        <v>240</v>
      </c>
      <c r="C46" s="287">
        <f>SUM(C47:C51)</f>
        <v>0</v>
      </c>
    </row>
    <row r="47" spans="1:3" s="284" customFormat="1" ht="14.25" customHeight="1">
      <c r="A47" s="288" t="s">
        <v>84</v>
      </c>
      <c r="B47" s="289" t="s">
        <v>244</v>
      </c>
      <c r="C47" s="305"/>
    </row>
    <row r="48" spans="1:3" s="284" customFormat="1" ht="14.25" customHeight="1">
      <c r="A48" s="291" t="s">
        <v>85</v>
      </c>
      <c r="B48" s="292" t="s">
        <v>245</v>
      </c>
      <c r="C48" s="302"/>
    </row>
    <row r="49" spans="1:3" s="284" customFormat="1" ht="14.25" customHeight="1">
      <c r="A49" s="291" t="s">
        <v>241</v>
      </c>
      <c r="B49" s="292" t="s">
        <v>246</v>
      </c>
      <c r="C49" s="302"/>
    </row>
    <row r="50" spans="1:3" s="284" customFormat="1" ht="14.25" customHeight="1">
      <c r="A50" s="291" t="s">
        <v>242</v>
      </c>
      <c r="B50" s="292" t="s">
        <v>247</v>
      </c>
      <c r="C50" s="302"/>
    </row>
    <row r="51" spans="1:3" s="284" customFormat="1" ht="14.25" customHeight="1" thickBot="1">
      <c r="A51" s="295" t="s">
        <v>243</v>
      </c>
      <c r="B51" s="296" t="s">
        <v>248</v>
      </c>
      <c r="C51" s="304"/>
    </row>
    <row r="52" spans="1:3" s="284" customFormat="1" ht="14.25" customHeight="1" thickBot="1">
      <c r="A52" s="285" t="s">
        <v>147</v>
      </c>
      <c r="B52" s="286" t="s">
        <v>249</v>
      </c>
      <c r="C52" s="287">
        <f>SUM(C53:C55)</f>
        <v>0</v>
      </c>
    </row>
    <row r="53" spans="1:3" s="284" customFormat="1" ht="14.25" customHeight="1">
      <c r="A53" s="288" t="s">
        <v>86</v>
      </c>
      <c r="B53" s="289" t="s">
        <v>250</v>
      </c>
      <c r="C53" s="290"/>
    </row>
    <row r="54" spans="1:3" s="284" customFormat="1" ht="14.25" customHeight="1">
      <c r="A54" s="291" t="s">
        <v>87</v>
      </c>
      <c r="B54" s="292" t="s">
        <v>360</v>
      </c>
      <c r="C54" s="293"/>
    </row>
    <row r="55" spans="1:3" s="284" customFormat="1" ht="14.25" customHeight="1">
      <c r="A55" s="291" t="s">
        <v>253</v>
      </c>
      <c r="B55" s="292" t="s">
        <v>251</v>
      </c>
      <c r="C55" s="293"/>
    </row>
    <row r="56" spans="1:3" s="284" customFormat="1" ht="14.25" customHeight="1" thickBot="1">
      <c r="A56" s="295" t="s">
        <v>254</v>
      </c>
      <c r="B56" s="296" t="s">
        <v>252</v>
      </c>
      <c r="C56" s="298"/>
    </row>
    <row r="57" spans="1:3" s="284" customFormat="1" ht="14.25" customHeight="1" thickBot="1">
      <c r="A57" s="285" t="s">
        <v>22</v>
      </c>
      <c r="B57" s="297" t="s">
        <v>255</v>
      </c>
      <c r="C57" s="287">
        <f>SUM(C58:C60)</f>
        <v>0</v>
      </c>
    </row>
    <row r="58" spans="1:3" s="284" customFormat="1" ht="14.25" customHeight="1">
      <c r="A58" s="288" t="s">
        <v>148</v>
      </c>
      <c r="B58" s="289" t="s">
        <v>257</v>
      </c>
      <c r="C58" s="302"/>
    </row>
    <row r="59" spans="1:3" s="284" customFormat="1" ht="14.25" customHeight="1">
      <c r="A59" s="291" t="s">
        <v>149</v>
      </c>
      <c r="B59" s="292" t="s">
        <v>361</v>
      </c>
      <c r="C59" s="302"/>
    </row>
    <row r="60" spans="1:3" s="284" customFormat="1" ht="14.25" customHeight="1">
      <c r="A60" s="291" t="s">
        <v>177</v>
      </c>
      <c r="B60" s="292" t="s">
        <v>258</v>
      </c>
      <c r="C60" s="302"/>
    </row>
    <row r="61" spans="1:3" s="284" customFormat="1" ht="14.25" customHeight="1" thickBot="1">
      <c r="A61" s="295" t="s">
        <v>256</v>
      </c>
      <c r="B61" s="296" t="s">
        <v>259</v>
      </c>
      <c r="C61" s="302"/>
    </row>
    <row r="62" spans="1:3" s="284" customFormat="1" ht="14.25" customHeight="1" thickBot="1">
      <c r="A62" s="306" t="s">
        <v>410</v>
      </c>
      <c r="B62" s="286" t="s">
        <v>260</v>
      </c>
      <c r="C62" s="300">
        <f>+C5+C12+C19+C26+C34+C46+C52+C57</f>
        <v>28945000</v>
      </c>
    </row>
    <row r="63" spans="1:3" s="284" customFormat="1" ht="14.25" customHeight="1" thickBot="1">
      <c r="A63" s="307" t="s">
        <v>261</v>
      </c>
      <c r="B63" s="297" t="s">
        <v>262</v>
      </c>
      <c r="C63" s="287">
        <f>SUM(C64:C66)</f>
        <v>0</v>
      </c>
    </row>
    <row r="64" spans="1:3" s="284" customFormat="1" ht="14.25" customHeight="1">
      <c r="A64" s="288" t="s">
        <v>292</v>
      </c>
      <c r="B64" s="289" t="s">
        <v>263</v>
      </c>
      <c r="C64" s="302"/>
    </row>
    <row r="65" spans="1:3" s="284" customFormat="1" ht="14.25" customHeight="1">
      <c r="A65" s="291" t="s">
        <v>301</v>
      </c>
      <c r="B65" s="292" t="s">
        <v>264</v>
      </c>
      <c r="C65" s="302"/>
    </row>
    <row r="66" spans="1:3" s="284" customFormat="1" ht="14.25" customHeight="1" thickBot="1">
      <c r="A66" s="295" t="s">
        <v>302</v>
      </c>
      <c r="B66" s="308" t="s">
        <v>395</v>
      </c>
      <c r="C66" s="302"/>
    </row>
    <row r="67" spans="1:3" s="284" customFormat="1" ht="14.25" customHeight="1" thickBot="1">
      <c r="A67" s="307" t="s">
        <v>265</v>
      </c>
      <c r="B67" s="297" t="s">
        <v>266</v>
      </c>
      <c r="C67" s="287">
        <f>SUM(C68:C71)</f>
        <v>0</v>
      </c>
    </row>
    <row r="68" spans="1:3" s="284" customFormat="1" ht="14.25" customHeight="1">
      <c r="A68" s="288" t="s">
        <v>117</v>
      </c>
      <c r="B68" s="289" t="s">
        <v>267</v>
      </c>
      <c r="C68" s="302"/>
    </row>
    <row r="69" spans="1:3" s="284" customFormat="1" ht="14.25" customHeight="1">
      <c r="A69" s="291" t="s">
        <v>118</v>
      </c>
      <c r="B69" s="292" t="s">
        <v>268</v>
      </c>
      <c r="C69" s="302"/>
    </row>
    <row r="70" spans="1:3" s="284" customFormat="1" ht="14.25" customHeight="1">
      <c r="A70" s="291" t="s">
        <v>293</v>
      </c>
      <c r="B70" s="292" t="s">
        <v>269</v>
      </c>
      <c r="C70" s="302"/>
    </row>
    <row r="71" spans="1:3" s="284" customFormat="1" ht="14.25" customHeight="1" thickBot="1">
      <c r="A71" s="295" t="s">
        <v>294</v>
      </c>
      <c r="B71" s="296" t="s">
        <v>270</v>
      </c>
      <c r="C71" s="302"/>
    </row>
    <row r="72" spans="1:3" s="284" customFormat="1" ht="14.25" customHeight="1" thickBot="1">
      <c r="A72" s="307" t="s">
        <v>271</v>
      </c>
      <c r="B72" s="297" t="s">
        <v>272</v>
      </c>
      <c r="C72" s="287">
        <f>SUM(C73:C74)</f>
        <v>176807737</v>
      </c>
    </row>
    <row r="73" spans="1:3" s="284" customFormat="1" ht="14.25" customHeight="1">
      <c r="A73" s="288" t="s">
        <v>295</v>
      </c>
      <c r="B73" s="289" t="s">
        <v>273</v>
      </c>
      <c r="C73" s="302">
        <v>176807737</v>
      </c>
    </row>
    <row r="74" spans="1:3" s="284" customFormat="1" ht="14.25" customHeight="1" thickBot="1">
      <c r="A74" s="295" t="s">
        <v>296</v>
      </c>
      <c r="B74" s="296" t="s">
        <v>274</v>
      </c>
      <c r="C74" s="302"/>
    </row>
    <row r="75" spans="1:3" s="284" customFormat="1" ht="14.25" customHeight="1" thickBot="1">
      <c r="A75" s="307" t="s">
        <v>275</v>
      </c>
      <c r="B75" s="297" t="s">
        <v>276</v>
      </c>
      <c r="C75" s="287">
        <f>SUM(C76:C78)</f>
        <v>0</v>
      </c>
    </row>
    <row r="76" spans="1:3" s="284" customFormat="1" ht="14.25" customHeight="1">
      <c r="A76" s="288" t="s">
        <v>297</v>
      </c>
      <c r="B76" s="289" t="s">
        <v>277</v>
      </c>
      <c r="C76" s="302"/>
    </row>
    <row r="77" spans="1:3" s="284" customFormat="1" ht="14.25" customHeight="1">
      <c r="A77" s="291" t="s">
        <v>298</v>
      </c>
      <c r="B77" s="292" t="s">
        <v>278</v>
      </c>
      <c r="C77" s="302"/>
    </row>
    <row r="78" spans="1:3" s="284" customFormat="1" ht="14.25" customHeight="1" thickBot="1">
      <c r="A78" s="295" t="s">
        <v>299</v>
      </c>
      <c r="B78" s="296" t="s">
        <v>279</v>
      </c>
      <c r="C78" s="302"/>
    </row>
    <row r="79" spans="1:3" s="284" customFormat="1" ht="14.25" customHeight="1" thickBot="1">
      <c r="A79" s="307" t="s">
        <v>280</v>
      </c>
      <c r="B79" s="297" t="s">
        <v>300</v>
      </c>
      <c r="C79" s="287">
        <f>SUM(C80:C83)</f>
        <v>0</v>
      </c>
    </row>
    <row r="80" spans="1:3" s="284" customFormat="1" ht="14.25" customHeight="1">
      <c r="A80" s="309" t="s">
        <v>281</v>
      </c>
      <c r="B80" s="289" t="s">
        <v>282</v>
      </c>
      <c r="C80" s="302"/>
    </row>
    <row r="81" spans="1:3" s="284" customFormat="1" ht="14.25" customHeight="1">
      <c r="A81" s="310" t="s">
        <v>283</v>
      </c>
      <c r="B81" s="292" t="s">
        <v>284</v>
      </c>
      <c r="C81" s="302"/>
    </row>
    <row r="82" spans="1:3" s="284" customFormat="1" ht="14.25" customHeight="1">
      <c r="A82" s="310" t="s">
        <v>285</v>
      </c>
      <c r="B82" s="292" t="s">
        <v>286</v>
      </c>
      <c r="C82" s="302"/>
    </row>
    <row r="83" spans="1:3" s="284" customFormat="1" ht="14.25" customHeight="1" thickBot="1">
      <c r="A83" s="311" t="s">
        <v>287</v>
      </c>
      <c r="B83" s="296" t="s">
        <v>288</v>
      </c>
      <c r="C83" s="302"/>
    </row>
    <row r="84" spans="1:3" s="284" customFormat="1" ht="14.25" customHeight="1" thickBot="1">
      <c r="A84" s="307" t="s">
        <v>289</v>
      </c>
      <c r="B84" s="297" t="s">
        <v>409</v>
      </c>
      <c r="C84" s="312"/>
    </row>
    <row r="85" spans="1:3" s="284" customFormat="1" ht="14.25" customHeight="1" thickBot="1">
      <c r="A85" s="307" t="s">
        <v>291</v>
      </c>
      <c r="B85" s="297" t="s">
        <v>290</v>
      </c>
      <c r="C85" s="312"/>
    </row>
    <row r="86" spans="1:3" s="284" customFormat="1" ht="14.25" customHeight="1" thickBot="1">
      <c r="A86" s="307" t="s">
        <v>303</v>
      </c>
      <c r="B86" s="313" t="s">
        <v>412</v>
      </c>
      <c r="C86" s="300">
        <f>+C63+C67+C72+C75+C79+C85+C84</f>
        <v>176807737</v>
      </c>
    </row>
    <row r="87" spans="1:3" s="284" customFormat="1" ht="17.25" customHeight="1" thickBot="1">
      <c r="A87" s="314" t="s">
        <v>411</v>
      </c>
      <c r="B87" s="315" t="s">
        <v>413</v>
      </c>
      <c r="C87" s="300">
        <f>+C62+C86</f>
        <v>205752737</v>
      </c>
    </row>
    <row r="88" spans="1:3" s="284" customFormat="1" ht="14.25" customHeight="1">
      <c r="A88" s="3"/>
      <c r="B88" s="4"/>
      <c r="C88" s="153"/>
    </row>
    <row r="89" spans="1:3" ht="14.25" customHeight="1">
      <c r="A89" s="424" t="s">
        <v>43</v>
      </c>
      <c r="B89" s="424"/>
      <c r="C89" s="424"/>
    </row>
    <row r="90" spans="1:3" s="317" customFormat="1" ht="14.25" customHeight="1" thickBot="1">
      <c r="A90" s="426" t="s">
        <v>121</v>
      </c>
      <c r="B90" s="426"/>
      <c r="C90" s="316" t="s">
        <v>502</v>
      </c>
    </row>
    <row r="91" spans="1:3" ht="34.5" customHeight="1" thickBot="1">
      <c r="A91" s="278" t="s">
        <v>59</v>
      </c>
      <c r="B91" s="279" t="s">
        <v>44</v>
      </c>
      <c r="C91" s="280" t="s">
        <v>509</v>
      </c>
    </row>
    <row r="92" spans="1:3" s="284" customFormat="1" ht="14.25" customHeight="1" thickBot="1">
      <c r="A92" s="278" t="s">
        <v>427</v>
      </c>
      <c r="B92" s="279" t="s">
        <v>428</v>
      </c>
      <c r="C92" s="280" t="s">
        <v>429</v>
      </c>
    </row>
    <row r="93" spans="1:3" ht="14.25" customHeight="1" thickBot="1">
      <c r="A93" s="318" t="s">
        <v>15</v>
      </c>
      <c r="B93" s="319" t="s">
        <v>500</v>
      </c>
      <c r="C93" s="320">
        <f>C94+C95+C96+C97+C98+C111</f>
        <v>30056511</v>
      </c>
    </row>
    <row r="94" spans="1:3" ht="14.25" customHeight="1">
      <c r="A94" s="321" t="s">
        <v>88</v>
      </c>
      <c r="B94" s="322" t="s">
        <v>45</v>
      </c>
      <c r="C94" s="323"/>
    </row>
    <row r="95" spans="1:3" ht="14.25" customHeight="1">
      <c r="A95" s="291" t="s">
        <v>89</v>
      </c>
      <c r="B95" s="324" t="s">
        <v>150</v>
      </c>
      <c r="C95" s="293"/>
    </row>
    <row r="96" spans="1:3" ht="14.25" customHeight="1">
      <c r="A96" s="291" t="s">
        <v>90</v>
      </c>
      <c r="B96" s="324" t="s">
        <v>115</v>
      </c>
      <c r="C96" s="298"/>
    </row>
    <row r="97" spans="1:3" ht="14.25" customHeight="1">
      <c r="A97" s="291" t="s">
        <v>91</v>
      </c>
      <c r="B97" s="325" t="s">
        <v>151</v>
      </c>
      <c r="C97" s="298"/>
    </row>
    <row r="98" spans="1:3" ht="14.25" customHeight="1">
      <c r="A98" s="291" t="s">
        <v>102</v>
      </c>
      <c r="B98" s="326" t="s">
        <v>152</v>
      </c>
      <c r="C98" s="298">
        <v>30056511</v>
      </c>
    </row>
    <row r="99" spans="1:3" ht="14.25" customHeight="1">
      <c r="A99" s="291" t="s">
        <v>92</v>
      </c>
      <c r="B99" s="324" t="s">
        <v>376</v>
      </c>
      <c r="C99" s="298"/>
    </row>
    <row r="100" spans="1:3" ht="14.25" customHeight="1">
      <c r="A100" s="291" t="s">
        <v>93</v>
      </c>
      <c r="B100" s="327" t="s">
        <v>375</v>
      </c>
      <c r="C100" s="298"/>
    </row>
    <row r="101" spans="1:3" ht="14.25" customHeight="1">
      <c r="A101" s="291" t="s">
        <v>103</v>
      </c>
      <c r="B101" s="327" t="s">
        <v>374</v>
      </c>
      <c r="C101" s="298"/>
    </row>
    <row r="102" spans="1:3" ht="14.25" customHeight="1">
      <c r="A102" s="291" t="s">
        <v>104</v>
      </c>
      <c r="B102" s="328" t="s">
        <v>306</v>
      </c>
      <c r="C102" s="298"/>
    </row>
    <row r="103" spans="1:3" ht="14.25" customHeight="1">
      <c r="A103" s="291" t="s">
        <v>105</v>
      </c>
      <c r="B103" s="329" t="s">
        <v>307</v>
      </c>
      <c r="C103" s="298"/>
    </row>
    <row r="104" spans="1:3" ht="14.25" customHeight="1">
      <c r="A104" s="291" t="s">
        <v>106</v>
      </c>
      <c r="B104" s="329" t="s">
        <v>308</v>
      </c>
      <c r="C104" s="298"/>
    </row>
    <row r="105" spans="1:3" ht="14.25" customHeight="1">
      <c r="A105" s="291" t="s">
        <v>108</v>
      </c>
      <c r="B105" s="328" t="s">
        <v>309</v>
      </c>
      <c r="C105" s="298">
        <v>29591511</v>
      </c>
    </row>
    <row r="106" spans="1:3" ht="14.25" customHeight="1">
      <c r="A106" s="291" t="s">
        <v>153</v>
      </c>
      <c r="B106" s="328" t="s">
        <v>310</v>
      </c>
      <c r="C106" s="298"/>
    </row>
    <row r="107" spans="1:3" ht="14.25" customHeight="1">
      <c r="A107" s="291" t="s">
        <v>304</v>
      </c>
      <c r="B107" s="329" t="s">
        <v>311</v>
      </c>
      <c r="C107" s="298"/>
    </row>
    <row r="108" spans="1:3" ht="14.25" customHeight="1">
      <c r="A108" s="330" t="s">
        <v>305</v>
      </c>
      <c r="B108" s="327" t="s">
        <v>312</v>
      </c>
      <c r="C108" s="298"/>
    </row>
    <row r="109" spans="1:3" ht="14.25" customHeight="1">
      <c r="A109" s="291" t="s">
        <v>372</v>
      </c>
      <c r="B109" s="327" t="s">
        <v>313</v>
      </c>
      <c r="C109" s="298"/>
    </row>
    <row r="110" spans="1:3" ht="14.25" customHeight="1">
      <c r="A110" s="295" t="s">
        <v>373</v>
      </c>
      <c r="B110" s="327" t="s">
        <v>314</v>
      </c>
      <c r="C110" s="298">
        <v>465000</v>
      </c>
    </row>
    <row r="111" spans="1:3" ht="14.25" customHeight="1">
      <c r="A111" s="291" t="s">
        <v>377</v>
      </c>
      <c r="B111" s="325" t="s">
        <v>46</v>
      </c>
      <c r="C111" s="293"/>
    </row>
    <row r="112" spans="1:3" ht="14.25" customHeight="1">
      <c r="A112" s="291" t="s">
        <v>378</v>
      </c>
      <c r="B112" s="324" t="s">
        <v>380</v>
      </c>
      <c r="C112" s="293"/>
    </row>
    <row r="113" spans="1:3" ht="14.25" customHeight="1" thickBot="1">
      <c r="A113" s="331" t="s">
        <v>379</v>
      </c>
      <c r="B113" s="332" t="s">
        <v>381</v>
      </c>
      <c r="C113" s="333"/>
    </row>
    <row r="114" spans="1:3" ht="14.25" customHeight="1" thickBot="1">
      <c r="A114" s="334" t="s">
        <v>16</v>
      </c>
      <c r="B114" s="335" t="s">
        <v>501</v>
      </c>
      <c r="C114" s="336">
        <f>+C115+C117+C119</f>
        <v>175696226</v>
      </c>
    </row>
    <row r="115" spans="1:3" ht="14.25" customHeight="1">
      <c r="A115" s="288" t="s">
        <v>94</v>
      </c>
      <c r="B115" s="324" t="s">
        <v>176</v>
      </c>
      <c r="C115" s="290">
        <v>175696226</v>
      </c>
    </row>
    <row r="116" spans="1:3" ht="14.25" customHeight="1">
      <c r="A116" s="288" t="s">
        <v>95</v>
      </c>
      <c r="B116" s="337" t="s">
        <v>318</v>
      </c>
      <c r="C116" s="290">
        <v>175696226</v>
      </c>
    </row>
    <row r="117" spans="1:3" ht="14.25" customHeight="1">
      <c r="A117" s="288" t="s">
        <v>96</v>
      </c>
      <c r="B117" s="337" t="s">
        <v>154</v>
      </c>
      <c r="C117" s="293"/>
    </row>
    <row r="118" spans="1:3" ht="14.25" customHeight="1">
      <c r="A118" s="288" t="s">
        <v>97</v>
      </c>
      <c r="B118" s="337" t="s">
        <v>319</v>
      </c>
      <c r="C118" s="338"/>
    </row>
    <row r="119" spans="1:3" ht="14.25" customHeight="1">
      <c r="A119" s="288" t="s">
        <v>98</v>
      </c>
      <c r="B119" s="296" t="s">
        <v>178</v>
      </c>
      <c r="C119" s="338"/>
    </row>
    <row r="120" spans="1:3" ht="14.25" customHeight="1">
      <c r="A120" s="288" t="s">
        <v>107</v>
      </c>
      <c r="B120" s="294" t="s">
        <v>362</v>
      </c>
      <c r="C120" s="338"/>
    </row>
    <row r="121" spans="1:3" ht="14.25" customHeight="1">
      <c r="A121" s="288" t="s">
        <v>109</v>
      </c>
      <c r="B121" s="339" t="s">
        <v>324</v>
      </c>
      <c r="C121" s="338"/>
    </row>
    <row r="122" spans="1:3" ht="14.25" customHeight="1">
      <c r="A122" s="288" t="s">
        <v>155</v>
      </c>
      <c r="B122" s="329" t="s">
        <v>308</v>
      </c>
      <c r="C122" s="338"/>
    </row>
    <row r="123" spans="1:3" ht="14.25" customHeight="1">
      <c r="A123" s="288" t="s">
        <v>156</v>
      </c>
      <c r="B123" s="329" t="s">
        <v>323</v>
      </c>
      <c r="C123" s="338"/>
    </row>
    <row r="124" spans="1:3" ht="14.25" customHeight="1">
      <c r="A124" s="288" t="s">
        <v>157</v>
      </c>
      <c r="B124" s="329" t="s">
        <v>322</v>
      </c>
      <c r="C124" s="338"/>
    </row>
    <row r="125" spans="1:3" ht="14.25" customHeight="1">
      <c r="A125" s="288" t="s">
        <v>315</v>
      </c>
      <c r="B125" s="329" t="s">
        <v>311</v>
      </c>
      <c r="C125" s="338"/>
    </row>
    <row r="126" spans="1:3" ht="14.25" customHeight="1">
      <c r="A126" s="288" t="s">
        <v>316</v>
      </c>
      <c r="B126" s="329" t="s">
        <v>321</v>
      </c>
      <c r="C126" s="338"/>
    </row>
    <row r="127" spans="1:3" ht="14.25" customHeight="1" thickBot="1">
      <c r="A127" s="330" t="s">
        <v>317</v>
      </c>
      <c r="B127" s="329" t="s">
        <v>320</v>
      </c>
      <c r="C127" s="340"/>
    </row>
    <row r="128" spans="1:3" ht="14.25" customHeight="1" thickBot="1">
      <c r="A128" s="285" t="s">
        <v>17</v>
      </c>
      <c r="B128" s="341" t="s">
        <v>382</v>
      </c>
      <c r="C128" s="287">
        <f>+C93+C114</f>
        <v>205752737</v>
      </c>
    </row>
    <row r="129" spans="1:3" ht="14.25" customHeight="1" thickBot="1">
      <c r="A129" s="285" t="s">
        <v>18</v>
      </c>
      <c r="B129" s="341" t="s">
        <v>383</v>
      </c>
      <c r="C129" s="287">
        <f>+C130+C131+C132</f>
        <v>0</v>
      </c>
    </row>
    <row r="130" spans="1:3" ht="14.25" customHeight="1">
      <c r="A130" s="288" t="s">
        <v>217</v>
      </c>
      <c r="B130" s="337" t="s">
        <v>390</v>
      </c>
      <c r="C130" s="338"/>
    </row>
    <row r="131" spans="1:3" ht="14.25" customHeight="1">
      <c r="A131" s="288" t="s">
        <v>220</v>
      </c>
      <c r="B131" s="337" t="s">
        <v>391</v>
      </c>
      <c r="C131" s="338"/>
    </row>
    <row r="132" spans="1:3" ht="14.25" customHeight="1" thickBot="1">
      <c r="A132" s="330" t="s">
        <v>221</v>
      </c>
      <c r="B132" s="337" t="s">
        <v>392</v>
      </c>
      <c r="C132" s="338"/>
    </row>
    <row r="133" spans="1:3" ht="14.25" customHeight="1" thickBot="1">
      <c r="A133" s="285" t="s">
        <v>19</v>
      </c>
      <c r="B133" s="341" t="s">
        <v>384</v>
      </c>
      <c r="C133" s="287">
        <f>SUM(C134:C139)</f>
        <v>0</v>
      </c>
    </row>
    <row r="134" spans="1:3" ht="14.25" customHeight="1">
      <c r="A134" s="288" t="s">
        <v>81</v>
      </c>
      <c r="B134" s="342" t="s">
        <v>393</v>
      </c>
      <c r="C134" s="338"/>
    </row>
    <row r="135" spans="1:3" ht="14.25" customHeight="1">
      <c r="A135" s="288" t="s">
        <v>82</v>
      </c>
      <c r="B135" s="342" t="s">
        <v>385</v>
      </c>
      <c r="C135" s="338"/>
    </row>
    <row r="136" spans="1:3" ht="14.25" customHeight="1">
      <c r="A136" s="288" t="s">
        <v>83</v>
      </c>
      <c r="B136" s="342" t="s">
        <v>386</v>
      </c>
      <c r="C136" s="338"/>
    </row>
    <row r="137" spans="1:3" ht="14.25" customHeight="1">
      <c r="A137" s="288" t="s">
        <v>142</v>
      </c>
      <c r="B137" s="342" t="s">
        <v>387</v>
      </c>
      <c r="C137" s="338"/>
    </row>
    <row r="138" spans="1:3" ht="14.25" customHeight="1">
      <c r="A138" s="288" t="s">
        <v>143</v>
      </c>
      <c r="B138" s="342" t="s">
        <v>388</v>
      </c>
      <c r="C138" s="338"/>
    </row>
    <row r="139" spans="1:3" ht="14.25" customHeight="1" thickBot="1">
      <c r="A139" s="330" t="s">
        <v>144</v>
      </c>
      <c r="B139" s="342" t="s">
        <v>389</v>
      </c>
      <c r="C139" s="338"/>
    </row>
    <row r="140" spans="1:3" ht="14.25" customHeight="1" thickBot="1">
      <c r="A140" s="285" t="s">
        <v>20</v>
      </c>
      <c r="B140" s="341" t="s">
        <v>397</v>
      </c>
      <c r="C140" s="300">
        <f>+C141+C142+C143+C144</f>
        <v>0</v>
      </c>
    </row>
    <row r="141" spans="1:3" ht="14.25" customHeight="1">
      <c r="A141" s="288" t="s">
        <v>84</v>
      </c>
      <c r="B141" s="342" t="s">
        <v>325</v>
      </c>
      <c r="C141" s="338"/>
    </row>
    <row r="142" spans="1:3" ht="14.25" customHeight="1">
      <c r="A142" s="288" t="s">
        <v>85</v>
      </c>
      <c r="B142" s="342" t="s">
        <v>326</v>
      </c>
      <c r="C142" s="338"/>
    </row>
    <row r="143" spans="1:3" ht="14.25" customHeight="1">
      <c r="A143" s="288" t="s">
        <v>241</v>
      </c>
      <c r="B143" s="342" t="s">
        <v>398</v>
      </c>
      <c r="C143" s="338"/>
    </row>
    <row r="144" spans="1:3" ht="14.25" customHeight="1" thickBot="1">
      <c r="A144" s="330" t="s">
        <v>242</v>
      </c>
      <c r="B144" s="343" t="s">
        <v>345</v>
      </c>
      <c r="C144" s="338"/>
    </row>
    <row r="145" spans="1:3" ht="14.25" customHeight="1" thickBot="1">
      <c r="A145" s="285" t="s">
        <v>21</v>
      </c>
      <c r="B145" s="341" t="s">
        <v>399</v>
      </c>
      <c r="C145" s="344">
        <f>SUM(C146:C150)</f>
        <v>0</v>
      </c>
    </row>
    <row r="146" spans="1:3" ht="14.25" customHeight="1">
      <c r="A146" s="288" t="s">
        <v>86</v>
      </c>
      <c r="B146" s="342" t="s">
        <v>394</v>
      </c>
      <c r="C146" s="338"/>
    </row>
    <row r="147" spans="1:3" ht="14.25" customHeight="1">
      <c r="A147" s="288" t="s">
        <v>87</v>
      </c>
      <c r="B147" s="342" t="s">
        <v>401</v>
      </c>
      <c r="C147" s="338"/>
    </row>
    <row r="148" spans="1:3" ht="14.25" customHeight="1">
      <c r="A148" s="288" t="s">
        <v>253</v>
      </c>
      <c r="B148" s="342" t="s">
        <v>396</v>
      </c>
      <c r="C148" s="338"/>
    </row>
    <row r="149" spans="1:3" ht="14.25" customHeight="1">
      <c r="A149" s="288" t="s">
        <v>254</v>
      </c>
      <c r="B149" s="342" t="s">
        <v>402</v>
      </c>
      <c r="C149" s="338"/>
    </row>
    <row r="150" spans="1:3" ht="14.25" customHeight="1" thickBot="1">
      <c r="A150" s="288" t="s">
        <v>400</v>
      </c>
      <c r="B150" s="342" t="s">
        <v>403</v>
      </c>
      <c r="C150" s="338"/>
    </row>
    <row r="151" spans="1:3" ht="14.25" customHeight="1" thickBot="1">
      <c r="A151" s="285" t="s">
        <v>22</v>
      </c>
      <c r="B151" s="341" t="s">
        <v>404</v>
      </c>
      <c r="C151" s="345"/>
    </row>
    <row r="152" spans="1:3" ht="14.25" customHeight="1" thickBot="1">
      <c r="A152" s="285" t="s">
        <v>23</v>
      </c>
      <c r="B152" s="341" t="s">
        <v>405</v>
      </c>
      <c r="C152" s="345"/>
    </row>
    <row r="153" spans="1:9" ht="14.25" customHeight="1" thickBot="1">
      <c r="A153" s="285" t="s">
        <v>24</v>
      </c>
      <c r="B153" s="341" t="s">
        <v>407</v>
      </c>
      <c r="C153" s="346">
        <f>+C129+C133+C140+C145+C151+C152</f>
        <v>0</v>
      </c>
      <c r="F153" s="183"/>
      <c r="G153" s="184"/>
      <c r="H153" s="184"/>
      <c r="I153" s="184"/>
    </row>
    <row r="154" spans="1:3" s="284" customFormat="1" ht="14.25" customHeight="1" thickBot="1">
      <c r="A154" s="347" t="s">
        <v>25</v>
      </c>
      <c r="B154" s="348" t="s">
        <v>406</v>
      </c>
      <c r="C154" s="346">
        <f>+C128+C153</f>
        <v>205752737</v>
      </c>
    </row>
    <row r="156" spans="1:3" ht="14.25" customHeight="1">
      <c r="A156" s="427" t="s">
        <v>327</v>
      </c>
      <c r="B156" s="427"/>
      <c r="C156" s="427"/>
    </row>
    <row r="157" spans="1:3" ht="14.25" customHeight="1" thickBot="1">
      <c r="A157" s="425" t="s">
        <v>122</v>
      </c>
      <c r="B157" s="425"/>
      <c r="C157" s="277" t="s">
        <v>482</v>
      </c>
    </row>
    <row r="158" spans="1:4" ht="28.5" customHeight="1" thickBot="1">
      <c r="A158" s="285">
        <v>1</v>
      </c>
      <c r="B158" s="349" t="s">
        <v>408</v>
      </c>
      <c r="C158" s="287">
        <f>+C62-C128</f>
        <v>-176807737</v>
      </c>
      <c r="D158" s="350"/>
    </row>
    <row r="159" spans="1:3" ht="32.25" customHeight="1" thickBot="1">
      <c r="A159" s="285" t="s">
        <v>16</v>
      </c>
      <c r="B159" s="349" t="s">
        <v>414</v>
      </c>
      <c r="C159" s="287">
        <f>+C86-C153</f>
        <v>176807737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2018. ÉVI KÖLTSÉGVETÉS
ÖNKÉNT VÁLLALT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48">
      <selection activeCell="C76" sqref="C76"/>
    </sheetView>
  </sheetViews>
  <sheetFormatPr defaultColWidth="9.00390625" defaultRowHeight="16.5" customHeight="1"/>
  <cols>
    <col min="1" max="1" width="9.50390625" style="164" customWidth="1"/>
    <col min="2" max="2" width="91.625" style="164" customWidth="1"/>
    <col min="3" max="3" width="21.625" style="165" customWidth="1"/>
    <col min="4" max="4" width="9.00390625" style="164" customWidth="1"/>
    <col min="5" max="16384" width="9.375" style="164" customWidth="1"/>
  </cols>
  <sheetData>
    <row r="1" spans="1:3" ht="16.5" customHeight="1">
      <c r="A1" s="424" t="s">
        <v>12</v>
      </c>
      <c r="B1" s="424"/>
      <c r="C1" s="424"/>
    </row>
    <row r="2" spans="1:3" ht="16.5" customHeight="1" thickBot="1">
      <c r="A2" s="425" t="s">
        <v>120</v>
      </c>
      <c r="B2" s="425"/>
      <c r="C2" s="277" t="s">
        <v>483</v>
      </c>
    </row>
    <row r="3" spans="1:3" ht="36.75" customHeight="1" thickBot="1">
      <c r="A3" s="278" t="s">
        <v>59</v>
      </c>
      <c r="B3" s="279" t="s">
        <v>14</v>
      </c>
      <c r="C3" s="280" t="s">
        <v>509</v>
      </c>
    </row>
    <row r="4" spans="1:3" s="284" customFormat="1" ht="16.5" customHeight="1" thickBot="1">
      <c r="A4" s="281" t="s">
        <v>427</v>
      </c>
      <c r="B4" s="282" t="s">
        <v>428</v>
      </c>
      <c r="C4" s="283" t="s">
        <v>429</v>
      </c>
    </row>
    <row r="5" spans="1:3" s="284" customFormat="1" ht="16.5" customHeight="1" thickBot="1">
      <c r="A5" s="285" t="s">
        <v>15</v>
      </c>
      <c r="B5" s="286" t="s">
        <v>201</v>
      </c>
      <c r="C5" s="287">
        <f>+C6+C7+C8+C9+C10+C11</f>
        <v>32728278</v>
      </c>
    </row>
    <row r="6" spans="1:3" s="284" customFormat="1" ht="16.5" customHeight="1">
      <c r="A6" s="288" t="s">
        <v>88</v>
      </c>
      <c r="B6" s="289" t="s">
        <v>202</v>
      </c>
      <c r="C6" s="290">
        <v>20630838</v>
      </c>
    </row>
    <row r="7" spans="1:3" s="284" customFormat="1" ht="16.5" customHeight="1">
      <c r="A7" s="291" t="s">
        <v>89</v>
      </c>
      <c r="B7" s="292" t="s">
        <v>203</v>
      </c>
      <c r="C7" s="293"/>
    </row>
    <row r="8" spans="1:3" s="284" customFormat="1" ht="16.5" customHeight="1">
      <c r="A8" s="291" t="s">
        <v>90</v>
      </c>
      <c r="B8" s="292" t="s">
        <v>204</v>
      </c>
      <c r="C8" s="293">
        <v>10297440</v>
      </c>
    </row>
    <row r="9" spans="1:3" s="284" customFormat="1" ht="16.5" customHeight="1">
      <c r="A9" s="291" t="s">
        <v>91</v>
      </c>
      <c r="B9" s="292" t="s">
        <v>205</v>
      </c>
      <c r="C9" s="293">
        <v>1800000</v>
      </c>
    </row>
    <row r="10" spans="1:3" s="284" customFormat="1" ht="16.5" customHeight="1">
      <c r="A10" s="291" t="s">
        <v>116</v>
      </c>
      <c r="B10" s="294" t="s">
        <v>364</v>
      </c>
      <c r="C10" s="293"/>
    </row>
    <row r="11" spans="1:3" s="284" customFormat="1" ht="16.5" customHeight="1" thickBot="1">
      <c r="A11" s="295" t="s">
        <v>92</v>
      </c>
      <c r="B11" s="296" t="s">
        <v>365</v>
      </c>
      <c r="C11" s="293"/>
    </row>
    <row r="12" spans="1:3" s="284" customFormat="1" ht="16.5" customHeight="1" thickBot="1">
      <c r="A12" s="285" t="s">
        <v>16</v>
      </c>
      <c r="B12" s="297" t="s">
        <v>206</v>
      </c>
      <c r="C12" s="287">
        <f>+C13+C14+C15+C16+C17</f>
        <v>2300013</v>
      </c>
    </row>
    <row r="13" spans="1:3" s="284" customFormat="1" ht="16.5" customHeight="1">
      <c r="A13" s="288" t="s">
        <v>94</v>
      </c>
      <c r="B13" s="289" t="s">
        <v>207</v>
      </c>
      <c r="C13" s="290"/>
    </row>
    <row r="14" spans="1:3" s="284" customFormat="1" ht="16.5" customHeight="1">
      <c r="A14" s="291" t="s">
        <v>95</v>
      </c>
      <c r="B14" s="292" t="s">
        <v>208</v>
      </c>
      <c r="C14" s="293"/>
    </row>
    <row r="15" spans="1:3" s="284" customFormat="1" ht="16.5" customHeight="1">
      <c r="A15" s="291" t="s">
        <v>96</v>
      </c>
      <c r="B15" s="292" t="s">
        <v>356</v>
      </c>
      <c r="C15" s="293"/>
    </row>
    <row r="16" spans="1:3" s="284" customFormat="1" ht="16.5" customHeight="1">
      <c r="A16" s="291" t="s">
        <v>97</v>
      </c>
      <c r="B16" s="292" t="s">
        <v>357</v>
      </c>
      <c r="C16" s="293"/>
    </row>
    <row r="17" spans="1:3" s="284" customFormat="1" ht="16.5" customHeight="1">
      <c r="A17" s="291" t="s">
        <v>98</v>
      </c>
      <c r="B17" s="292" t="s">
        <v>209</v>
      </c>
      <c r="C17" s="293">
        <v>2300013</v>
      </c>
    </row>
    <row r="18" spans="1:3" s="284" customFormat="1" ht="16.5" customHeight="1" thickBot="1">
      <c r="A18" s="295" t="s">
        <v>107</v>
      </c>
      <c r="B18" s="296" t="s">
        <v>210</v>
      </c>
      <c r="C18" s="298"/>
    </row>
    <row r="19" spans="1:3" s="284" customFormat="1" ht="16.5" customHeight="1" thickBot="1">
      <c r="A19" s="285" t="s">
        <v>17</v>
      </c>
      <c r="B19" s="286" t="s">
        <v>211</v>
      </c>
      <c r="C19" s="287">
        <f>+C20+C21+C22+C23+C24</f>
        <v>20813419</v>
      </c>
    </row>
    <row r="20" spans="1:3" s="284" customFormat="1" ht="16.5" customHeight="1">
      <c r="A20" s="288" t="s">
        <v>77</v>
      </c>
      <c r="B20" s="289" t="s">
        <v>212</v>
      </c>
      <c r="C20" s="290">
        <v>20813419</v>
      </c>
    </row>
    <row r="21" spans="1:3" s="284" customFormat="1" ht="16.5" customHeight="1">
      <c r="A21" s="291" t="s">
        <v>78</v>
      </c>
      <c r="B21" s="292" t="s">
        <v>213</v>
      </c>
      <c r="C21" s="293"/>
    </row>
    <row r="22" spans="1:3" s="284" customFormat="1" ht="16.5" customHeight="1">
      <c r="A22" s="291" t="s">
        <v>79</v>
      </c>
      <c r="B22" s="292" t="s">
        <v>358</v>
      </c>
      <c r="C22" s="293"/>
    </row>
    <row r="23" spans="1:3" s="284" customFormat="1" ht="16.5" customHeight="1">
      <c r="A23" s="291" t="s">
        <v>80</v>
      </c>
      <c r="B23" s="292" t="s">
        <v>359</v>
      </c>
      <c r="C23" s="293"/>
    </row>
    <row r="24" spans="1:3" s="284" customFormat="1" ht="16.5" customHeight="1">
      <c r="A24" s="291" t="s">
        <v>138</v>
      </c>
      <c r="B24" s="292" t="s">
        <v>214</v>
      </c>
      <c r="C24" s="293"/>
    </row>
    <row r="25" spans="1:3" s="284" customFormat="1" ht="16.5" customHeight="1" thickBot="1">
      <c r="A25" s="295" t="s">
        <v>139</v>
      </c>
      <c r="B25" s="299" t="s">
        <v>215</v>
      </c>
      <c r="C25" s="298"/>
    </row>
    <row r="26" spans="1:3" s="284" customFormat="1" ht="16.5" customHeight="1" thickBot="1">
      <c r="A26" s="285" t="s">
        <v>140</v>
      </c>
      <c r="B26" s="286" t="s">
        <v>216</v>
      </c>
      <c r="C26" s="300">
        <f>+C27+C31+C32+C33</f>
        <v>3675000</v>
      </c>
    </row>
    <row r="27" spans="1:3" s="284" customFormat="1" ht="16.5" customHeight="1">
      <c r="A27" s="288" t="s">
        <v>217</v>
      </c>
      <c r="B27" s="289" t="s">
        <v>371</v>
      </c>
      <c r="C27" s="351">
        <f>+C28+C29+C30</f>
        <v>2035000</v>
      </c>
    </row>
    <row r="28" spans="1:3" s="284" customFormat="1" ht="16.5" customHeight="1">
      <c r="A28" s="291" t="s">
        <v>218</v>
      </c>
      <c r="B28" s="292" t="s">
        <v>223</v>
      </c>
      <c r="C28" s="293"/>
    </row>
    <row r="29" spans="1:3" s="284" customFormat="1" ht="16.5" customHeight="1">
      <c r="A29" s="291" t="s">
        <v>219</v>
      </c>
      <c r="B29" s="292" t="s">
        <v>224</v>
      </c>
      <c r="C29" s="293"/>
    </row>
    <row r="30" spans="1:3" s="284" customFormat="1" ht="16.5" customHeight="1">
      <c r="A30" s="291" t="s">
        <v>369</v>
      </c>
      <c r="B30" s="303" t="s">
        <v>370</v>
      </c>
      <c r="C30" s="293">
        <v>2035000</v>
      </c>
    </row>
    <row r="31" spans="1:3" s="284" customFormat="1" ht="16.5" customHeight="1">
      <c r="A31" s="291" t="s">
        <v>220</v>
      </c>
      <c r="B31" s="292" t="s">
        <v>225</v>
      </c>
      <c r="C31" s="293">
        <v>1400000</v>
      </c>
    </row>
    <row r="32" spans="1:3" s="284" customFormat="1" ht="16.5" customHeight="1">
      <c r="A32" s="291" t="s">
        <v>221</v>
      </c>
      <c r="B32" s="292" t="s">
        <v>226</v>
      </c>
      <c r="C32" s="293">
        <v>90000</v>
      </c>
    </row>
    <row r="33" spans="1:3" s="284" customFormat="1" ht="16.5" customHeight="1" thickBot="1">
      <c r="A33" s="295" t="s">
        <v>222</v>
      </c>
      <c r="B33" s="299" t="s">
        <v>227</v>
      </c>
      <c r="C33" s="298">
        <v>150000</v>
      </c>
    </row>
    <row r="34" spans="1:3" s="284" customFormat="1" ht="16.5" customHeight="1" thickBot="1">
      <c r="A34" s="285" t="s">
        <v>19</v>
      </c>
      <c r="B34" s="286" t="s">
        <v>366</v>
      </c>
      <c r="C34" s="287">
        <f>SUM(C35:C45)</f>
        <v>3903000</v>
      </c>
    </row>
    <row r="35" spans="1:3" s="284" customFormat="1" ht="16.5" customHeight="1">
      <c r="A35" s="288" t="s">
        <v>81</v>
      </c>
      <c r="B35" s="289" t="s">
        <v>230</v>
      </c>
      <c r="C35" s="290">
        <v>71000</v>
      </c>
    </row>
    <row r="36" spans="1:3" s="284" customFormat="1" ht="16.5" customHeight="1">
      <c r="A36" s="291" t="s">
        <v>82</v>
      </c>
      <c r="B36" s="292" t="s">
        <v>231</v>
      </c>
      <c r="C36" s="293">
        <v>1090000</v>
      </c>
    </row>
    <row r="37" spans="1:3" s="284" customFormat="1" ht="16.5" customHeight="1">
      <c r="A37" s="291" t="s">
        <v>83</v>
      </c>
      <c r="B37" s="292" t="s">
        <v>232</v>
      </c>
      <c r="C37" s="293"/>
    </row>
    <row r="38" spans="1:3" s="284" customFormat="1" ht="16.5" customHeight="1">
      <c r="A38" s="291" t="s">
        <v>142</v>
      </c>
      <c r="B38" s="292" t="s">
        <v>233</v>
      </c>
      <c r="C38" s="293">
        <v>2300000</v>
      </c>
    </row>
    <row r="39" spans="1:3" s="284" customFormat="1" ht="16.5" customHeight="1">
      <c r="A39" s="291" t="s">
        <v>143</v>
      </c>
      <c r="B39" s="292" t="s">
        <v>234</v>
      </c>
      <c r="C39" s="293"/>
    </row>
    <row r="40" spans="1:3" s="284" customFormat="1" ht="16.5" customHeight="1">
      <c r="A40" s="291" t="s">
        <v>144</v>
      </c>
      <c r="B40" s="292" t="s">
        <v>235</v>
      </c>
      <c r="C40" s="293">
        <v>432000</v>
      </c>
    </row>
    <row r="41" spans="1:3" s="284" customFormat="1" ht="16.5" customHeight="1">
      <c r="A41" s="291" t="s">
        <v>145</v>
      </c>
      <c r="B41" s="292" t="s">
        <v>236</v>
      </c>
      <c r="C41" s="293"/>
    </row>
    <row r="42" spans="1:3" s="284" customFormat="1" ht="16.5" customHeight="1">
      <c r="A42" s="291" t="s">
        <v>146</v>
      </c>
      <c r="B42" s="292" t="s">
        <v>237</v>
      </c>
      <c r="C42" s="293">
        <v>10000</v>
      </c>
    </row>
    <row r="43" spans="1:3" s="284" customFormat="1" ht="16.5" customHeight="1">
      <c r="A43" s="291" t="s">
        <v>228</v>
      </c>
      <c r="B43" s="292" t="s">
        <v>238</v>
      </c>
      <c r="C43" s="302"/>
    </row>
    <row r="44" spans="1:3" s="284" customFormat="1" ht="16.5" customHeight="1">
      <c r="A44" s="295" t="s">
        <v>229</v>
      </c>
      <c r="B44" s="299" t="s">
        <v>368</v>
      </c>
      <c r="C44" s="304"/>
    </row>
    <row r="45" spans="1:3" s="284" customFormat="1" ht="16.5" customHeight="1" thickBot="1">
      <c r="A45" s="295" t="s">
        <v>367</v>
      </c>
      <c r="B45" s="296" t="s">
        <v>239</v>
      </c>
      <c r="C45" s="304"/>
    </row>
    <row r="46" spans="1:3" s="284" customFormat="1" ht="16.5" customHeight="1" thickBot="1">
      <c r="A46" s="285" t="s">
        <v>20</v>
      </c>
      <c r="B46" s="286" t="s">
        <v>240</v>
      </c>
      <c r="C46" s="287">
        <f>SUM(C47:C51)</f>
        <v>0</v>
      </c>
    </row>
    <row r="47" spans="1:3" s="284" customFormat="1" ht="16.5" customHeight="1">
      <c r="A47" s="288" t="s">
        <v>84</v>
      </c>
      <c r="B47" s="289" t="s">
        <v>244</v>
      </c>
      <c r="C47" s="305"/>
    </row>
    <row r="48" spans="1:3" s="284" customFormat="1" ht="16.5" customHeight="1">
      <c r="A48" s="291" t="s">
        <v>85</v>
      </c>
      <c r="B48" s="292" t="s">
        <v>245</v>
      </c>
      <c r="C48" s="302"/>
    </row>
    <row r="49" spans="1:3" s="284" customFormat="1" ht="16.5" customHeight="1">
      <c r="A49" s="291" t="s">
        <v>241</v>
      </c>
      <c r="B49" s="292" t="s">
        <v>246</v>
      </c>
      <c r="C49" s="302"/>
    </row>
    <row r="50" spans="1:3" s="284" customFormat="1" ht="16.5" customHeight="1">
      <c r="A50" s="291" t="s">
        <v>242</v>
      </c>
      <c r="B50" s="292" t="s">
        <v>247</v>
      </c>
      <c r="C50" s="302"/>
    </row>
    <row r="51" spans="1:3" s="284" customFormat="1" ht="16.5" customHeight="1" thickBot="1">
      <c r="A51" s="295" t="s">
        <v>243</v>
      </c>
      <c r="B51" s="296" t="s">
        <v>248</v>
      </c>
      <c r="C51" s="304"/>
    </row>
    <row r="52" spans="1:3" s="284" customFormat="1" ht="16.5" customHeight="1" thickBot="1">
      <c r="A52" s="285" t="s">
        <v>147</v>
      </c>
      <c r="B52" s="286" t="s">
        <v>249</v>
      </c>
      <c r="C52" s="287">
        <f>SUM(C53:C55)</f>
        <v>0</v>
      </c>
    </row>
    <row r="53" spans="1:3" s="284" customFormat="1" ht="16.5" customHeight="1">
      <c r="A53" s="288" t="s">
        <v>86</v>
      </c>
      <c r="B53" s="289" t="s">
        <v>250</v>
      </c>
      <c r="C53" s="290"/>
    </row>
    <row r="54" spans="1:3" s="284" customFormat="1" ht="16.5" customHeight="1">
      <c r="A54" s="291" t="s">
        <v>87</v>
      </c>
      <c r="B54" s="292" t="s">
        <v>360</v>
      </c>
      <c r="C54" s="293"/>
    </row>
    <row r="55" spans="1:3" s="284" customFormat="1" ht="16.5" customHeight="1">
      <c r="A55" s="291" t="s">
        <v>253</v>
      </c>
      <c r="B55" s="292" t="s">
        <v>251</v>
      </c>
      <c r="C55" s="293"/>
    </row>
    <row r="56" spans="1:3" s="284" customFormat="1" ht="16.5" customHeight="1" thickBot="1">
      <c r="A56" s="295" t="s">
        <v>254</v>
      </c>
      <c r="B56" s="296" t="s">
        <v>252</v>
      </c>
      <c r="C56" s="298"/>
    </row>
    <row r="57" spans="1:3" s="284" customFormat="1" ht="16.5" customHeight="1" thickBot="1">
      <c r="A57" s="285" t="s">
        <v>22</v>
      </c>
      <c r="B57" s="297" t="s">
        <v>255</v>
      </c>
      <c r="C57" s="287">
        <f>SUM(C58:C60)</f>
        <v>0</v>
      </c>
    </row>
    <row r="58" spans="1:3" s="284" customFormat="1" ht="16.5" customHeight="1">
      <c r="A58" s="288" t="s">
        <v>148</v>
      </c>
      <c r="B58" s="289" t="s">
        <v>257</v>
      </c>
      <c r="C58" s="302"/>
    </row>
    <row r="59" spans="1:3" s="284" customFormat="1" ht="16.5" customHeight="1">
      <c r="A59" s="291" t="s">
        <v>149</v>
      </c>
      <c r="B59" s="292" t="s">
        <v>361</v>
      </c>
      <c r="C59" s="302"/>
    </row>
    <row r="60" spans="1:3" s="284" customFormat="1" ht="16.5" customHeight="1">
      <c r="A60" s="291" t="s">
        <v>177</v>
      </c>
      <c r="B60" s="292" t="s">
        <v>258</v>
      </c>
      <c r="C60" s="302"/>
    </row>
    <row r="61" spans="1:3" s="284" customFormat="1" ht="16.5" customHeight="1" thickBot="1">
      <c r="A61" s="295" t="s">
        <v>256</v>
      </c>
      <c r="B61" s="296" t="s">
        <v>259</v>
      </c>
      <c r="C61" s="302"/>
    </row>
    <row r="62" spans="1:3" s="284" customFormat="1" ht="16.5" customHeight="1" thickBot="1">
      <c r="A62" s="306" t="s">
        <v>410</v>
      </c>
      <c r="B62" s="286" t="s">
        <v>260</v>
      </c>
      <c r="C62" s="300">
        <f>+C5+C12+C19+C26+C34+C46+C52+C57</f>
        <v>63419710</v>
      </c>
    </row>
    <row r="63" spans="1:3" s="284" customFormat="1" ht="16.5" customHeight="1" thickBot="1">
      <c r="A63" s="307" t="s">
        <v>261</v>
      </c>
      <c r="B63" s="297" t="s">
        <v>262</v>
      </c>
      <c r="C63" s="287">
        <f>SUM(C64:C66)</f>
        <v>0</v>
      </c>
    </row>
    <row r="64" spans="1:3" s="284" customFormat="1" ht="16.5" customHeight="1">
      <c r="A64" s="288" t="s">
        <v>292</v>
      </c>
      <c r="B64" s="289" t="s">
        <v>263</v>
      </c>
      <c r="C64" s="302"/>
    </row>
    <row r="65" spans="1:3" s="284" customFormat="1" ht="16.5" customHeight="1">
      <c r="A65" s="291" t="s">
        <v>301</v>
      </c>
      <c r="B65" s="292" t="s">
        <v>264</v>
      </c>
      <c r="C65" s="302"/>
    </row>
    <row r="66" spans="1:3" s="284" customFormat="1" ht="16.5" customHeight="1" thickBot="1">
      <c r="A66" s="295" t="s">
        <v>302</v>
      </c>
      <c r="B66" s="308" t="s">
        <v>395</v>
      </c>
      <c r="C66" s="302"/>
    </row>
    <row r="67" spans="1:3" s="284" customFormat="1" ht="16.5" customHeight="1" thickBot="1">
      <c r="A67" s="307" t="s">
        <v>265</v>
      </c>
      <c r="B67" s="297" t="s">
        <v>266</v>
      </c>
      <c r="C67" s="287">
        <f>SUM(C68:C71)</f>
        <v>0</v>
      </c>
    </row>
    <row r="68" spans="1:3" s="284" customFormat="1" ht="16.5" customHeight="1">
      <c r="A68" s="288" t="s">
        <v>117</v>
      </c>
      <c r="B68" s="289" t="s">
        <v>267</v>
      </c>
      <c r="C68" s="302"/>
    </row>
    <row r="69" spans="1:3" s="284" customFormat="1" ht="16.5" customHeight="1">
      <c r="A69" s="291" t="s">
        <v>118</v>
      </c>
      <c r="B69" s="292" t="s">
        <v>268</v>
      </c>
      <c r="C69" s="302"/>
    </row>
    <row r="70" spans="1:3" s="284" customFormat="1" ht="16.5" customHeight="1">
      <c r="A70" s="291" t="s">
        <v>293</v>
      </c>
      <c r="B70" s="292" t="s">
        <v>269</v>
      </c>
      <c r="C70" s="302"/>
    </row>
    <row r="71" spans="1:3" s="284" customFormat="1" ht="16.5" customHeight="1" thickBot="1">
      <c r="A71" s="295" t="s">
        <v>294</v>
      </c>
      <c r="B71" s="296" t="s">
        <v>270</v>
      </c>
      <c r="C71" s="302"/>
    </row>
    <row r="72" spans="1:3" s="284" customFormat="1" ht="16.5" customHeight="1" thickBot="1">
      <c r="A72" s="307" t="s">
        <v>271</v>
      </c>
      <c r="B72" s="297" t="s">
        <v>272</v>
      </c>
      <c r="C72" s="287">
        <f>SUM(C73:C74)</f>
        <v>29268147</v>
      </c>
    </row>
    <row r="73" spans="1:3" s="284" customFormat="1" ht="16.5" customHeight="1">
      <c r="A73" s="288" t="s">
        <v>295</v>
      </c>
      <c r="B73" s="289" t="s">
        <v>273</v>
      </c>
      <c r="C73" s="302">
        <v>29268147</v>
      </c>
    </row>
    <row r="74" spans="1:3" s="284" customFormat="1" ht="16.5" customHeight="1" thickBot="1">
      <c r="A74" s="295" t="s">
        <v>296</v>
      </c>
      <c r="B74" s="296" t="s">
        <v>274</v>
      </c>
      <c r="C74" s="302"/>
    </row>
    <row r="75" spans="1:3" s="284" customFormat="1" ht="16.5" customHeight="1" thickBot="1">
      <c r="A75" s="307" t="s">
        <v>275</v>
      </c>
      <c r="B75" s="297" t="s">
        <v>276</v>
      </c>
      <c r="C75" s="287">
        <f>SUM(C76:C78)</f>
        <v>0</v>
      </c>
    </row>
    <row r="76" spans="1:3" s="284" customFormat="1" ht="16.5" customHeight="1">
      <c r="A76" s="288" t="s">
        <v>297</v>
      </c>
      <c r="B76" s="289" t="s">
        <v>277</v>
      </c>
      <c r="C76" s="302"/>
    </row>
    <row r="77" spans="1:3" s="284" customFormat="1" ht="16.5" customHeight="1">
      <c r="A77" s="291" t="s">
        <v>298</v>
      </c>
      <c r="B77" s="292" t="s">
        <v>278</v>
      </c>
      <c r="C77" s="302"/>
    </row>
    <row r="78" spans="1:3" s="284" customFormat="1" ht="16.5" customHeight="1" thickBot="1">
      <c r="A78" s="295" t="s">
        <v>299</v>
      </c>
      <c r="B78" s="296" t="s">
        <v>279</v>
      </c>
      <c r="C78" s="302"/>
    </row>
    <row r="79" spans="1:3" s="284" customFormat="1" ht="16.5" customHeight="1" thickBot="1">
      <c r="A79" s="307" t="s">
        <v>280</v>
      </c>
      <c r="B79" s="297" t="s">
        <v>300</v>
      </c>
      <c r="C79" s="287">
        <f>SUM(C80:C83)</f>
        <v>0</v>
      </c>
    </row>
    <row r="80" spans="1:3" s="284" customFormat="1" ht="16.5" customHeight="1">
      <c r="A80" s="309" t="s">
        <v>281</v>
      </c>
      <c r="B80" s="289" t="s">
        <v>282</v>
      </c>
      <c r="C80" s="302"/>
    </row>
    <row r="81" spans="1:3" s="284" customFormat="1" ht="16.5" customHeight="1">
      <c r="A81" s="310" t="s">
        <v>283</v>
      </c>
      <c r="B81" s="292" t="s">
        <v>284</v>
      </c>
      <c r="C81" s="302"/>
    </row>
    <row r="82" spans="1:3" s="284" customFormat="1" ht="16.5" customHeight="1">
      <c r="A82" s="310" t="s">
        <v>285</v>
      </c>
      <c r="B82" s="292" t="s">
        <v>286</v>
      </c>
      <c r="C82" s="302"/>
    </row>
    <row r="83" spans="1:3" s="284" customFormat="1" ht="16.5" customHeight="1" thickBot="1">
      <c r="A83" s="311" t="s">
        <v>287</v>
      </c>
      <c r="B83" s="296" t="s">
        <v>288</v>
      </c>
      <c r="C83" s="302"/>
    </row>
    <row r="84" spans="1:3" s="284" customFormat="1" ht="16.5" customHeight="1" thickBot="1">
      <c r="A84" s="307" t="s">
        <v>289</v>
      </c>
      <c r="B84" s="297" t="s">
        <v>409</v>
      </c>
      <c r="C84" s="312"/>
    </row>
    <row r="85" spans="1:3" s="284" customFormat="1" ht="16.5" customHeight="1" thickBot="1">
      <c r="A85" s="307" t="s">
        <v>291</v>
      </c>
      <c r="B85" s="297" t="s">
        <v>290</v>
      </c>
      <c r="C85" s="312"/>
    </row>
    <row r="86" spans="1:3" s="284" customFormat="1" ht="16.5" customHeight="1" thickBot="1">
      <c r="A86" s="307" t="s">
        <v>303</v>
      </c>
      <c r="B86" s="313" t="s">
        <v>412</v>
      </c>
      <c r="C86" s="300">
        <f>+C63+C67+C72+C75+C79+C85+C84</f>
        <v>29268147</v>
      </c>
    </row>
    <row r="87" spans="1:3" s="284" customFormat="1" ht="16.5" customHeight="1" thickBot="1">
      <c r="A87" s="314" t="s">
        <v>411</v>
      </c>
      <c r="B87" s="315" t="s">
        <v>413</v>
      </c>
      <c r="C87" s="300">
        <f>+C62+C86</f>
        <v>92687857</v>
      </c>
    </row>
    <row r="88" spans="1:3" s="284" customFormat="1" ht="16.5" customHeight="1">
      <c r="A88" s="3"/>
      <c r="B88" s="4"/>
      <c r="C88" s="153"/>
    </row>
    <row r="89" spans="1:3" ht="16.5" customHeight="1">
      <c r="A89" s="424" t="s">
        <v>43</v>
      </c>
      <c r="B89" s="424"/>
      <c r="C89" s="424"/>
    </row>
    <row r="90" spans="1:3" s="317" customFormat="1" ht="16.5" customHeight="1" thickBot="1">
      <c r="A90" s="426" t="s">
        <v>121</v>
      </c>
      <c r="B90" s="426"/>
      <c r="C90" s="316" t="s">
        <v>502</v>
      </c>
    </row>
    <row r="91" spans="1:3" ht="41.25" customHeight="1" thickBot="1">
      <c r="A91" s="278" t="s">
        <v>59</v>
      </c>
      <c r="B91" s="279" t="s">
        <v>44</v>
      </c>
      <c r="C91" s="280" t="s">
        <v>509</v>
      </c>
    </row>
    <row r="92" spans="1:3" s="284" customFormat="1" ht="16.5" customHeight="1" thickBot="1">
      <c r="A92" s="278" t="s">
        <v>427</v>
      </c>
      <c r="B92" s="279" t="s">
        <v>428</v>
      </c>
      <c r="C92" s="280" t="s">
        <v>429</v>
      </c>
    </row>
    <row r="93" spans="1:3" ht="16.5" customHeight="1" thickBot="1">
      <c r="A93" s="318" t="s">
        <v>15</v>
      </c>
      <c r="B93" s="319" t="s">
        <v>500</v>
      </c>
      <c r="C93" s="320">
        <f>C94+C95+C96+C97+C98+C111</f>
        <v>58742890</v>
      </c>
    </row>
    <row r="94" spans="1:3" ht="16.5" customHeight="1">
      <c r="A94" s="321" t="s">
        <v>88</v>
      </c>
      <c r="B94" s="322" t="s">
        <v>45</v>
      </c>
      <c r="C94" s="323">
        <v>12406290</v>
      </c>
    </row>
    <row r="95" spans="1:3" ht="16.5" customHeight="1">
      <c r="A95" s="291" t="s">
        <v>89</v>
      </c>
      <c r="B95" s="324" t="s">
        <v>150</v>
      </c>
      <c r="C95" s="293">
        <v>2381596</v>
      </c>
    </row>
    <row r="96" spans="1:3" ht="16.5" customHeight="1">
      <c r="A96" s="291" t="s">
        <v>90</v>
      </c>
      <c r="B96" s="324" t="s">
        <v>115</v>
      </c>
      <c r="C96" s="298">
        <v>12225050</v>
      </c>
    </row>
    <row r="97" spans="1:3" ht="16.5" customHeight="1">
      <c r="A97" s="291" t="s">
        <v>91</v>
      </c>
      <c r="B97" s="325" t="s">
        <v>151</v>
      </c>
      <c r="C97" s="298">
        <v>5439000</v>
      </c>
    </row>
    <row r="98" spans="1:3" ht="16.5" customHeight="1">
      <c r="A98" s="291" t="s">
        <v>102</v>
      </c>
      <c r="B98" s="326" t="s">
        <v>152</v>
      </c>
      <c r="C98" s="298">
        <v>10920452</v>
      </c>
    </row>
    <row r="99" spans="1:3" ht="16.5" customHeight="1">
      <c r="A99" s="291" t="s">
        <v>92</v>
      </c>
      <c r="B99" s="324" t="s">
        <v>376</v>
      </c>
      <c r="C99" s="298"/>
    </row>
    <row r="100" spans="1:3" ht="16.5" customHeight="1">
      <c r="A100" s="291" t="s">
        <v>93</v>
      </c>
      <c r="B100" s="327" t="s">
        <v>375</v>
      </c>
      <c r="C100" s="298"/>
    </row>
    <row r="101" spans="1:3" ht="16.5" customHeight="1">
      <c r="A101" s="291" t="s">
        <v>103</v>
      </c>
      <c r="B101" s="327" t="s">
        <v>374</v>
      </c>
      <c r="C101" s="298"/>
    </row>
    <row r="102" spans="1:3" ht="16.5" customHeight="1">
      <c r="A102" s="291" t="s">
        <v>104</v>
      </c>
      <c r="B102" s="328" t="s">
        <v>306</v>
      </c>
      <c r="C102" s="298"/>
    </row>
    <row r="103" spans="1:3" ht="16.5" customHeight="1">
      <c r="A103" s="291" t="s">
        <v>105</v>
      </c>
      <c r="B103" s="329" t="s">
        <v>307</v>
      </c>
      <c r="C103" s="298"/>
    </row>
    <row r="104" spans="1:3" ht="16.5" customHeight="1">
      <c r="A104" s="291" t="s">
        <v>106</v>
      </c>
      <c r="B104" s="329" t="s">
        <v>499</v>
      </c>
      <c r="C104" s="298">
        <v>2448332</v>
      </c>
    </row>
    <row r="105" spans="1:3" ht="16.5" customHeight="1">
      <c r="A105" s="291" t="s">
        <v>108</v>
      </c>
      <c r="B105" s="328" t="s">
        <v>309</v>
      </c>
      <c r="C105" s="298">
        <v>8068440</v>
      </c>
    </row>
    <row r="106" spans="1:3" ht="16.5" customHeight="1">
      <c r="A106" s="291" t="s">
        <v>153</v>
      </c>
      <c r="B106" s="328" t="s">
        <v>310</v>
      </c>
      <c r="C106" s="298"/>
    </row>
    <row r="107" spans="1:3" ht="16.5" customHeight="1">
      <c r="A107" s="291" t="s">
        <v>304</v>
      </c>
      <c r="B107" s="329" t="s">
        <v>311</v>
      </c>
      <c r="C107" s="298"/>
    </row>
    <row r="108" spans="1:3" ht="16.5" customHeight="1">
      <c r="A108" s="330" t="s">
        <v>305</v>
      </c>
      <c r="B108" s="327" t="s">
        <v>312</v>
      </c>
      <c r="C108" s="298"/>
    </row>
    <row r="109" spans="1:3" ht="16.5" customHeight="1">
      <c r="A109" s="291" t="s">
        <v>372</v>
      </c>
      <c r="B109" s="327" t="s">
        <v>313</v>
      </c>
      <c r="C109" s="298"/>
    </row>
    <row r="110" spans="1:3" ht="16.5" customHeight="1">
      <c r="A110" s="295" t="s">
        <v>373</v>
      </c>
      <c r="B110" s="327" t="s">
        <v>314</v>
      </c>
      <c r="C110" s="298">
        <v>403680</v>
      </c>
    </row>
    <row r="111" spans="1:3" ht="16.5" customHeight="1">
      <c r="A111" s="291" t="s">
        <v>377</v>
      </c>
      <c r="B111" s="325" t="s">
        <v>46</v>
      </c>
      <c r="C111" s="293">
        <v>15370502</v>
      </c>
    </row>
    <row r="112" spans="1:3" ht="16.5" customHeight="1">
      <c r="A112" s="291" t="s">
        <v>378</v>
      </c>
      <c r="B112" s="324" t="s">
        <v>380</v>
      </c>
      <c r="C112" s="293">
        <v>5370502</v>
      </c>
    </row>
    <row r="113" spans="1:3" ht="16.5" customHeight="1" thickBot="1">
      <c r="A113" s="331" t="s">
        <v>379</v>
      </c>
      <c r="B113" s="332" t="s">
        <v>381</v>
      </c>
      <c r="C113" s="333">
        <v>10000000</v>
      </c>
    </row>
    <row r="114" spans="1:3" ht="16.5" customHeight="1" thickBot="1">
      <c r="A114" s="334" t="s">
        <v>16</v>
      </c>
      <c r="B114" s="335" t="s">
        <v>501</v>
      </c>
      <c r="C114" s="336">
        <f>+C115+C117+C119</f>
        <v>33944967</v>
      </c>
    </row>
    <row r="115" spans="1:3" ht="16.5" customHeight="1">
      <c r="A115" s="288" t="s">
        <v>94</v>
      </c>
      <c r="B115" s="324" t="s">
        <v>176</v>
      </c>
      <c r="C115" s="290">
        <v>180000</v>
      </c>
    </row>
    <row r="116" spans="1:3" ht="16.5" customHeight="1">
      <c r="A116" s="288" t="s">
        <v>95</v>
      </c>
      <c r="B116" s="337" t="s">
        <v>318</v>
      </c>
      <c r="C116" s="290"/>
    </row>
    <row r="117" spans="1:3" ht="16.5" customHeight="1">
      <c r="A117" s="288" t="s">
        <v>96</v>
      </c>
      <c r="B117" s="337" t="s">
        <v>154</v>
      </c>
      <c r="C117" s="293">
        <v>33764967</v>
      </c>
    </row>
    <row r="118" spans="1:3" ht="16.5" customHeight="1">
      <c r="A118" s="288" t="s">
        <v>97</v>
      </c>
      <c r="B118" s="337" t="s">
        <v>319</v>
      </c>
      <c r="C118" s="338"/>
    </row>
    <row r="119" spans="1:3" ht="16.5" customHeight="1">
      <c r="A119" s="288" t="s">
        <v>98</v>
      </c>
      <c r="B119" s="296" t="s">
        <v>178</v>
      </c>
      <c r="C119" s="338"/>
    </row>
    <row r="120" spans="1:3" ht="16.5" customHeight="1">
      <c r="A120" s="288" t="s">
        <v>107</v>
      </c>
      <c r="B120" s="294" t="s">
        <v>362</v>
      </c>
      <c r="C120" s="338"/>
    </row>
    <row r="121" spans="1:3" ht="16.5" customHeight="1">
      <c r="A121" s="288" t="s">
        <v>109</v>
      </c>
      <c r="B121" s="339" t="s">
        <v>324</v>
      </c>
      <c r="C121" s="338"/>
    </row>
    <row r="122" spans="1:3" ht="16.5" customHeight="1">
      <c r="A122" s="288" t="s">
        <v>155</v>
      </c>
      <c r="B122" s="329" t="s">
        <v>308</v>
      </c>
      <c r="C122" s="338"/>
    </row>
    <row r="123" spans="1:3" ht="16.5" customHeight="1">
      <c r="A123" s="288" t="s">
        <v>156</v>
      </c>
      <c r="B123" s="329" t="s">
        <v>323</v>
      </c>
      <c r="C123" s="338"/>
    </row>
    <row r="124" spans="1:3" ht="16.5" customHeight="1">
      <c r="A124" s="288" t="s">
        <v>157</v>
      </c>
      <c r="B124" s="329" t="s">
        <v>322</v>
      </c>
      <c r="C124" s="338"/>
    </row>
    <row r="125" spans="1:3" ht="16.5" customHeight="1">
      <c r="A125" s="288" t="s">
        <v>315</v>
      </c>
      <c r="B125" s="329" t="s">
        <v>311</v>
      </c>
      <c r="C125" s="338"/>
    </row>
    <row r="126" spans="1:3" ht="16.5" customHeight="1">
      <c r="A126" s="288" t="s">
        <v>316</v>
      </c>
      <c r="B126" s="329" t="s">
        <v>321</v>
      </c>
      <c r="C126" s="338"/>
    </row>
    <row r="127" spans="1:3" ht="16.5" customHeight="1" thickBot="1">
      <c r="A127" s="330" t="s">
        <v>317</v>
      </c>
      <c r="B127" s="329" t="s">
        <v>320</v>
      </c>
      <c r="C127" s="340"/>
    </row>
    <row r="128" spans="1:3" ht="16.5" customHeight="1" thickBot="1">
      <c r="A128" s="285" t="s">
        <v>17</v>
      </c>
      <c r="B128" s="341" t="s">
        <v>382</v>
      </c>
      <c r="C128" s="287">
        <f>+C93+C114</f>
        <v>92687857</v>
      </c>
    </row>
    <row r="129" spans="1:3" ht="16.5" customHeight="1" thickBot="1">
      <c r="A129" s="285" t="s">
        <v>18</v>
      </c>
      <c r="B129" s="341" t="s">
        <v>383</v>
      </c>
      <c r="C129" s="287">
        <f>+C130+C131+C132</f>
        <v>0</v>
      </c>
    </row>
    <row r="130" spans="1:3" ht="16.5" customHeight="1">
      <c r="A130" s="288" t="s">
        <v>217</v>
      </c>
      <c r="B130" s="337" t="s">
        <v>390</v>
      </c>
      <c r="C130" s="338"/>
    </row>
    <row r="131" spans="1:3" ht="16.5" customHeight="1">
      <c r="A131" s="288" t="s">
        <v>220</v>
      </c>
      <c r="B131" s="337" t="s">
        <v>391</v>
      </c>
      <c r="C131" s="338"/>
    </row>
    <row r="132" spans="1:3" ht="16.5" customHeight="1" thickBot="1">
      <c r="A132" s="330" t="s">
        <v>221</v>
      </c>
      <c r="B132" s="337" t="s">
        <v>392</v>
      </c>
      <c r="C132" s="338"/>
    </row>
    <row r="133" spans="1:3" ht="16.5" customHeight="1" thickBot="1">
      <c r="A133" s="285" t="s">
        <v>19</v>
      </c>
      <c r="B133" s="341" t="s">
        <v>384</v>
      </c>
      <c r="C133" s="287">
        <f>SUM(C134:C139)</f>
        <v>0</v>
      </c>
    </row>
    <row r="134" spans="1:3" ht="16.5" customHeight="1">
      <c r="A134" s="288" t="s">
        <v>81</v>
      </c>
      <c r="B134" s="342" t="s">
        <v>393</v>
      </c>
      <c r="C134" s="338"/>
    </row>
    <row r="135" spans="1:3" ht="16.5" customHeight="1">
      <c r="A135" s="288" t="s">
        <v>82</v>
      </c>
      <c r="B135" s="342" t="s">
        <v>385</v>
      </c>
      <c r="C135" s="338"/>
    </row>
    <row r="136" spans="1:3" ht="16.5" customHeight="1">
      <c r="A136" s="288" t="s">
        <v>83</v>
      </c>
      <c r="B136" s="342" t="s">
        <v>386</v>
      </c>
      <c r="C136" s="338"/>
    </row>
    <row r="137" spans="1:3" ht="16.5" customHeight="1">
      <c r="A137" s="288" t="s">
        <v>142</v>
      </c>
      <c r="B137" s="342" t="s">
        <v>387</v>
      </c>
      <c r="C137" s="338"/>
    </row>
    <row r="138" spans="1:3" ht="16.5" customHeight="1">
      <c r="A138" s="288" t="s">
        <v>143</v>
      </c>
      <c r="B138" s="342" t="s">
        <v>388</v>
      </c>
      <c r="C138" s="338"/>
    </row>
    <row r="139" spans="1:3" ht="16.5" customHeight="1" thickBot="1">
      <c r="A139" s="330" t="s">
        <v>144</v>
      </c>
      <c r="B139" s="342" t="s">
        <v>389</v>
      </c>
      <c r="C139" s="338"/>
    </row>
    <row r="140" spans="1:3" ht="16.5" customHeight="1" thickBot="1">
      <c r="A140" s="285" t="s">
        <v>20</v>
      </c>
      <c r="B140" s="341" t="s">
        <v>397</v>
      </c>
      <c r="C140" s="300">
        <f>+C141+C142+C143+C144</f>
        <v>0</v>
      </c>
    </row>
    <row r="141" spans="1:3" ht="16.5" customHeight="1">
      <c r="A141" s="288" t="s">
        <v>84</v>
      </c>
      <c r="B141" s="342" t="s">
        <v>325</v>
      </c>
      <c r="C141" s="338"/>
    </row>
    <row r="142" spans="1:3" ht="16.5" customHeight="1">
      <c r="A142" s="288" t="s">
        <v>85</v>
      </c>
      <c r="B142" s="342" t="s">
        <v>326</v>
      </c>
      <c r="C142" s="338"/>
    </row>
    <row r="143" spans="1:3" ht="16.5" customHeight="1">
      <c r="A143" s="288" t="s">
        <v>241</v>
      </c>
      <c r="B143" s="342" t="s">
        <v>398</v>
      </c>
      <c r="C143" s="338"/>
    </row>
    <row r="144" spans="1:3" ht="16.5" customHeight="1" thickBot="1">
      <c r="A144" s="330" t="s">
        <v>242</v>
      </c>
      <c r="B144" s="343" t="s">
        <v>345</v>
      </c>
      <c r="C144" s="338"/>
    </row>
    <row r="145" spans="1:3" ht="16.5" customHeight="1" thickBot="1">
      <c r="A145" s="285" t="s">
        <v>21</v>
      </c>
      <c r="B145" s="341" t="s">
        <v>399</v>
      </c>
      <c r="C145" s="344">
        <f>SUM(C146:C150)</f>
        <v>0</v>
      </c>
    </row>
    <row r="146" spans="1:3" ht="16.5" customHeight="1">
      <c r="A146" s="288" t="s">
        <v>86</v>
      </c>
      <c r="B146" s="342" t="s">
        <v>394</v>
      </c>
      <c r="C146" s="338"/>
    </row>
    <row r="147" spans="1:3" ht="16.5" customHeight="1">
      <c r="A147" s="288" t="s">
        <v>87</v>
      </c>
      <c r="B147" s="342" t="s">
        <v>401</v>
      </c>
      <c r="C147" s="338"/>
    </row>
    <row r="148" spans="1:3" ht="16.5" customHeight="1">
      <c r="A148" s="288" t="s">
        <v>253</v>
      </c>
      <c r="B148" s="342" t="s">
        <v>396</v>
      </c>
      <c r="C148" s="338"/>
    </row>
    <row r="149" spans="1:3" ht="16.5" customHeight="1">
      <c r="A149" s="288" t="s">
        <v>254</v>
      </c>
      <c r="B149" s="342" t="s">
        <v>402</v>
      </c>
      <c r="C149" s="338"/>
    </row>
    <row r="150" spans="1:3" ht="16.5" customHeight="1" thickBot="1">
      <c r="A150" s="288" t="s">
        <v>400</v>
      </c>
      <c r="B150" s="342" t="s">
        <v>403</v>
      </c>
      <c r="C150" s="338"/>
    </row>
    <row r="151" spans="1:3" ht="16.5" customHeight="1" thickBot="1">
      <c r="A151" s="285" t="s">
        <v>22</v>
      </c>
      <c r="B151" s="341" t="s">
        <v>404</v>
      </c>
      <c r="C151" s="345"/>
    </row>
    <row r="152" spans="1:3" ht="16.5" customHeight="1" thickBot="1">
      <c r="A152" s="285" t="s">
        <v>23</v>
      </c>
      <c r="B152" s="341" t="s">
        <v>405</v>
      </c>
      <c r="C152" s="345"/>
    </row>
    <row r="153" spans="1:9" ht="16.5" customHeight="1" thickBot="1">
      <c r="A153" s="285" t="s">
        <v>24</v>
      </c>
      <c r="B153" s="341" t="s">
        <v>407</v>
      </c>
      <c r="C153" s="346">
        <f>+C129+C133+C140+C145+C151+C152</f>
        <v>0</v>
      </c>
      <c r="F153" s="183"/>
      <c r="G153" s="184"/>
      <c r="H153" s="184"/>
      <c r="I153" s="184"/>
    </row>
    <row r="154" spans="1:3" s="284" customFormat="1" ht="16.5" customHeight="1" thickBot="1">
      <c r="A154" s="347" t="s">
        <v>25</v>
      </c>
      <c r="B154" s="348" t="s">
        <v>406</v>
      </c>
      <c r="C154" s="346">
        <f>+C128+C153</f>
        <v>92687857</v>
      </c>
    </row>
    <row r="156" spans="1:3" ht="16.5" customHeight="1">
      <c r="A156" s="427" t="s">
        <v>327</v>
      </c>
      <c r="B156" s="427"/>
      <c r="C156" s="427"/>
    </row>
    <row r="157" spans="1:3" ht="16.5" customHeight="1" thickBot="1">
      <c r="A157" s="425" t="s">
        <v>122</v>
      </c>
      <c r="B157" s="425"/>
      <c r="C157" s="277" t="s">
        <v>502</v>
      </c>
    </row>
    <row r="158" spans="1:4" ht="16.5" customHeight="1" thickBot="1">
      <c r="A158" s="285">
        <v>1</v>
      </c>
      <c r="B158" s="349" t="s">
        <v>408</v>
      </c>
      <c r="C158" s="287">
        <f>+C62-C128</f>
        <v>-29268147</v>
      </c>
      <c r="D158" s="350"/>
    </row>
    <row r="159" spans="1:3" ht="16.5" customHeight="1" thickBot="1">
      <c r="A159" s="285" t="s">
        <v>16</v>
      </c>
      <c r="B159" s="349" t="s">
        <v>414</v>
      </c>
      <c r="C159" s="287">
        <f>+C86-C153</f>
        <v>29268147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2018. ÉVI KÖLTSÉGVETÉS
KÖTELEZŐ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3">
      <selection activeCell="D18" sqref="D18:D19"/>
    </sheetView>
  </sheetViews>
  <sheetFormatPr defaultColWidth="9.00390625" defaultRowHeight="18" customHeight="1"/>
  <cols>
    <col min="1" max="1" width="6.875" style="354" customWidth="1"/>
    <col min="2" max="2" width="55.125" style="353" customWidth="1"/>
    <col min="3" max="3" width="16.375" style="354" customWidth="1"/>
    <col min="4" max="4" width="55.125" style="354" customWidth="1"/>
    <col min="5" max="5" width="16.375" style="354" customWidth="1"/>
    <col min="6" max="6" width="4.875" style="354" customWidth="1"/>
    <col min="7" max="16384" width="9.375" style="354" customWidth="1"/>
  </cols>
  <sheetData>
    <row r="1" spans="2:6" ht="18" customHeight="1">
      <c r="B1" s="380" t="s">
        <v>125</v>
      </c>
      <c r="C1" s="381"/>
      <c r="D1" s="381"/>
      <c r="E1" s="381"/>
      <c r="F1" s="430" t="e">
        <f>+CONCATENATE("2.1. melléklet a ………../",LEFT(#REF!,4),". (……….) önkormányzati rendelethez")</f>
        <v>#REF!</v>
      </c>
    </row>
    <row r="2" spans="5:6" ht="18" customHeight="1" thickBot="1">
      <c r="E2" s="382" t="s">
        <v>483</v>
      </c>
      <c r="F2" s="430"/>
    </row>
    <row r="3" spans="1:6" ht="18" customHeight="1" thickBot="1">
      <c r="A3" s="428" t="s">
        <v>59</v>
      </c>
      <c r="B3" s="383" t="s">
        <v>49</v>
      </c>
      <c r="C3" s="384"/>
      <c r="D3" s="383" t="s">
        <v>50</v>
      </c>
      <c r="E3" s="385"/>
      <c r="F3" s="430"/>
    </row>
    <row r="4" spans="1:6" s="379" customFormat="1" ht="39.75" customHeight="1" thickBot="1">
      <c r="A4" s="429"/>
      <c r="B4" s="356" t="s">
        <v>51</v>
      </c>
      <c r="C4" s="357" t="str">
        <f>+'1.1.sz.mell.'!C3</f>
        <v>2018. évi előirányzat</v>
      </c>
      <c r="D4" s="356" t="s">
        <v>51</v>
      </c>
      <c r="E4" s="358" t="str">
        <f>+C4</f>
        <v>2018. évi előirányzat</v>
      </c>
      <c r="F4" s="430"/>
    </row>
    <row r="5" spans="1:6" s="379" customFormat="1" ht="18" customHeight="1" thickBot="1">
      <c r="A5" s="386" t="s">
        <v>427</v>
      </c>
      <c r="B5" s="356" t="s">
        <v>428</v>
      </c>
      <c r="C5" s="357" t="s">
        <v>429</v>
      </c>
      <c r="D5" s="356" t="s">
        <v>431</v>
      </c>
      <c r="E5" s="358" t="s">
        <v>430</v>
      </c>
      <c r="F5" s="430"/>
    </row>
    <row r="6" spans="1:6" ht="18" customHeight="1">
      <c r="A6" s="387" t="s">
        <v>15</v>
      </c>
      <c r="B6" s="388" t="s">
        <v>328</v>
      </c>
      <c r="C6" s="389">
        <v>61208278</v>
      </c>
      <c r="D6" s="388" t="s">
        <v>52</v>
      </c>
      <c r="E6" s="390">
        <v>12406290</v>
      </c>
      <c r="F6" s="430"/>
    </row>
    <row r="7" spans="1:6" ht="18" customHeight="1">
      <c r="A7" s="391" t="s">
        <v>16</v>
      </c>
      <c r="B7" s="392" t="s">
        <v>329</v>
      </c>
      <c r="C7" s="393">
        <v>2300013</v>
      </c>
      <c r="D7" s="392" t="s">
        <v>150</v>
      </c>
      <c r="E7" s="394">
        <v>2381596</v>
      </c>
      <c r="F7" s="430"/>
    </row>
    <row r="8" spans="1:6" ht="18" customHeight="1">
      <c r="A8" s="391" t="s">
        <v>17</v>
      </c>
      <c r="B8" s="392" t="s">
        <v>349</v>
      </c>
      <c r="C8" s="393"/>
      <c r="D8" s="392" t="s">
        <v>181</v>
      </c>
      <c r="E8" s="394">
        <v>12225050</v>
      </c>
      <c r="F8" s="430"/>
    </row>
    <row r="9" spans="1:6" ht="18" customHeight="1">
      <c r="A9" s="391" t="s">
        <v>18</v>
      </c>
      <c r="B9" s="392" t="s">
        <v>141</v>
      </c>
      <c r="C9" s="393">
        <v>4140000</v>
      </c>
      <c r="D9" s="392" t="s">
        <v>151</v>
      </c>
      <c r="E9" s="394">
        <v>5439000</v>
      </c>
      <c r="F9" s="430"/>
    </row>
    <row r="10" spans="1:6" ht="18" customHeight="1">
      <c r="A10" s="391" t="s">
        <v>19</v>
      </c>
      <c r="B10" s="395" t="s">
        <v>355</v>
      </c>
      <c r="C10" s="393">
        <v>3903000</v>
      </c>
      <c r="D10" s="392" t="s">
        <v>152</v>
      </c>
      <c r="E10" s="394">
        <v>40976963</v>
      </c>
      <c r="F10" s="430"/>
    </row>
    <row r="11" spans="1:6" ht="18" customHeight="1">
      <c r="A11" s="391" t="s">
        <v>20</v>
      </c>
      <c r="B11" s="392" t="s">
        <v>330</v>
      </c>
      <c r="C11" s="396"/>
      <c r="D11" s="392" t="s">
        <v>46</v>
      </c>
      <c r="E11" s="394">
        <v>5370502</v>
      </c>
      <c r="F11" s="430"/>
    </row>
    <row r="12" spans="1:6" ht="18" customHeight="1" thickBot="1">
      <c r="A12" s="391" t="s">
        <v>21</v>
      </c>
      <c r="B12" s="392" t="s">
        <v>415</v>
      </c>
      <c r="C12" s="393"/>
      <c r="D12" s="367"/>
      <c r="E12" s="394"/>
      <c r="F12" s="430"/>
    </row>
    <row r="13" spans="1:6" ht="18" customHeight="1" thickBot="1">
      <c r="A13" s="397" t="s">
        <v>27</v>
      </c>
      <c r="B13" s="398" t="s">
        <v>416</v>
      </c>
      <c r="C13" s="399">
        <f>SUM(C6:C12)</f>
        <v>71551291</v>
      </c>
      <c r="D13" s="398" t="s">
        <v>336</v>
      </c>
      <c r="E13" s="400">
        <f>SUM(E6:E12)</f>
        <v>78799401</v>
      </c>
      <c r="F13" s="430"/>
    </row>
    <row r="14" spans="1:6" ht="18" customHeight="1">
      <c r="A14" s="401" t="s">
        <v>28</v>
      </c>
      <c r="B14" s="402" t="s">
        <v>333</v>
      </c>
      <c r="C14" s="403">
        <v>7248110</v>
      </c>
      <c r="D14" s="392" t="s">
        <v>158</v>
      </c>
      <c r="E14" s="404"/>
      <c r="F14" s="430"/>
    </row>
    <row r="15" spans="1:6" ht="18" customHeight="1">
      <c r="A15" s="391" t="s">
        <v>29</v>
      </c>
      <c r="B15" s="392" t="s">
        <v>174</v>
      </c>
      <c r="C15" s="393">
        <v>7248110</v>
      </c>
      <c r="D15" s="392" t="s">
        <v>335</v>
      </c>
      <c r="E15" s="394"/>
      <c r="F15" s="430"/>
    </row>
    <row r="16" spans="1:6" ht="18" customHeight="1">
      <c r="A16" s="391" t="s">
        <v>30</v>
      </c>
      <c r="B16" s="392" t="s">
        <v>175</v>
      </c>
      <c r="C16" s="393"/>
      <c r="D16" s="392" t="s">
        <v>123</v>
      </c>
      <c r="E16" s="394"/>
      <c r="F16" s="430"/>
    </row>
    <row r="17" spans="1:6" ht="18" customHeight="1">
      <c r="A17" s="391" t="s">
        <v>31</v>
      </c>
      <c r="B17" s="392" t="s">
        <v>179</v>
      </c>
      <c r="C17" s="393"/>
      <c r="D17" s="392" t="s">
        <v>124</v>
      </c>
      <c r="E17" s="394"/>
      <c r="F17" s="430"/>
    </row>
    <row r="18" spans="1:6" ht="18" customHeight="1">
      <c r="A18" s="391" t="s">
        <v>32</v>
      </c>
      <c r="B18" s="392" t="s">
        <v>180</v>
      </c>
      <c r="C18" s="393"/>
      <c r="D18" s="402" t="s">
        <v>182</v>
      </c>
      <c r="E18" s="394"/>
      <c r="F18" s="430"/>
    </row>
    <row r="19" spans="1:6" ht="18" customHeight="1">
      <c r="A19" s="391" t="s">
        <v>33</v>
      </c>
      <c r="B19" s="392" t="s">
        <v>334</v>
      </c>
      <c r="C19" s="405"/>
      <c r="D19" s="392" t="s">
        <v>159</v>
      </c>
      <c r="E19" s="394"/>
      <c r="F19" s="430"/>
    </row>
    <row r="20" spans="1:6" ht="18" customHeight="1">
      <c r="A20" s="401" t="s">
        <v>34</v>
      </c>
      <c r="B20" s="402" t="s">
        <v>331</v>
      </c>
      <c r="C20" s="406"/>
      <c r="D20" s="388" t="s">
        <v>398</v>
      </c>
      <c r="E20" s="404"/>
      <c r="F20" s="430"/>
    </row>
    <row r="21" spans="1:6" ht="18" customHeight="1">
      <c r="A21" s="391" t="s">
        <v>35</v>
      </c>
      <c r="B21" s="392" t="s">
        <v>332</v>
      </c>
      <c r="C21" s="393"/>
      <c r="D21" s="392" t="s">
        <v>404</v>
      </c>
      <c r="E21" s="394"/>
      <c r="F21" s="430"/>
    </row>
    <row r="22" spans="1:6" ht="18" customHeight="1">
      <c r="A22" s="391" t="s">
        <v>36</v>
      </c>
      <c r="B22" s="392" t="s">
        <v>409</v>
      </c>
      <c r="C22" s="393"/>
      <c r="D22" s="392" t="s">
        <v>405</v>
      </c>
      <c r="E22" s="394"/>
      <c r="F22" s="430"/>
    </row>
    <row r="23" spans="1:6" ht="18" customHeight="1" thickBot="1">
      <c r="A23" s="401" t="s">
        <v>37</v>
      </c>
      <c r="B23" s="402" t="s">
        <v>290</v>
      </c>
      <c r="C23" s="406"/>
      <c r="D23" s="407"/>
      <c r="E23" s="404"/>
      <c r="F23" s="430"/>
    </row>
    <row r="24" spans="1:6" ht="18" customHeight="1" thickBot="1">
      <c r="A24" s="397" t="s">
        <v>38</v>
      </c>
      <c r="B24" s="398" t="s">
        <v>417</v>
      </c>
      <c r="C24" s="399">
        <f>+C14+C19+C22+C23</f>
        <v>7248110</v>
      </c>
      <c r="D24" s="398" t="s">
        <v>419</v>
      </c>
      <c r="E24" s="400">
        <f>SUM(E14:E23)</f>
        <v>0</v>
      </c>
      <c r="F24" s="430"/>
    </row>
    <row r="25" spans="1:6" ht="18" customHeight="1" thickBot="1">
      <c r="A25" s="397" t="s">
        <v>39</v>
      </c>
      <c r="B25" s="398" t="s">
        <v>418</v>
      </c>
      <c r="C25" s="408">
        <f>+C13+C24</f>
        <v>78799401</v>
      </c>
      <c r="D25" s="398" t="s">
        <v>420</v>
      </c>
      <c r="E25" s="408">
        <f>+E13+E24</f>
        <v>78799401</v>
      </c>
      <c r="F25" s="430"/>
    </row>
    <row r="26" spans="1:6" ht="18" customHeight="1" thickBot="1">
      <c r="A26" s="397" t="s">
        <v>40</v>
      </c>
      <c r="B26" s="398" t="s">
        <v>136</v>
      </c>
      <c r="C26" s="408">
        <f>IF(C13-E13&lt;0,E13-C13,"-")</f>
        <v>7248110</v>
      </c>
      <c r="D26" s="398" t="s">
        <v>137</v>
      </c>
      <c r="E26" s="408" t="str">
        <f>IF(C13-E13&gt;0,C13-E13,"-")</f>
        <v>-</v>
      </c>
      <c r="F26" s="430"/>
    </row>
    <row r="27" spans="1:6" ht="18" customHeight="1" thickBot="1">
      <c r="A27" s="397" t="s">
        <v>41</v>
      </c>
      <c r="B27" s="398" t="s">
        <v>183</v>
      </c>
      <c r="C27" s="408" t="str">
        <f>IF(C13+C24-E25&lt;0,E25-(C13+C24),"-")</f>
        <v>-</v>
      </c>
      <c r="D27" s="398" t="s">
        <v>184</v>
      </c>
      <c r="E27" s="408" t="str">
        <f>IF(C13+C24-E25&gt;0,C13+C24-E25,"-")</f>
        <v>-</v>
      </c>
      <c r="F27" s="430"/>
    </row>
    <row r="28" spans="2:6" ht="18" customHeight="1">
      <c r="B28" s="431"/>
      <c r="C28" s="431"/>
      <c r="D28" s="431"/>
      <c r="F28" s="430"/>
    </row>
    <row r="29" ht="18" customHeight="1">
      <c r="F29" s="430"/>
    </row>
    <row r="30" ht="18" customHeight="1">
      <c r="F30" s="430"/>
    </row>
    <row r="31" ht="18" customHeight="1">
      <c r="F31" s="430"/>
    </row>
  </sheetData>
  <sheetProtection/>
  <mergeCells count="3">
    <mergeCell ref="A3:A4"/>
    <mergeCell ref="F1:F31"/>
    <mergeCell ref="B28:D28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5" r:id="rId1"/>
  <headerFooter alignWithMargins="0">
    <oddHeader>&amp;R&amp;"Times New Roman CE,Félkövér dőlt"&amp;11 2.1.melléklet a ..../2018.(...)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SheetLayoutView="115" workbookViewId="0" topLeftCell="A1">
      <selection activeCell="F1" sqref="F1:F31"/>
    </sheetView>
  </sheetViews>
  <sheetFormatPr defaultColWidth="9.00390625" defaultRowHeight="16.5" customHeight="1"/>
  <cols>
    <col min="1" max="1" width="6.875" style="354" customWidth="1"/>
    <col min="2" max="2" width="55.125" style="353" customWidth="1"/>
    <col min="3" max="3" width="16.375" style="354" customWidth="1"/>
    <col min="4" max="4" width="55.125" style="354" customWidth="1"/>
    <col min="5" max="5" width="16.375" style="354" customWidth="1"/>
    <col min="6" max="6" width="4.875" style="354" customWidth="1"/>
    <col min="7" max="16384" width="9.375" style="354" customWidth="1"/>
  </cols>
  <sheetData>
    <row r="1" spans="2:6" ht="16.5" customHeight="1">
      <c r="B1" s="380" t="s">
        <v>126</v>
      </c>
      <c r="C1" s="381"/>
      <c r="D1" s="381"/>
      <c r="E1" s="381"/>
      <c r="F1" s="430" t="e">
        <f>+CONCATENATE("2.2. melléklet a ………../",LEFT(#REF!,4),". (……….) önkormányzati rendelethez")</f>
        <v>#REF!</v>
      </c>
    </row>
    <row r="2" spans="5:6" ht="16.5" customHeight="1" thickBot="1">
      <c r="E2" s="382" t="s">
        <v>485</v>
      </c>
      <c r="F2" s="430"/>
    </row>
    <row r="3" spans="1:6" ht="16.5" customHeight="1" thickBot="1">
      <c r="A3" s="432" t="s">
        <v>59</v>
      </c>
      <c r="B3" s="383" t="s">
        <v>49</v>
      </c>
      <c r="C3" s="384"/>
      <c r="D3" s="383" t="s">
        <v>50</v>
      </c>
      <c r="E3" s="385"/>
      <c r="F3" s="430"/>
    </row>
    <row r="4" spans="1:6" s="379" customFormat="1" ht="39" customHeight="1" thickBot="1">
      <c r="A4" s="433"/>
      <c r="B4" s="356" t="s">
        <v>51</v>
      </c>
      <c r="C4" s="357" t="str">
        <f>+'2.1.sz.mell  '!C4</f>
        <v>2018. évi előirányzat</v>
      </c>
      <c r="D4" s="356" t="s">
        <v>51</v>
      </c>
      <c r="E4" s="357" t="str">
        <f>+'2.1.sz.mell  '!C4</f>
        <v>2018. évi előirányzat</v>
      </c>
      <c r="F4" s="430"/>
    </row>
    <row r="5" spans="1:6" s="379" customFormat="1" ht="16.5" customHeight="1" thickBot="1">
      <c r="A5" s="386" t="s">
        <v>427</v>
      </c>
      <c r="B5" s="356" t="s">
        <v>428</v>
      </c>
      <c r="C5" s="357" t="s">
        <v>429</v>
      </c>
      <c r="D5" s="356" t="s">
        <v>431</v>
      </c>
      <c r="E5" s="358" t="s">
        <v>430</v>
      </c>
      <c r="F5" s="430"/>
    </row>
    <row r="6" spans="1:6" ht="16.5" customHeight="1">
      <c r="A6" s="387" t="s">
        <v>15</v>
      </c>
      <c r="B6" s="388" t="s">
        <v>337</v>
      </c>
      <c r="C6" s="389">
        <v>20813419</v>
      </c>
      <c r="D6" s="388" t="s">
        <v>176</v>
      </c>
      <c r="E6" s="390">
        <v>175876226</v>
      </c>
      <c r="F6" s="430"/>
    </row>
    <row r="7" spans="1:6" ht="16.5" customHeight="1">
      <c r="A7" s="391" t="s">
        <v>16</v>
      </c>
      <c r="B7" s="392" t="s">
        <v>338</v>
      </c>
      <c r="C7" s="393"/>
      <c r="D7" s="392" t="s">
        <v>343</v>
      </c>
      <c r="E7" s="394">
        <v>175696226</v>
      </c>
      <c r="F7" s="430"/>
    </row>
    <row r="8" spans="1:6" ht="16.5" customHeight="1">
      <c r="A8" s="391" t="s">
        <v>17</v>
      </c>
      <c r="B8" s="392" t="s">
        <v>8</v>
      </c>
      <c r="C8" s="393"/>
      <c r="D8" s="392" t="s">
        <v>154</v>
      </c>
      <c r="E8" s="394">
        <v>33764967</v>
      </c>
      <c r="F8" s="430"/>
    </row>
    <row r="9" spans="1:6" ht="16.5" customHeight="1">
      <c r="A9" s="391" t="s">
        <v>18</v>
      </c>
      <c r="B9" s="392" t="s">
        <v>339</v>
      </c>
      <c r="C9" s="393"/>
      <c r="D9" s="392" t="s">
        <v>344</v>
      </c>
      <c r="E9" s="394"/>
      <c r="F9" s="430"/>
    </row>
    <row r="10" spans="1:6" ht="16.5" customHeight="1">
      <c r="A10" s="391" t="s">
        <v>19</v>
      </c>
      <c r="B10" s="392" t="s">
        <v>340</v>
      </c>
      <c r="C10" s="393"/>
      <c r="D10" s="392" t="s">
        <v>178</v>
      </c>
      <c r="E10" s="394"/>
      <c r="F10" s="430"/>
    </row>
    <row r="11" spans="1:6" ht="16.5" customHeight="1">
      <c r="A11" s="391" t="s">
        <v>20</v>
      </c>
      <c r="B11" s="392" t="s">
        <v>341</v>
      </c>
      <c r="C11" s="396"/>
      <c r="D11" s="409"/>
      <c r="E11" s="394"/>
      <c r="F11" s="430"/>
    </row>
    <row r="12" spans="1:6" ht="16.5" customHeight="1">
      <c r="A12" s="391" t="s">
        <v>21</v>
      </c>
      <c r="B12" s="367"/>
      <c r="C12" s="393"/>
      <c r="D12" s="409"/>
      <c r="E12" s="394"/>
      <c r="F12" s="430"/>
    </row>
    <row r="13" spans="1:6" ht="16.5" customHeight="1">
      <c r="A13" s="391" t="s">
        <v>22</v>
      </c>
      <c r="B13" s="367"/>
      <c r="C13" s="393"/>
      <c r="D13" s="409"/>
      <c r="E13" s="394"/>
      <c r="F13" s="430"/>
    </row>
    <row r="14" spans="1:6" ht="16.5" customHeight="1" thickBot="1">
      <c r="A14" s="401" t="s">
        <v>25</v>
      </c>
      <c r="B14" s="407"/>
      <c r="C14" s="410"/>
      <c r="D14" s="402" t="s">
        <v>46</v>
      </c>
      <c r="E14" s="404">
        <v>10000000</v>
      </c>
      <c r="F14" s="430"/>
    </row>
    <row r="15" spans="1:6" ht="16.5" customHeight="1" thickBot="1">
      <c r="A15" s="397" t="s">
        <v>26</v>
      </c>
      <c r="B15" s="398" t="s">
        <v>350</v>
      </c>
      <c r="C15" s="399">
        <f>+C6+C8+C9+C11+C12+C13++C14</f>
        <v>20813419</v>
      </c>
      <c r="D15" s="398" t="s">
        <v>351</v>
      </c>
      <c r="E15" s="400">
        <f>+E6+E8+E10+E11+E12+E13+E14</f>
        <v>219641193</v>
      </c>
      <c r="F15" s="430"/>
    </row>
    <row r="16" spans="1:6" ht="16.5" customHeight="1">
      <c r="A16" s="387" t="s">
        <v>27</v>
      </c>
      <c r="B16" s="411" t="s">
        <v>196</v>
      </c>
      <c r="C16" s="412">
        <f>+C17+C18+C19+C20+C21</f>
        <v>198827774</v>
      </c>
      <c r="D16" s="392" t="s">
        <v>158</v>
      </c>
      <c r="E16" s="390"/>
      <c r="F16" s="430"/>
    </row>
    <row r="17" spans="1:6" ht="16.5" customHeight="1">
      <c r="A17" s="391" t="s">
        <v>28</v>
      </c>
      <c r="B17" s="413" t="s">
        <v>185</v>
      </c>
      <c r="C17" s="393">
        <v>198827774</v>
      </c>
      <c r="D17" s="392" t="s">
        <v>161</v>
      </c>
      <c r="E17" s="394"/>
      <c r="F17" s="430"/>
    </row>
    <row r="18" spans="1:6" ht="16.5" customHeight="1">
      <c r="A18" s="387" t="s">
        <v>29</v>
      </c>
      <c r="B18" s="413" t="s">
        <v>186</v>
      </c>
      <c r="C18" s="393"/>
      <c r="D18" s="392" t="s">
        <v>123</v>
      </c>
      <c r="E18" s="394"/>
      <c r="F18" s="430"/>
    </row>
    <row r="19" spans="1:6" ht="16.5" customHeight="1">
      <c r="A19" s="391" t="s">
        <v>30</v>
      </c>
      <c r="B19" s="413" t="s">
        <v>187</v>
      </c>
      <c r="C19" s="393"/>
      <c r="D19" s="392" t="s">
        <v>124</v>
      </c>
      <c r="E19" s="394"/>
      <c r="F19" s="430"/>
    </row>
    <row r="20" spans="1:6" ht="16.5" customHeight="1">
      <c r="A20" s="387" t="s">
        <v>31</v>
      </c>
      <c r="B20" s="413" t="s">
        <v>188</v>
      </c>
      <c r="C20" s="393"/>
      <c r="D20" s="402" t="s">
        <v>182</v>
      </c>
      <c r="E20" s="394"/>
      <c r="F20" s="430"/>
    </row>
    <row r="21" spans="1:6" ht="16.5" customHeight="1">
      <c r="A21" s="391" t="s">
        <v>32</v>
      </c>
      <c r="B21" s="414" t="s">
        <v>189</v>
      </c>
      <c r="C21" s="393"/>
      <c r="D21" s="392" t="s">
        <v>162</v>
      </c>
      <c r="E21" s="394"/>
      <c r="F21" s="430"/>
    </row>
    <row r="22" spans="1:6" ht="16.5" customHeight="1">
      <c r="A22" s="387" t="s">
        <v>33</v>
      </c>
      <c r="B22" s="415" t="s">
        <v>190</v>
      </c>
      <c r="C22" s="405">
        <f>+C23+C24+C25+C26+C27</f>
        <v>0</v>
      </c>
      <c r="D22" s="388" t="s">
        <v>160</v>
      </c>
      <c r="E22" s="394"/>
      <c r="F22" s="430"/>
    </row>
    <row r="23" spans="1:6" ht="16.5" customHeight="1">
      <c r="A23" s="391" t="s">
        <v>34</v>
      </c>
      <c r="B23" s="414" t="s">
        <v>191</v>
      </c>
      <c r="C23" s="393"/>
      <c r="D23" s="388" t="s">
        <v>345</v>
      </c>
      <c r="E23" s="394"/>
      <c r="F23" s="430"/>
    </row>
    <row r="24" spans="1:6" ht="16.5" customHeight="1">
      <c r="A24" s="387" t="s">
        <v>35</v>
      </c>
      <c r="B24" s="414" t="s">
        <v>192</v>
      </c>
      <c r="C24" s="393"/>
      <c r="D24" s="416"/>
      <c r="E24" s="394"/>
      <c r="F24" s="430"/>
    </row>
    <row r="25" spans="1:6" ht="16.5" customHeight="1">
      <c r="A25" s="391" t="s">
        <v>36</v>
      </c>
      <c r="B25" s="413" t="s">
        <v>193</v>
      </c>
      <c r="C25" s="393"/>
      <c r="D25" s="416"/>
      <c r="E25" s="394"/>
      <c r="F25" s="430"/>
    </row>
    <row r="26" spans="1:6" ht="16.5" customHeight="1">
      <c r="A26" s="387" t="s">
        <v>37</v>
      </c>
      <c r="B26" s="417" t="s">
        <v>194</v>
      </c>
      <c r="C26" s="393"/>
      <c r="D26" s="367"/>
      <c r="E26" s="394"/>
      <c r="F26" s="430"/>
    </row>
    <row r="27" spans="1:6" ht="16.5" customHeight="1" thickBot="1">
      <c r="A27" s="391" t="s">
        <v>38</v>
      </c>
      <c r="B27" s="418" t="s">
        <v>195</v>
      </c>
      <c r="C27" s="393"/>
      <c r="D27" s="416"/>
      <c r="E27" s="394"/>
      <c r="F27" s="430"/>
    </row>
    <row r="28" spans="1:6" ht="16.5" customHeight="1" thickBot="1">
      <c r="A28" s="397" t="s">
        <v>39</v>
      </c>
      <c r="B28" s="398" t="s">
        <v>342</v>
      </c>
      <c r="C28" s="399">
        <f>+C16+C22</f>
        <v>198827774</v>
      </c>
      <c r="D28" s="398" t="s">
        <v>346</v>
      </c>
      <c r="E28" s="400">
        <f>SUM(E16:E27)</f>
        <v>0</v>
      </c>
      <c r="F28" s="430"/>
    </row>
    <row r="29" spans="1:6" ht="16.5" customHeight="1" thickBot="1">
      <c r="A29" s="397" t="s">
        <v>40</v>
      </c>
      <c r="B29" s="398" t="s">
        <v>347</v>
      </c>
      <c r="C29" s="408">
        <f>+C15+C28</f>
        <v>219641193</v>
      </c>
      <c r="D29" s="398" t="s">
        <v>348</v>
      </c>
      <c r="E29" s="408">
        <f>+E15+E28</f>
        <v>219641193</v>
      </c>
      <c r="F29" s="430"/>
    </row>
    <row r="30" spans="1:6" ht="16.5" customHeight="1" thickBot="1">
      <c r="A30" s="397" t="s">
        <v>41</v>
      </c>
      <c r="B30" s="398" t="s">
        <v>136</v>
      </c>
      <c r="C30" s="408">
        <f>IF(C15-E15&lt;0,E15-C15,"-")</f>
        <v>198827774</v>
      </c>
      <c r="D30" s="398" t="s">
        <v>137</v>
      </c>
      <c r="E30" s="408" t="str">
        <f>IF(C15-E15&gt;0,C15-E15,"-")</f>
        <v>-</v>
      </c>
      <c r="F30" s="430"/>
    </row>
    <row r="31" spans="1:6" ht="16.5" customHeight="1" thickBot="1">
      <c r="A31" s="397" t="s">
        <v>42</v>
      </c>
      <c r="B31" s="398" t="s">
        <v>183</v>
      </c>
      <c r="C31" s="408" t="str">
        <f>IF(C15+C28-E24&lt;0,E24-(C15+C28),"-")</f>
        <v>-</v>
      </c>
      <c r="D31" s="398" t="s">
        <v>184</v>
      </c>
      <c r="E31" s="408"/>
      <c r="F31" s="430"/>
    </row>
  </sheetData>
  <sheetProtection/>
  <mergeCells count="2">
    <mergeCell ref="A3:A4"/>
    <mergeCell ref="F1:F3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..../2018.(...)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9" sqref="E9"/>
    </sheetView>
  </sheetViews>
  <sheetFormatPr defaultColWidth="9.00390625" defaultRowHeight="12.75"/>
  <cols>
    <col min="1" max="1" width="5.625" style="82" customWidth="1"/>
    <col min="2" max="2" width="35.625" style="82" customWidth="1"/>
    <col min="3" max="6" width="14.00390625" style="82" customWidth="1"/>
    <col min="7" max="16384" width="9.375" style="82" customWidth="1"/>
  </cols>
  <sheetData>
    <row r="1" spans="1:6" ht="33" customHeight="1">
      <c r="A1" s="434" t="s">
        <v>463</v>
      </c>
      <c r="B1" s="434"/>
      <c r="C1" s="434"/>
      <c r="D1" s="434"/>
      <c r="E1" s="434"/>
      <c r="F1" s="434"/>
    </row>
    <row r="2" spans="1:7" ht="15.75" customHeight="1" thickBot="1">
      <c r="A2" s="83"/>
      <c r="B2" s="83"/>
      <c r="C2" s="435"/>
      <c r="D2" s="435"/>
      <c r="E2" s="442" t="s">
        <v>483</v>
      </c>
      <c r="F2" s="442"/>
      <c r="G2" s="89"/>
    </row>
    <row r="3" spans="1:6" ht="63" customHeight="1">
      <c r="A3" s="438" t="s">
        <v>13</v>
      </c>
      <c r="B3" s="440" t="s">
        <v>164</v>
      </c>
      <c r="C3" s="440" t="s">
        <v>200</v>
      </c>
      <c r="D3" s="440"/>
      <c r="E3" s="440"/>
      <c r="F3" s="436" t="s">
        <v>437</v>
      </c>
    </row>
    <row r="4" spans="1:6" ht="15.75" thickBot="1">
      <c r="A4" s="439"/>
      <c r="B4" s="441"/>
      <c r="C4" s="205" t="s">
        <v>506</v>
      </c>
      <c r="D4" s="205" t="s">
        <v>507</v>
      </c>
      <c r="E4" s="205" t="s">
        <v>510</v>
      </c>
      <c r="F4" s="437"/>
    </row>
    <row r="5" spans="1:6" ht="15.75" thickBot="1">
      <c r="A5" s="86" t="s">
        <v>427</v>
      </c>
      <c r="B5" s="87" t="s">
        <v>428</v>
      </c>
      <c r="C5" s="87" t="s">
        <v>429</v>
      </c>
      <c r="D5" s="87" t="s">
        <v>431</v>
      </c>
      <c r="E5" s="87" t="s">
        <v>430</v>
      </c>
      <c r="F5" s="88" t="s">
        <v>432</v>
      </c>
    </row>
    <row r="6" spans="1:6" ht="15">
      <c r="A6" s="85" t="s">
        <v>15</v>
      </c>
      <c r="B6" s="96"/>
      <c r="C6" s="97"/>
      <c r="D6" s="97"/>
      <c r="E6" s="97"/>
      <c r="F6" s="92">
        <f>SUM(C6:E6)</f>
        <v>0</v>
      </c>
    </row>
    <row r="7" spans="1:6" ht="15">
      <c r="A7" s="84" t="s">
        <v>16</v>
      </c>
      <c r="B7" s="98"/>
      <c r="C7" s="99"/>
      <c r="D7" s="99"/>
      <c r="E7" s="99"/>
      <c r="F7" s="93">
        <f>SUM(C7:E7)</f>
        <v>0</v>
      </c>
    </row>
    <row r="8" spans="1:6" ht="15">
      <c r="A8" s="84" t="s">
        <v>17</v>
      </c>
      <c r="B8" s="98"/>
      <c r="C8" s="99"/>
      <c r="D8" s="99"/>
      <c r="E8" s="99"/>
      <c r="F8" s="93">
        <f>SUM(C8:E8)</f>
        <v>0</v>
      </c>
    </row>
    <row r="9" spans="1:6" ht="15">
      <c r="A9" s="84" t="s">
        <v>18</v>
      </c>
      <c r="B9" s="98"/>
      <c r="C9" s="99"/>
      <c r="D9" s="99"/>
      <c r="E9" s="99"/>
      <c r="F9" s="93">
        <f>SUM(C9:E9)</f>
        <v>0</v>
      </c>
    </row>
    <row r="10" spans="1:6" ht="15.75" thickBot="1">
      <c r="A10" s="90" t="s">
        <v>19</v>
      </c>
      <c r="B10" s="100"/>
      <c r="C10" s="101"/>
      <c r="D10" s="101"/>
      <c r="E10" s="101"/>
      <c r="F10" s="93">
        <f>SUM(C10:E10)</f>
        <v>0</v>
      </c>
    </row>
    <row r="11" spans="1:6" s="195" customFormat="1" ht="15" thickBot="1">
      <c r="A11" s="192" t="s">
        <v>20</v>
      </c>
      <c r="B11" s="91" t="s">
        <v>165</v>
      </c>
      <c r="C11" s="193">
        <f>SUM(C6:C10)</f>
        <v>0</v>
      </c>
      <c r="D11" s="193">
        <f>SUM(D6:D10)</f>
        <v>0</v>
      </c>
      <c r="E11" s="193">
        <f>SUM(E6:E10)</f>
        <v>0</v>
      </c>
      <c r="F11" s="19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3" sqref="C13"/>
    </sheetView>
  </sheetViews>
  <sheetFormatPr defaultColWidth="9.00390625" defaultRowHeight="12.75"/>
  <cols>
    <col min="1" max="1" width="5.625" style="82" customWidth="1"/>
    <col min="2" max="2" width="68.625" style="82" customWidth="1"/>
    <col min="3" max="3" width="19.50390625" style="82" customWidth="1"/>
    <col min="4" max="16384" width="9.375" style="82" customWidth="1"/>
  </cols>
  <sheetData>
    <row r="1" spans="1:3" ht="33" customHeight="1">
      <c r="A1" s="434" t="s">
        <v>464</v>
      </c>
      <c r="B1" s="434"/>
      <c r="C1" s="434"/>
    </row>
    <row r="2" spans="1:4" ht="15.75" customHeight="1" thickBot="1">
      <c r="A2" s="83"/>
      <c r="B2" s="83"/>
      <c r="C2" s="94" t="s">
        <v>483</v>
      </c>
      <c r="D2" s="89"/>
    </row>
    <row r="3" spans="1:3" ht="26.25" customHeight="1" thickBot="1">
      <c r="A3" s="102" t="s">
        <v>13</v>
      </c>
      <c r="B3" s="103" t="s">
        <v>163</v>
      </c>
      <c r="C3" s="104" t="str">
        <f>+'1.1.sz.mell.'!C3</f>
        <v>2018. évi előirányzat</v>
      </c>
    </row>
    <row r="4" spans="1:3" ht="15.75" thickBot="1">
      <c r="A4" s="105" t="s">
        <v>427</v>
      </c>
      <c r="B4" s="106" t="s">
        <v>428</v>
      </c>
      <c r="C4" s="107" t="s">
        <v>429</v>
      </c>
    </row>
    <row r="5" spans="1:3" ht="15">
      <c r="A5" s="108" t="s">
        <v>15</v>
      </c>
      <c r="B5" s="158" t="s">
        <v>438</v>
      </c>
      <c r="C5" s="155">
        <v>2500000</v>
      </c>
    </row>
    <row r="6" spans="1:3" ht="24.75">
      <c r="A6" s="109" t="s">
        <v>16</v>
      </c>
      <c r="B6" s="166" t="s">
        <v>197</v>
      </c>
      <c r="C6" s="156"/>
    </row>
    <row r="7" spans="1:3" ht="15">
      <c r="A7" s="109" t="s">
        <v>17</v>
      </c>
      <c r="B7" s="167" t="s">
        <v>439</v>
      </c>
      <c r="C7" s="156"/>
    </row>
    <row r="8" spans="1:3" ht="24.75">
      <c r="A8" s="109" t="s">
        <v>18</v>
      </c>
      <c r="B8" s="167" t="s">
        <v>199</v>
      </c>
      <c r="C8" s="156"/>
    </row>
    <row r="9" spans="1:3" ht="15">
      <c r="A9" s="110" t="s">
        <v>19</v>
      </c>
      <c r="B9" s="167" t="s">
        <v>198</v>
      </c>
      <c r="C9" s="157">
        <v>150000</v>
      </c>
    </row>
    <row r="10" spans="1:3" ht="15.75" thickBot="1">
      <c r="A10" s="109" t="s">
        <v>20</v>
      </c>
      <c r="B10" s="168" t="s">
        <v>440</v>
      </c>
      <c r="C10" s="156"/>
    </row>
    <row r="11" spans="1:3" ht="15.75" thickBot="1">
      <c r="A11" s="443" t="s">
        <v>166</v>
      </c>
      <c r="B11" s="444"/>
      <c r="C11" s="111">
        <f>SUM(C5:C10)</f>
        <v>2650000</v>
      </c>
    </row>
    <row r="12" spans="1:3" ht="23.25" customHeight="1">
      <c r="A12" s="445" t="s">
        <v>173</v>
      </c>
      <c r="B12" s="445"/>
      <c r="C12" s="44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13" sqref="C13"/>
    </sheetView>
  </sheetViews>
  <sheetFormatPr defaultColWidth="9.00390625" defaultRowHeight="12.75"/>
  <cols>
    <col min="1" max="1" width="5.625" style="82" customWidth="1"/>
    <col min="2" max="2" width="66.875" style="82" customWidth="1"/>
    <col min="3" max="3" width="27.00390625" style="82" customWidth="1"/>
    <col min="4" max="16384" width="9.375" style="82" customWidth="1"/>
  </cols>
  <sheetData>
    <row r="1" spans="1:3" ht="33" customHeight="1">
      <c r="A1" s="434" t="s">
        <v>511</v>
      </c>
      <c r="B1" s="434"/>
      <c r="C1" s="434"/>
    </row>
    <row r="2" spans="1:4" ht="15.75" customHeight="1" thickBot="1">
      <c r="A2" s="83"/>
      <c r="B2" s="83"/>
      <c r="C2" s="94" t="s">
        <v>483</v>
      </c>
      <c r="D2" s="89"/>
    </row>
    <row r="3" spans="1:3" ht="26.25" customHeight="1" thickBot="1">
      <c r="A3" s="102" t="s">
        <v>13</v>
      </c>
      <c r="B3" s="103" t="s">
        <v>167</v>
      </c>
      <c r="C3" s="104" t="s">
        <v>172</v>
      </c>
    </row>
    <row r="4" spans="1:3" ht="15.75" thickBot="1">
      <c r="A4" s="105" t="s">
        <v>427</v>
      </c>
      <c r="B4" s="106" t="s">
        <v>428</v>
      </c>
      <c r="C4" s="107" t="s">
        <v>429</v>
      </c>
    </row>
    <row r="5" spans="1:3" ht="15">
      <c r="A5" s="108" t="s">
        <v>15</v>
      </c>
      <c r="B5" s="115"/>
      <c r="C5" s="112"/>
    </row>
    <row r="6" spans="1:3" ht="15">
      <c r="A6" s="109" t="s">
        <v>16</v>
      </c>
      <c r="B6" s="116"/>
      <c r="C6" s="113"/>
    </row>
    <row r="7" spans="1:3" ht="15.75" thickBot="1">
      <c r="A7" s="110" t="s">
        <v>17</v>
      </c>
      <c r="B7" s="117"/>
      <c r="C7" s="114"/>
    </row>
    <row r="8" spans="1:3" s="195" customFormat="1" ht="17.25" customHeight="1" thickBot="1">
      <c r="A8" s="196" t="s">
        <v>18</v>
      </c>
      <c r="B8" s="73" t="s">
        <v>168</v>
      </c>
      <c r="C8" s="11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3">
      <selection activeCell="E10" sqref="E10"/>
    </sheetView>
  </sheetViews>
  <sheetFormatPr defaultColWidth="9.00390625" defaultRowHeight="12.75"/>
  <cols>
    <col min="1" max="1" width="47.125" style="376" customWidth="1"/>
    <col min="2" max="2" width="15.625" style="352" customWidth="1"/>
    <col min="3" max="3" width="16.375" style="352" customWidth="1"/>
    <col min="4" max="4" width="18.00390625" style="352" customWidth="1"/>
    <col min="5" max="5" width="16.625" style="352" customWidth="1"/>
    <col min="6" max="6" width="18.875" style="354" customWidth="1"/>
    <col min="7" max="8" width="12.875" style="352" customWidth="1"/>
    <col min="9" max="9" width="13.875" style="352" customWidth="1"/>
    <col min="10" max="16384" width="9.375" style="352" customWidth="1"/>
  </cols>
  <sheetData>
    <row r="1" spans="1:6" ht="25.5" customHeight="1">
      <c r="A1" s="446" t="s">
        <v>0</v>
      </c>
      <c r="B1" s="446"/>
      <c r="C1" s="446"/>
      <c r="D1" s="446"/>
      <c r="E1" s="446"/>
      <c r="F1" s="446"/>
    </row>
    <row r="2" spans="1:6" ht="22.5" customHeight="1" thickBot="1">
      <c r="A2" s="353"/>
      <c r="B2" s="354"/>
      <c r="C2" s="354"/>
      <c r="D2" s="354"/>
      <c r="E2" s="354"/>
      <c r="F2" s="355" t="s">
        <v>485</v>
      </c>
    </row>
    <row r="3" spans="1:6" s="276" customFormat="1" ht="54" customHeight="1" thickBot="1">
      <c r="A3" s="356" t="s">
        <v>54</v>
      </c>
      <c r="B3" s="357" t="s">
        <v>55</v>
      </c>
      <c r="C3" s="357" t="s">
        <v>56</v>
      </c>
      <c r="D3" s="357" t="s">
        <v>484</v>
      </c>
      <c r="E3" s="357" t="str">
        <f>+'1.1.sz.mell.'!C3</f>
        <v>2018. évi előirányzat</v>
      </c>
      <c r="F3" s="358" t="s">
        <v>513</v>
      </c>
    </row>
    <row r="4" spans="1:6" s="354" customFormat="1" ht="15.75" customHeight="1" thickBot="1">
      <c r="A4" s="359" t="s">
        <v>427</v>
      </c>
      <c r="B4" s="360" t="s">
        <v>428</v>
      </c>
      <c r="C4" s="360" t="s">
        <v>429</v>
      </c>
      <c r="D4" s="360" t="s">
        <v>431</v>
      </c>
      <c r="E4" s="360" t="s">
        <v>430</v>
      </c>
      <c r="F4" s="361" t="s">
        <v>433</v>
      </c>
    </row>
    <row r="5" spans="1:6" ht="15.75" customHeight="1">
      <c r="A5" s="362" t="s">
        <v>512</v>
      </c>
      <c r="B5" s="363">
        <v>199995300</v>
      </c>
      <c r="C5" s="364" t="s">
        <v>514</v>
      </c>
      <c r="D5" s="363">
        <v>8080260</v>
      </c>
      <c r="E5" s="363">
        <v>175696226</v>
      </c>
      <c r="F5" s="365">
        <v>16218814</v>
      </c>
    </row>
    <row r="6" spans="1:6" ht="15.75" customHeight="1">
      <c r="A6" s="362" t="s">
        <v>515</v>
      </c>
      <c r="B6" s="363">
        <v>180000</v>
      </c>
      <c r="C6" s="364" t="s">
        <v>516</v>
      </c>
      <c r="D6" s="363"/>
      <c r="E6" s="363">
        <v>180000</v>
      </c>
      <c r="F6" s="365"/>
    </row>
    <row r="7" spans="1:6" ht="15.75" customHeight="1">
      <c r="A7" s="362"/>
      <c r="B7" s="363"/>
      <c r="C7" s="364"/>
      <c r="D7" s="363"/>
      <c r="E7" s="363"/>
      <c r="F7" s="365"/>
    </row>
    <row r="8" spans="1:6" ht="15.75" customHeight="1">
      <c r="A8" s="366"/>
      <c r="B8" s="363"/>
      <c r="C8" s="364"/>
      <c r="D8" s="363"/>
      <c r="E8" s="363"/>
      <c r="F8" s="365"/>
    </row>
    <row r="9" spans="1:6" ht="15.75" customHeight="1">
      <c r="A9" s="362"/>
      <c r="B9" s="363"/>
      <c r="C9" s="364"/>
      <c r="D9" s="363"/>
      <c r="E9" s="363"/>
      <c r="F9" s="365">
        <f aca="true" t="shared" si="0" ref="F9:F22">B9-D9-E9</f>
        <v>0</v>
      </c>
    </row>
    <row r="10" spans="1:6" ht="15.75" customHeight="1">
      <c r="A10" s="366"/>
      <c r="B10" s="363"/>
      <c r="C10" s="364"/>
      <c r="D10" s="363"/>
      <c r="E10" s="363"/>
      <c r="F10" s="365">
        <f t="shared" si="0"/>
        <v>0</v>
      </c>
    </row>
    <row r="11" spans="1:6" ht="15.75" customHeight="1">
      <c r="A11" s="362"/>
      <c r="B11" s="363"/>
      <c r="C11" s="364"/>
      <c r="D11" s="363"/>
      <c r="E11" s="363"/>
      <c r="F11" s="365">
        <f t="shared" si="0"/>
        <v>0</v>
      </c>
    </row>
    <row r="12" spans="1:6" ht="15.75" customHeight="1">
      <c r="A12" s="362"/>
      <c r="B12" s="363"/>
      <c r="C12" s="364"/>
      <c r="D12" s="363"/>
      <c r="E12" s="363"/>
      <c r="F12" s="365">
        <f t="shared" si="0"/>
        <v>0</v>
      </c>
    </row>
    <row r="13" spans="1:6" ht="15.75" customHeight="1">
      <c r="A13" s="362"/>
      <c r="B13" s="363"/>
      <c r="C13" s="364"/>
      <c r="D13" s="363"/>
      <c r="E13" s="363"/>
      <c r="F13" s="365">
        <f t="shared" si="0"/>
        <v>0</v>
      </c>
    </row>
    <row r="14" spans="1:6" ht="15.75" customHeight="1">
      <c r="A14" s="362"/>
      <c r="B14" s="363"/>
      <c r="C14" s="364"/>
      <c r="D14" s="363"/>
      <c r="E14" s="363"/>
      <c r="F14" s="365">
        <f t="shared" si="0"/>
        <v>0</v>
      </c>
    </row>
    <row r="15" spans="1:6" ht="15.75" customHeight="1">
      <c r="A15" s="362"/>
      <c r="B15" s="363"/>
      <c r="C15" s="364"/>
      <c r="D15" s="363"/>
      <c r="E15" s="363"/>
      <c r="F15" s="365">
        <f t="shared" si="0"/>
        <v>0</v>
      </c>
    </row>
    <row r="16" spans="1:6" ht="15.75" customHeight="1">
      <c r="A16" s="362"/>
      <c r="B16" s="363"/>
      <c r="C16" s="364"/>
      <c r="D16" s="363"/>
      <c r="E16" s="363"/>
      <c r="F16" s="365">
        <f t="shared" si="0"/>
        <v>0</v>
      </c>
    </row>
    <row r="17" spans="1:6" ht="15.75" customHeight="1">
      <c r="A17" s="362"/>
      <c r="B17" s="363"/>
      <c r="C17" s="364"/>
      <c r="D17" s="363"/>
      <c r="E17" s="363"/>
      <c r="F17" s="365">
        <f t="shared" si="0"/>
        <v>0</v>
      </c>
    </row>
    <row r="18" spans="1:6" ht="15.75" customHeight="1">
      <c r="A18" s="362"/>
      <c r="B18" s="363"/>
      <c r="C18" s="364"/>
      <c r="D18" s="363"/>
      <c r="E18" s="363"/>
      <c r="F18" s="365">
        <f t="shared" si="0"/>
        <v>0</v>
      </c>
    </row>
    <row r="19" spans="1:6" ht="15.75" customHeight="1">
      <c r="A19" s="362"/>
      <c r="B19" s="363"/>
      <c r="C19" s="364"/>
      <c r="D19" s="363"/>
      <c r="E19" s="363"/>
      <c r="F19" s="365">
        <f t="shared" si="0"/>
        <v>0</v>
      </c>
    </row>
    <row r="20" spans="1:6" ht="15.75" customHeight="1">
      <c r="A20" s="362"/>
      <c r="B20" s="363"/>
      <c r="C20" s="364"/>
      <c r="D20" s="363"/>
      <c r="E20" s="363"/>
      <c r="F20" s="365">
        <f t="shared" si="0"/>
        <v>0</v>
      </c>
    </row>
    <row r="21" spans="1:6" ht="15.75" customHeight="1">
      <c r="A21" s="362"/>
      <c r="B21" s="363"/>
      <c r="C21" s="364"/>
      <c r="D21" s="363"/>
      <c r="E21" s="363"/>
      <c r="F21" s="365">
        <f t="shared" si="0"/>
        <v>0</v>
      </c>
    </row>
    <row r="22" spans="1:6" ht="15.75" customHeight="1" thickBot="1">
      <c r="A22" s="368"/>
      <c r="B22" s="369"/>
      <c r="C22" s="370"/>
      <c r="D22" s="369"/>
      <c r="E22" s="369"/>
      <c r="F22" s="371">
        <f t="shared" si="0"/>
        <v>0</v>
      </c>
    </row>
    <row r="23" spans="1:6" s="377" customFormat="1" ht="18" customHeight="1" thickBot="1">
      <c r="A23" s="372" t="s">
        <v>53</v>
      </c>
      <c r="B23" s="373">
        <f>SUM(B5:B22)</f>
        <v>200175300</v>
      </c>
      <c r="C23" s="374"/>
      <c r="D23" s="373">
        <f>SUM(D5:D22)</f>
        <v>8080260</v>
      </c>
      <c r="E23" s="373">
        <f>SUM(E5:E22)</f>
        <v>175876226</v>
      </c>
      <c r="F23" s="375">
        <f>SUM(F5:F22)</f>
        <v>16218814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2018-02-12T12:56:29Z</cp:lastPrinted>
  <dcterms:created xsi:type="dcterms:W3CDTF">1999-10-30T10:30:45Z</dcterms:created>
  <dcterms:modified xsi:type="dcterms:W3CDTF">2018-02-20T12:24:40Z</dcterms:modified>
  <cp:category/>
  <cp:version/>
  <cp:contentType/>
  <cp:contentStatus/>
</cp:coreProperties>
</file>