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H költségvetési kiadás" sheetId="1" r:id="rId1"/>
    <sheet name="PH bevétel" sheetId="2" r:id="rId2"/>
    <sheet name="BÉR-PH dolgozók,jegyző" sheetId="3" r:id="rId3"/>
  </sheets>
  <definedNames/>
  <calcPr fullCalcOnLoad="1"/>
</workbook>
</file>

<file path=xl/sharedStrings.xml><?xml version="1.0" encoding="utf-8"?>
<sst xmlns="http://schemas.openxmlformats.org/spreadsheetml/2006/main" count="169" uniqueCount="159">
  <si>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</si>
  <si>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</si>
  <si>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</si>
  <si>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</si>
  <si>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</si>
  <si>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</si>
  <si>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</si>
  <si>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</si>
  <si>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</si>
  <si>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</si>
  <si>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</si>
  <si>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</si>
  <si>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</si>
  <si>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</si>
  <si>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</si>
  <si>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</si>
  <si>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</si>
  <si>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</si>
  <si>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</si>
  <si>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</si>
  <si>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</si>
  <si>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</si>
  <si>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</si>
  <si>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</si>
  <si>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</si>
  <si>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</si>
  <si>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</si>
  <si>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</si>
  <si>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</si>
  <si>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</si>
  <si>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</si>
  <si>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</si>
  <si>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</si>
  <si>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</si>
  <si>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</si>
  <si>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</si>
  <si>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</si>
  <si>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</si>
  <si>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</si>
  <si>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</si>
  <si>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</si>
  <si>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</si>
  <si>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</si>
  <si>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</si>
  <si>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Nemzetközi kötelezettségek (K501)</t>
  </si>
  <si>
    <t>Elvonások és befizetések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</si>
  <si>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</si>
  <si>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</si>
  <si>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</si>
  <si>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</si>
  <si>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</si>
  <si>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</si>
  <si>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</si>
  <si>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</si>
  <si>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Egyéb működési célú támogatások államháztartáson kívülre (K511)</t>
  </si>
  <si>
    <t>Tartalékok (K512)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</si>
  <si>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</si>
  <si>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</si>
  <si>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</si>
  <si>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</si>
  <si>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</si>
  <si>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</si>
  <si>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</si>
  <si>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</si>
  <si>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</si>
  <si>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</si>
  <si>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</si>
  <si>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</si>
  <si>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</si>
  <si>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</si>
  <si>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</si>
  <si>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</si>
  <si>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</si>
  <si>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</si>
  <si>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Egyéb felhalmozási célú támogatások államháztartáson kívülre  (K88)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</si>
  <si>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</si>
  <si>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</si>
  <si>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</si>
  <si>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</si>
  <si>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</si>
  <si>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</si>
  <si>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</si>
  <si>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</si>
  <si>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</si>
  <si>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</si>
  <si>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</si>
  <si>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</si>
  <si>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</si>
  <si>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</si>
  <si>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</si>
  <si>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</si>
  <si>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</si>
  <si>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</si>
  <si>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</si>
  <si>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011130</t>
  </si>
  <si>
    <t>011220</t>
  </si>
  <si>
    <t>2014.éviEredeti előirányzat</t>
  </si>
  <si>
    <t xml:space="preserve">2015.évi költségvetés </t>
  </si>
  <si>
    <t>Polgármesteri Hivatal</t>
  </si>
  <si>
    <t>2015.évi bérek</t>
  </si>
  <si>
    <t>Bakos Edina</t>
  </si>
  <si>
    <t>Bán Marianna</t>
  </si>
  <si>
    <t>Dobos Zoltánné</t>
  </si>
  <si>
    <t>Farkas Judit</t>
  </si>
  <si>
    <t>Forgó Istvánné</t>
  </si>
  <si>
    <t>Suri Árpádné</t>
  </si>
  <si>
    <t>Erősné Blaskó Anikó</t>
  </si>
  <si>
    <t>Lipuszné Fodor Márta</t>
  </si>
  <si>
    <t>1.</t>
  </si>
  <si>
    <t>2.</t>
  </si>
  <si>
    <t>3.</t>
  </si>
  <si>
    <t>4.</t>
  </si>
  <si>
    <t>5.</t>
  </si>
  <si>
    <t>6.</t>
  </si>
  <si>
    <t>7.</t>
  </si>
  <si>
    <t>8.</t>
  </si>
  <si>
    <t>Össz bér</t>
  </si>
  <si>
    <t>Szochó</t>
  </si>
  <si>
    <t>Erzsébet út</t>
  </si>
  <si>
    <t>Szép kártya</t>
  </si>
  <si>
    <t xml:space="preserve">9. </t>
  </si>
  <si>
    <t>összesen</t>
  </si>
  <si>
    <t>ÚJ-LEENDŐ DOLGOZÓ</t>
  </si>
  <si>
    <t>Éves bér</t>
  </si>
  <si>
    <t>Éves szochó</t>
  </si>
  <si>
    <t>Éves béren kívüli járand.</t>
  </si>
  <si>
    <t>EHO</t>
  </si>
  <si>
    <t>SZJA</t>
  </si>
  <si>
    <t>Kiküldetés</t>
  </si>
  <si>
    <t>munkábajárás</t>
  </si>
  <si>
    <t>kiküldetés</t>
  </si>
  <si>
    <t>Személyi juttatások  (K1)</t>
  </si>
  <si>
    <t>Külső személyi juttatások  (K12)</t>
  </si>
  <si>
    <t>Foglalkoztatottak személyi juttatásai  (K11)</t>
  </si>
  <si>
    <t>Készletbeszerzés  (K31)</t>
  </si>
  <si>
    <t>Kommunikációs szolgáltatások (K32)</t>
  </si>
  <si>
    <t>Szolgáltatási kiadások  (K33)</t>
  </si>
  <si>
    <t>Kiküldetések, reklám- és propagandakiadások  (K34)</t>
  </si>
  <si>
    <t>Különféle befizetések és egyéb dologi kiadások  (K35)</t>
  </si>
  <si>
    <t>Dologi kiadások  (K3)</t>
  </si>
  <si>
    <t>Ellátottak pénzbeli juttatásai  (K4)</t>
  </si>
  <si>
    <t>Egyéb működési célú kiadások  (K5)</t>
  </si>
  <si>
    <t>Beruházások  (K6)</t>
  </si>
  <si>
    <t>Felújítások  (K7)</t>
  </si>
  <si>
    <t>Egyéb felhalmozási célú kiadások  (K8)</t>
  </si>
  <si>
    <t>Költségvetési kiadások  (K1-K8)</t>
  </si>
  <si>
    <t>2015.év (Ft)</t>
  </si>
  <si>
    <t xml:space="preserve">Eredeti előirányzat 2014.év </t>
  </si>
  <si>
    <t>Hitel-, kölcsönfelvétel államháztartáson kívülről  (B811)</t>
  </si>
  <si>
    <t>Belföldi értékpapírok bevételei (B812)</t>
  </si>
  <si>
    <t>Maradvány igénybevétele  (B813)</t>
  </si>
  <si>
    <t>Belföldi finanszírozás bevételei (B81)</t>
  </si>
  <si>
    <t>Külföldi finanszírozás bevételei  (B82)</t>
  </si>
  <si>
    <t>Finanszírozási bevételek  (B8)</t>
  </si>
  <si>
    <t>2015.évi eredeti előirányzat</t>
  </si>
  <si>
    <t>2014.évi tény (Ft)</t>
  </si>
  <si>
    <t>konyhaszekrény+mosogató+étkezőgarn</t>
  </si>
  <si>
    <t>munkaszemüveg 3fő 100.000Ft,klárika munkaruha 16eft nettó</t>
  </si>
  <si>
    <t>Bakos Edina soros lesz bruttó bér 35000 plusz szochó 10 eft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</si>
</sst>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47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MS Sans Serif"/>
      <family val="2"/>
    </font>
    <font>
      <i/>
      <u val="single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2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0" borderId="7" applyNumberFormat="0" applyFon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2" fillId="29" borderId="10" xfId="0" applyFont="1" applyFill="1" applyBorder="1" applyAlignment="1">
      <alignment/>
    </xf>
    <xf numFmtId="1" fontId="2" fillId="29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2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/>
    </xf>
    <xf numFmtId="3" fontId="44" fillId="29" borderId="10" xfId="0" applyNumberFormat="1" applyFont="1" applyFill="1" applyBorder="1" applyAlignment="1">
      <alignment horizontal="right" vertical="top" wrapText="1"/>
    </xf>
    <xf numFmtId="0" fontId="45" fillId="29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4" fillId="0" borderId="11" xfId="0" applyNumberFormat="1" applyFont="1" applyBorder="1" applyAlignment="1">
      <alignment horizontal="right" vertical="top" wrapText="1"/>
    </xf>
    <xf numFmtId="3" fontId="4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vertical="top" wrapText="1"/>
    </xf>
    <xf numFmtId="3" fontId="44" fillId="29" borderId="11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44" fillId="0" borderId="12" xfId="0" applyNumberFormat="1" applyFont="1" applyBorder="1" applyAlignment="1">
      <alignment horizontal="right" vertical="top" wrapText="1"/>
    </xf>
    <xf numFmtId="3" fontId="44" fillId="0" borderId="13" xfId="0" applyNumberFormat="1" applyFont="1" applyBorder="1" applyAlignment="1">
      <alignment horizontal="right" vertical="top" wrapText="1"/>
    </xf>
    <xf numFmtId="3" fontId="44" fillId="0" borderId="12" xfId="0" applyNumberFormat="1" applyFont="1" applyBorder="1" applyAlignment="1">
      <alignment horizontal="right" wrapText="1"/>
    </xf>
    <xf numFmtId="3" fontId="44" fillId="0" borderId="13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44" fillId="29" borderId="12" xfId="0" applyNumberFormat="1" applyFont="1" applyFill="1" applyBorder="1" applyAlignment="1">
      <alignment horizontal="right" vertical="top" wrapText="1"/>
    </xf>
    <xf numFmtId="3" fontId="44" fillId="29" borderId="13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5" fillId="29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1" fillId="30" borderId="10" xfId="0" applyFont="1" applyFill="1" applyBorder="1" applyAlignment="1">
      <alignment horizontal="left" vertical="top" wrapText="1"/>
    </xf>
    <xf numFmtId="0" fontId="4" fillId="30" borderId="10" xfId="0" applyFont="1" applyFill="1" applyBorder="1" applyAlignment="1">
      <alignment horizontal="left" vertical="top" wrapText="1"/>
    </xf>
    <xf numFmtId="0" fontId="44" fillId="30" borderId="10" xfId="0" applyFont="1" applyFill="1" applyBorder="1" applyAlignment="1">
      <alignment horizontal="left" vertical="top" wrapText="1"/>
    </xf>
    <xf numFmtId="0" fontId="42" fillId="30" borderId="0" xfId="0" applyFont="1" applyFill="1" applyAlignment="1">
      <alignment/>
    </xf>
    <xf numFmtId="0" fontId="0" fillId="30" borderId="0" xfId="0" applyFill="1" applyAlignment="1">
      <alignment/>
    </xf>
    <xf numFmtId="0" fontId="1" fillId="30" borderId="0" xfId="0" applyFont="1" applyFill="1" applyAlignment="1">
      <alignment/>
    </xf>
    <xf numFmtId="49" fontId="3" fillId="30" borderId="14" xfId="0" applyNumberFormat="1" applyFont="1" applyFill="1" applyBorder="1" applyAlignment="1">
      <alignment/>
    </xf>
    <xf numFmtId="0" fontId="1" fillId="30" borderId="14" xfId="0" applyFont="1" applyFill="1" applyBorder="1" applyAlignment="1">
      <alignment/>
    </xf>
    <xf numFmtId="0" fontId="4" fillId="30" borderId="14" xfId="0" applyFont="1" applyFill="1" applyBorder="1" applyAlignment="1">
      <alignment/>
    </xf>
    <xf numFmtId="0" fontId="44" fillId="30" borderId="14" xfId="0" applyFont="1" applyFill="1" applyBorder="1" applyAlignment="1">
      <alignment/>
    </xf>
    <xf numFmtId="1" fontId="44" fillId="30" borderId="14" xfId="0" applyNumberFormat="1" applyFont="1" applyFill="1" applyBorder="1" applyAlignment="1">
      <alignment/>
    </xf>
    <xf numFmtId="3" fontId="44" fillId="30" borderId="13" xfId="0" applyNumberFormat="1" applyFont="1" applyFill="1" applyBorder="1" applyAlignment="1">
      <alignment horizontal="right" vertical="top" wrapText="1"/>
    </xf>
    <xf numFmtId="3" fontId="1" fillId="30" borderId="0" xfId="0" applyNumberFormat="1" applyFont="1" applyFill="1" applyAlignment="1">
      <alignment/>
    </xf>
    <xf numFmtId="49" fontId="1" fillId="30" borderId="10" xfId="0" applyNumberFormat="1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3" fontId="4" fillId="3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pane ySplit="3" topLeftCell="A82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cols>
    <col min="1" max="1" width="39.8515625" style="65" customWidth="1"/>
    <col min="2" max="2" width="13.57421875" style="0" customWidth="1"/>
    <col min="3" max="3" width="13.421875" style="0" customWidth="1"/>
    <col min="4" max="4" width="14.00390625" style="0" customWidth="1"/>
    <col min="5" max="5" width="10.00390625" style="0" customWidth="1"/>
    <col min="6" max="6" width="9.00390625" style="0" bestFit="1" customWidth="1"/>
    <col min="7" max="7" width="11.421875" style="0" customWidth="1"/>
    <col min="8" max="8" width="10.140625" style="66" bestFit="1" customWidth="1"/>
    <col min="9" max="9" width="0" style="17" hidden="1" customWidth="1"/>
  </cols>
  <sheetData>
    <row r="1" spans="1:9" ht="12.75">
      <c r="A1" s="78" t="s">
        <v>97</v>
      </c>
      <c r="B1" s="78"/>
      <c r="C1" s="1"/>
      <c r="D1" s="1"/>
      <c r="E1" s="1"/>
      <c r="F1" s="1"/>
      <c r="G1" s="1"/>
      <c r="I1" s="16"/>
    </row>
    <row r="2" spans="1:9" ht="45" customHeight="1">
      <c r="A2" s="59" t="s">
        <v>98</v>
      </c>
      <c r="B2" s="80" t="s">
        <v>147</v>
      </c>
      <c r="C2" s="80"/>
      <c r="D2" s="81"/>
      <c r="E2" s="82" t="s">
        <v>155</v>
      </c>
      <c r="F2" s="80"/>
      <c r="G2" s="83"/>
      <c r="H2" s="79" t="s">
        <v>146</v>
      </c>
      <c r="I2" s="80"/>
    </row>
    <row r="3" spans="1:9" ht="15">
      <c r="A3" s="60"/>
      <c r="B3" s="18">
        <v>11130</v>
      </c>
      <c r="C3" s="18">
        <v>11220</v>
      </c>
      <c r="D3" s="31" t="s">
        <v>121</v>
      </c>
      <c r="E3" s="38" t="s">
        <v>94</v>
      </c>
      <c r="F3" s="19" t="s">
        <v>95</v>
      </c>
      <c r="G3" s="39" t="s">
        <v>121</v>
      </c>
      <c r="H3" s="67" t="s">
        <v>94</v>
      </c>
      <c r="I3" s="19" t="s">
        <v>95</v>
      </c>
    </row>
    <row r="4" spans="1:9" ht="12.75">
      <c r="A4" s="61" t="s">
        <v>0</v>
      </c>
      <c r="B4" s="20">
        <v>16619000</v>
      </c>
      <c r="C4" s="20">
        <v>1662000</v>
      </c>
      <c r="D4" s="32">
        <f>SUM(B4:C4)</f>
        <v>18281000</v>
      </c>
      <c r="E4" s="40">
        <v>27926000</v>
      </c>
      <c r="F4" s="20"/>
      <c r="G4" s="41">
        <f>SUM(E4:F4)</f>
        <v>27926000</v>
      </c>
      <c r="H4" s="68">
        <f>'BÉR-PH dolgozók,jegyző'!D13+35000</f>
        <v>22783800</v>
      </c>
      <c r="I4" s="21"/>
    </row>
    <row r="5" spans="1:9" ht="12.75">
      <c r="A5" s="61" t="s">
        <v>1</v>
      </c>
      <c r="B5" s="20">
        <v>0</v>
      </c>
      <c r="C5" s="20"/>
      <c r="D5" s="32">
        <f aca="true" t="shared" si="0" ref="D5:D21">SUM(B5:C5)</f>
        <v>0</v>
      </c>
      <c r="E5" s="40"/>
      <c r="F5" s="20"/>
      <c r="G5" s="41">
        <f aca="true" t="shared" si="1" ref="G5:G16">SUM(E5:F5)</f>
        <v>0</v>
      </c>
      <c r="H5" s="68"/>
      <c r="I5" s="21"/>
    </row>
    <row r="6" spans="1:9" ht="12.75">
      <c r="A6" s="61" t="s">
        <v>2</v>
      </c>
      <c r="B6" s="20">
        <v>0</v>
      </c>
      <c r="C6" s="20"/>
      <c r="D6" s="32">
        <f t="shared" si="0"/>
        <v>0</v>
      </c>
      <c r="E6" s="40"/>
      <c r="F6" s="20"/>
      <c r="G6" s="41">
        <f t="shared" si="1"/>
        <v>0</v>
      </c>
      <c r="H6" s="68"/>
      <c r="I6" s="21"/>
    </row>
    <row r="7" spans="1:9" ht="12.75">
      <c r="A7" s="61" t="s">
        <v>3</v>
      </c>
      <c r="B7" s="20">
        <v>0</v>
      </c>
      <c r="C7" s="20"/>
      <c r="D7" s="32">
        <f t="shared" si="0"/>
        <v>0</v>
      </c>
      <c r="E7" s="40"/>
      <c r="F7" s="20"/>
      <c r="G7" s="41">
        <f t="shared" si="1"/>
        <v>0</v>
      </c>
      <c r="H7" s="68"/>
      <c r="I7" s="21"/>
    </row>
    <row r="8" spans="1:9" ht="12.75">
      <c r="A8" s="61" t="s">
        <v>4</v>
      </c>
      <c r="B8" s="20">
        <v>0</v>
      </c>
      <c r="C8" s="20"/>
      <c r="D8" s="32">
        <f t="shared" si="0"/>
        <v>0</v>
      </c>
      <c r="E8" s="40"/>
      <c r="F8" s="20"/>
      <c r="G8" s="41">
        <f t="shared" si="1"/>
        <v>0</v>
      </c>
      <c r="H8" s="68"/>
      <c r="I8" s="21"/>
    </row>
    <row r="9" spans="1:9" ht="12.75">
      <c r="A9" s="61" t="s">
        <v>5</v>
      </c>
      <c r="B9" s="20">
        <v>1078000</v>
      </c>
      <c r="C9" s="20"/>
      <c r="D9" s="32">
        <f t="shared" si="0"/>
        <v>1078000</v>
      </c>
      <c r="E9" s="40">
        <v>1258000</v>
      </c>
      <c r="F9" s="20"/>
      <c r="G9" s="41">
        <f t="shared" si="1"/>
        <v>1258000</v>
      </c>
      <c r="H9" s="68">
        <v>0</v>
      </c>
      <c r="I9" s="21"/>
    </row>
    <row r="10" spans="1:9" ht="12.75">
      <c r="A10" s="61" t="s">
        <v>6</v>
      </c>
      <c r="B10" s="20">
        <v>859000</v>
      </c>
      <c r="C10" s="20">
        <v>142000</v>
      </c>
      <c r="D10" s="32">
        <f t="shared" si="0"/>
        <v>1001000</v>
      </c>
      <c r="E10" s="40">
        <v>667000</v>
      </c>
      <c r="F10" s="20"/>
      <c r="G10" s="41">
        <f t="shared" si="1"/>
        <v>667000</v>
      </c>
      <c r="H10" s="68">
        <f>'BÉR-PH dolgozók,jegyző'!I13</f>
        <v>1150400</v>
      </c>
      <c r="I10" s="21"/>
    </row>
    <row r="11" spans="1:9" ht="12.75">
      <c r="A11" s="61" t="s">
        <v>7</v>
      </c>
      <c r="B11" s="20">
        <v>0</v>
      </c>
      <c r="C11" s="20"/>
      <c r="D11" s="32">
        <f t="shared" si="0"/>
        <v>0</v>
      </c>
      <c r="E11" s="40"/>
      <c r="F11" s="20"/>
      <c r="G11" s="41">
        <f t="shared" si="1"/>
        <v>0</v>
      </c>
      <c r="H11" s="68"/>
      <c r="I11" s="21"/>
    </row>
    <row r="12" spans="1:9" ht="12.75">
      <c r="A12" s="61" t="s">
        <v>8</v>
      </c>
      <c r="B12" s="20">
        <v>0</v>
      </c>
      <c r="C12" s="20"/>
      <c r="D12" s="32">
        <f t="shared" si="0"/>
        <v>0</v>
      </c>
      <c r="E12" s="40"/>
      <c r="F12" s="20"/>
      <c r="G12" s="41">
        <f t="shared" si="1"/>
        <v>0</v>
      </c>
      <c r="H12" s="68"/>
      <c r="I12" s="21"/>
    </row>
    <row r="13" spans="1:9" ht="12.75">
      <c r="A13" s="61" t="s">
        <v>9</v>
      </c>
      <c r="B13" s="20">
        <v>165000</v>
      </c>
      <c r="C13" s="20">
        <v>35000</v>
      </c>
      <c r="D13" s="32">
        <f t="shared" si="0"/>
        <v>200000</v>
      </c>
      <c r="E13" s="40">
        <v>133000</v>
      </c>
      <c r="F13" s="20"/>
      <c r="G13" s="41">
        <f t="shared" si="1"/>
        <v>133000</v>
      </c>
      <c r="H13" s="68"/>
      <c r="I13" s="21"/>
    </row>
    <row r="14" spans="1:9" ht="12.75">
      <c r="A14" s="61" t="s">
        <v>10</v>
      </c>
      <c r="B14" s="20">
        <v>0</v>
      </c>
      <c r="C14" s="20"/>
      <c r="D14" s="32">
        <f t="shared" si="0"/>
        <v>0</v>
      </c>
      <c r="E14" s="40"/>
      <c r="F14" s="20"/>
      <c r="G14" s="41">
        <f t="shared" si="1"/>
        <v>0</v>
      </c>
      <c r="H14" s="68"/>
      <c r="I14" s="21"/>
    </row>
    <row r="15" spans="1:9" ht="12.75">
      <c r="A15" s="61" t="s">
        <v>11</v>
      </c>
      <c r="B15" s="20">
        <v>0</v>
      </c>
      <c r="C15" s="20"/>
      <c r="D15" s="32">
        <f t="shared" si="0"/>
        <v>0</v>
      </c>
      <c r="E15" s="40"/>
      <c r="F15" s="20"/>
      <c r="G15" s="41">
        <f t="shared" si="1"/>
        <v>0</v>
      </c>
      <c r="H15" s="68"/>
      <c r="I15" s="21"/>
    </row>
    <row r="16" spans="1:9" ht="12.75">
      <c r="A16" s="61" t="s">
        <v>12</v>
      </c>
      <c r="B16" s="20">
        <v>0</v>
      </c>
      <c r="C16" s="20"/>
      <c r="D16" s="32">
        <f t="shared" si="0"/>
        <v>0</v>
      </c>
      <c r="E16" s="40">
        <v>832000</v>
      </c>
      <c r="F16" s="20"/>
      <c r="G16" s="41">
        <f t="shared" si="1"/>
        <v>832000</v>
      </c>
      <c r="H16" s="68"/>
      <c r="I16" s="21"/>
    </row>
    <row r="17" spans="1:9" s="6" customFormat="1" ht="12.75">
      <c r="A17" s="62" t="s">
        <v>133</v>
      </c>
      <c r="B17" s="22">
        <f aca="true" t="shared" si="2" ref="B17:H17">SUM(B4:B16)</f>
        <v>18721000</v>
      </c>
      <c r="C17" s="22">
        <f t="shared" si="2"/>
        <v>1839000</v>
      </c>
      <c r="D17" s="33">
        <f t="shared" si="2"/>
        <v>20560000</v>
      </c>
      <c r="E17" s="42">
        <f t="shared" si="2"/>
        <v>30816000</v>
      </c>
      <c r="F17" s="22">
        <f t="shared" si="2"/>
        <v>0</v>
      </c>
      <c r="G17" s="43">
        <f t="shared" si="2"/>
        <v>30816000</v>
      </c>
      <c r="H17" s="69">
        <f t="shared" si="2"/>
        <v>23934200</v>
      </c>
      <c r="I17" s="23"/>
    </row>
    <row r="18" spans="1:9" ht="12.75">
      <c r="A18" s="61" t="s">
        <v>13</v>
      </c>
      <c r="B18" s="20">
        <v>0</v>
      </c>
      <c r="C18" s="20"/>
      <c r="D18" s="32">
        <f t="shared" si="0"/>
        <v>0</v>
      </c>
      <c r="E18" s="40">
        <v>4989000</v>
      </c>
      <c r="F18" s="20"/>
      <c r="G18" s="41">
        <f>SUM(E18:F18)</f>
        <v>4989000</v>
      </c>
      <c r="H18" s="68"/>
      <c r="I18" s="21"/>
    </row>
    <row r="19" spans="1:9" ht="25.5">
      <c r="A19" s="61" t="s">
        <v>14</v>
      </c>
      <c r="B19" s="20">
        <v>0</v>
      </c>
      <c r="C19" s="20"/>
      <c r="D19" s="32">
        <f t="shared" si="0"/>
        <v>0</v>
      </c>
      <c r="E19" s="40">
        <v>8000</v>
      </c>
      <c r="F19" s="20"/>
      <c r="G19" s="41">
        <f>SUM(E19:F19)</f>
        <v>8000</v>
      </c>
      <c r="H19" s="68"/>
      <c r="I19" s="21"/>
    </row>
    <row r="20" spans="1:9" ht="12.75">
      <c r="A20" s="61" t="s">
        <v>15</v>
      </c>
      <c r="B20" s="20">
        <v>0</v>
      </c>
      <c r="C20" s="20"/>
      <c r="D20" s="32">
        <f t="shared" si="0"/>
        <v>0</v>
      </c>
      <c r="E20" s="40"/>
      <c r="F20" s="20"/>
      <c r="G20" s="41">
        <f>SUM(E20:F20)</f>
        <v>0</v>
      </c>
      <c r="H20" s="68"/>
      <c r="I20" s="21"/>
    </row>
    <row r="21" spans="1:9" s="6" customFormat="1" ht="12.75">
      <c r="A21" s="62" t="s">
        <v>132</v>
      </c>
      <c r="B21" s="22">
        <v>0</v>
      </c>
      <c r="C21" s="22"/>
      <c r="D21" s="32">
        <f t="shared" si="0"/>
        <v>0</v>
      </c>
      <c r="E21" s="42">
        <f>SUM(E18:E20)</f>
        <v>4997000</v>
      </c>
      <c r="F21" s="22">
        <f>SUM(F18:F20)</f>
        <v>0</v>
      </c>
      <c r="G21" s="43">
        <f>SUM(G18:G20)</f>
        <v>4997000</v>
      </c>
      <c r="H21" s="69">
        <f>SUM(H18:H20)</f>
        <v>0</v>
      </c>
      <c r="I21" s="23"/>
    </row>
    <row r="22" spans="1:9" s="14" customFormat="1" ht="12.75">
      <c r="A22" s="63" t="s">
        <v>131</v>
      </c>
      <c r="B22" s="24">
        <f>SUM(B21+B17)</f>
        <v>18721000</v>
      </c>
      <c r="C22" s="24">
        <f>SUM(C21+C17)</f>
        <v>1839000</v>
      </c>
      <c r="D22" s="34">
        <f>SUM(B22:C22)</f>
        <v>20560000</v>
      </c>
      <c r="E22" s="44">
        <f>SUM(E21,E17)</f>
        <v>35813000</v>
      </c>
      <c r="F22" s="24">
        <f>SUM(F21,F17)</f>
        <v>0</v>
      </c>
      <c r="G22" s="45">
        <f>SUM(G21,G17)</f>
        <v>35813000</v>
      </c>
      <c r="H22" s="70">
        <f>SUM(H21+H17)</f>
        <v>23934200</v>
      </c>
      <c r="I22" s="25"/>
    </row>
    <row r="23" spans="1:9" s="14" customFormat="1" ht="25.5">
      <c r="A23" s="63" t="s">
        <v>16</v>
      </c>
      <c r="B23" s="26">
        <v>5062000</v>
      </c>
      <c r="C23" s="26">
        <v>496000</v>
      </c>
      <c r="D23" s="35">
        <f>SUM(B23:C23)</f>
        <v>5558000</v>
      </c>
      <c r="E23" s="46">
        <v>8943000</v>
      </c>
      <c r="F23" s="26">
        <v>0</v>
      </c>
      <c r="G23" s="47">
        <v>8943</v>
      </c>
      <c r="H23" s="71">
        <f>'BÉR-PH dolgozók,jegyző'!F13+'BÉR-PH dolgozók,jegyző'!J13+'BÉR-PH dolgozók,jegyző'!K13+10000</f>
        <v>6562868.8</v>
      </c>
      <c r="I23" s="25"/>
    </row>
    <row r="24" spans="1:9" ht="12.75">
      <c r="A24" s="61" t="s">
        <v>17</v>
      </c>
      <c r="B24" s="20">
        <v>150000</v>
      </c>
      <c r="C24" s="20">
        <v>0</v>
      </c>
      <c r="D24" s="32">
        <f>SUM(B24:C24)</f>
        <v>150000</v>
      </c>
      <c r="E24" s="40">
        <v>473000</v>
      </c>
      <c r="F24" s="20">
        <v>0</v>
      </c>
      <c r="G24" s="41">
        <f>SUM(E24:F24)</f>
        <v>473000</v>
      </c>
      <c r="H24" s="68">
        <v>475000</v>
      </c>
      <c r="I24" s="21"/>
    </row>
    <row r="25" spans="1:10" ht="12.75">
      <c r="A25" s="61" t="s">
        <v>18</v>
      </c>
      <c r="B25" s="20">
        <v>820000</v>
      </c>
      <c r="C25" s="20">
        <v>60000</v>
      </c>
      <c r="D25" s="32">
        <f aca="true" t="shared" si="3" ref="D25:D88">SUM(B25:C25)</f>
        <v>880000</v>
      </c>
      <c r="E25" s="40">
        <v>1046000</v>
      </c>
      <c r="F25" s="20">
        <v>60000</v>
      </c>
      <c r="G25" s="41">
        <f aca="true" t="shared" si="4" ref="G25:G88">SUM(E25:F25)</f>
        <v>1106000</v>
      </c>
      <c r="H25" s="68">
        <v>1385471</v>
      </c>
      <c r="I25" s="21"/>
      <c r="J25" s="58" t="s">
        <v>157</v>
      </c>
    </row>
    <row r="26" spans="1:9" ht="12.75">
      <c r="A26" s="61" t="s">
        <v>19</v>
      </c>
      <c r="B26" s="20">
        <v>665000</v>
      </c>
      <c r="C26" s="20">
        <v>0</v>
      </c>
      <c r="D26" s="32">
        <f t="shared" si="3"/>
        <v>665000</v>
      </c>
      <c r="E26" s="40">
        <v>0</v>
      </c>
      <c r="F26" s="20">
        <v>0</v>
      </c>
      <c r="G26" s="41">
        <f t="shared" si="4"/>
        <v>0</v>
      </c>
      <c r="H26" s="68"/>
      <c r="I26" s="21"/>
    </row>
    <row r="27" spans="1:9" s="6" customFormat="1" ht="12.75">
      <c r="A27" s="62" t="s">
        <v>134</v>
      </c>
      <c r="B27" s="22">
        <f>SUM(B24:B26)</f>
        <v>1635000</v>
      </c>
      <c r="C27" s="22">
        <f>SUM(C24:C26)</f>
        <v>60000</v>
      </c>
      <c r="D27" s="33">
        <f t="shared" si="3"/>
        <v>1695000</v>
      </c>
      <c r="E27" s="42">
        <f>SUM(E24:E26)</f>
        <v>1519000</v>
      </c>
      <c r="F27" s="22">
        <f>SUM(F24:F26)</f>
        <v>60000</v>
      </c>
      <c r="G27" s="43">
        <f>SUM(G24:G26)</f>
        <v>1579000</v>
      </c>
      <c r="H27" s="69">
        <f>SUM(H24:H26)</f>
        <v>1860471</v>
      </c>
      <c r="I27" s="23"/>
    </row>
    <row r="28" spans="1:9" ht="12.75">
      <c r="A28" s="61" t="s">
        <v>20</v>
      </c>
      <c r="B28" s="20">
        <v>0</v>
      </c>
      <c r="C28" s="20">
        <v>0</v>
      </c>
      <c r="D28" s="32">
        <f t="shared" si="3"/>
        <v>0</v>
      </c>
      <c r="E28" s="40">
        <v>517000</v>
      </c>
      <c r="F28" s="20">
        <v>0</v>
      </c>
      <c r="G28" s="41">
        <f t="shared" si="4"/>
        <v>517000</v>
      </c>
      <c r="H28" s="68">
        <v>585000</v>
      </c>
      <c r="I28" s="21"/>
    </row>
    <row r="29" spans="1:9" ht="12.75">
      <c r="A29" s="61" t="s">
        <v>21</v>
      </c>
      <c r="B29" s="20">
        <v>400000</v>
      </c>
      <c r="C29" s="20">
        <v>100000</v>
      </c>
      <c r="D29" s="32">
        <f t="shared" si="3"/>
        <v>500000</v>
      </c>
      <c r="E29" s="40">
        <v>783000</v>
      </c>
      <c r="F29" s="20">
        <v>96000</v>
      </c>
      <c r="G29" s="41">
        <f t="shared" si="4"/>
        <v>879000</v>
      </c>
      <c r="H29" s="68">
        <v>880000</v>
      </c>
      <c r="I29" s="21"/>
    </row>
    <row r="30" spans="1:9" ht="12.75">
      <c r="A30" s="62" t="s">
        <v>135</v>
      </c>
      <c r="B30" s="27">
        <f aca="true" t="shared" si="5" ref="B30:H30">SUM(B28:B29)</f>
        <v>400000</v>
      </c>
      <c r="C30" s="27">
        <f t="shared" si="5"/>
        <v>100000</v>
      </c>
      <c r="D30" s="36">
        <f t="shared" si="5"/>
        <v>500000</v>
      </c>
      <c r="E30" s="48">
        <f t="shared" si="5"/>
        <v>1300000</v>
      </c>
      <c r="F30" s="27">
        <f t="shared" si="5"/>
        <v>96000</v>
      </c>
      <c r="G30" s="49">
        <f t="shared" si="5"/>
        <v>1396000</v>
      </c>
      <c r="H30" s="69">
        <f t="shared" si="5"/>
        <v>1465000</v>
      </c>
      <c r="I30" s="21"/>
    </row>
    <row r="31" spans="1:9" ht="12.75">
      <c r="A31" s="61" t="s">
        <v>22</v>
      </c>
      <c r="B31" s="20">
        <v>2325000</v>
      </c>
      <c r="C31" s="20">
        <v>315000</v>
      </c>
      <c r="D31" s="32">
        <f t="shared" si="3"/>
        <v>2640000</v>
      </c>
      <c r="E31" s="40">
        <v>1552000</v>
      </c>
      <c r="F31" s="20">
        <v>0</v>
      </c>
      <c r="G31" s="41">
        <f t="shared" si="4"/>
        <v>1552000</v>
      </c>
      <c r="H31" s="68">
        <v>1600000</v>
      </c>
      <c r="I31" s="21"/>
    </row>
    <row r="32" spans="1:9" ht="12.75">
      <c r="A32" s="61" t="s">
        <v>23</v>
      </c>
      <c r="B32" s="20">
        <v>0</v>
      </c>
      <c r="C32" s="20">
        <v>0</v>
      </c>
      <c r="D32" s="32">
        <f t="shared" si="3"/>
        <v>0</v>
      </c>
      <c r="E32" s="40"/>
      <c r="F32" s="20"/>
      <c r="G32" s="41">
        <f t="shared" si="4"/>
        <v>0</v>
      </c>
      <c r="H32" s="68"/>
      <c r="I32" s="21"/>
    </row>
    <row r="33" spans="1:9" ht="12.75">
      <c r="A33" s="61" t="s">
        <v>24</v>
      </c>
      <c r="B33" s="20">
        <v>0</v>
      </c>
      <c r="C33" s="20">
        <v>0</v>
      </c>
      <c r="D33" s="32">
        <f t="shared" si="3"/>
        <v>0</v>
      </c>
      <c r="E33" s="40">
        <v>76000</v>
      </c>
      <c r="F33" s="20"/>
      <c r="G33" s="41">
        <f t="shared" si="4"/>
        <v>76000</v>
      </c>
      <c r="H33" s="68">
        <v>0</v>
      </c>
      <c r="I33" s="21"/>
    </row>
    <row r="34" spans="1:9" ht="12.75">
      <c r="A34" s="61" t="s">
        <v>25</v>
      </c>
      <c r="B34" s="20">
        <v>400000</v>
      </c>
      <c r="C34" s="20">
        <v>5000</v>
      </c>
      <c r="D34" s="32">
        <f t="shared" si="3"/>
        <v>405000</v>
      </c>
      <c r="E34" s="40">
        <v>100000</v>
      </c>
      <c r="F34" s="20"/>
      <c r="G34" s="41">
        <f t="shared" si="4"/>
        <v>100000</v>
      </c>
      <c r="H34" s="68">
        <v>110000</v>
      </c>
      <c r="I34" s="21"/>
    </row>
    <row r="35" spans="1:9" ht="12.75">
      <c r="A35" s="61" t="s">
        <v>26</v>
      </c>
      <c r="B35" s="20">
        <v>0</v>
      </c>
      <c r="C35" s="20">
        <v>0</v>
      </c>
      <c r="D35" s="32">
        <f t="shared" si="3"/>
        <v>0</v>
      </c>
      <c r="E35" s="40"/>
      <c r="F35" s="20"/>
      <c r="G35" s="41">
        <f t="shared" si="4"/>
        <v>0</v>
      </c>
      <c r="H35" s="68"/>
      <c r="I35" s="21"/>
    </row>
    <row r="36" spans="1:9" ht="12.75">
      <c r="A36" s="61" t="s">
        <v>27</v>
      </c>
      <c r="B36" s="20">
        <v>0</v>
      </c>
      <c r="C36" s="20">
        <v>0</v>
      </c>
      <c r="D36" s="32">
        <f t="shared" si="3"/>
        <v>0</v>
      </c>
      <c r="E36" s="40">
        <v>128000</v>
      </c>
      <c r="F36" s="20"/>
      <c r="G36" s="41">
        <f t="shared" si="4"/>
        <v>128000</v>
      </c>
      <c r="H36" s="68">
        <v>150000</v>
      </c>
      <c r="I36" s="21"/>
    </row>
    <row r="37" spans="1:9" ht="12.75">
      <c r="A37" s="61" t="s">
        <v>28</v>
      </c>
      <c r="B37" s="20">
        <v>1100000</v>
      </c>
      <c r="C37" s="20">
        <v>50000</v>
      </c>
      <c r="D37" s="32">
        <f t="shared" si="3"/>
        <v>1150000</v>
      </c>
      <c r="E37" s="40">
        <v>262000</v>
      </c>
      <c r="F37" s="20"/>
      <c r="G37" s="41">
        <f t="shared" si="4"/>
        <v>262000</v>
      </c>
      <c r="H37" s="68">
        <v>246660</v>
      </c>
      <c r="I37" s="21"/>
    </row>
    <row r="38" spans="1:9" ht="12.75">
      <c r="A38" s="62" t="s">
        <v>136</v>
      </c>
      <c r="B38" s="27">
        <f>SUM(B31:B37)</f>
        <v>3825000</v>
      </c>
      <c r="C38" s="27">
        <f>SUM(C31:C37)</f>
        <v>370000</v>
      </c>
      <c r="D38" s="33">
        <f>SUM(D31:D37)</f>
        <v>4195000</v>
      </c>
      <c r="E38" s="48">
        <f>SUM(E31:E37)</f>
        <v>2118000</v>
      </c>
      <c r="F38" s="27">
        <f>SUM(F31:F37)</f>
        <v>0</v>
      </c>
      <c r="G38" s="43">
        <f t="shared" si="4"/>
        <v>2118000</v>
      </c>
      <c r="H38" s="69">
        <f>SUM(H31:H37)</f>
        <v>2106660</v>
      </c>
      <c r="I38" s="21"/>
    </row>
    <row r="39" spans="1:9" ht="12.75">
      <c r="A39" s="61" t="s">
        <v>29</v>
      </c>
      <c r="B39" s="20">
        <v>170000</v>
      </c>
      <c r="C39" s="20">
        <v>30000</v>
      </c>
      <c r="D39" s="32">
        <f t="shared" si="3"/>
        <v>200000</v>
      </c>
      <c r="E39" s="40">
        <v>1000</v>
      </c>
      <c r="F39" s="20"/>
      <c r="G39" s="41">
        <f t="shared" si="4"/>
        <v>1000</v>
      </c>
      <c r="H39" s="68">
        <v>200000</v>
      </c>
      <c r="I39" s="21"/>
    </row>
    <row r="40" spans="1:9" ht="12.75">
      <c r="A40" s="61" t="s">
        <v>30</v>
      </c>
      <c r="B40" s="20">
        <v>0</v>
      </c>
      <c r="C40" s="20">
        <v>0</v>
      </c>
      <c r="D40" s="32">
        <f t="shared" si="3"/>
        <v>0</v>
      </c>
      <c r="E40" s="40"/>
      <c r="F40" s="20"/>
      <c r="G40" s="41">
        <f t="shared" si="4"/>
        <v>0</v>
      </c>
      <c r="H40" s="68"/>
      <c r="I40" s="21"/>
    </row>
    <row r="41" spans="1:9" ht="12.75">
      <c r="A41" s="62" t="s">
        <v>137</v>
      </c>
      <c r="B41" s="27">
        <f>SUM(B39:B40)</f>
        <v>170000</v>
      </c>
      <c r="C41" s="27">
        <f>SUM(C39:C40)</f>
        <v>30000</v>
      </c>
      <c r="D41" s="36">
        <f>SUM(D39:D40)</f>
        <v>200000</v>
      </c>
      <c r="E41" s="48">
        <f>SUM(E39:E40)</f>
        <v>1000</v>
      </c>
      <c r="F41" s="27">
        <f>SUM(F39:F40)</f>
        <v>0</v>
      </c>
      <c r="G41" s="43">
        <f t="shared" si="4"/>
        <v>1000</v>
      </c>
      <c r="H41" s="69">
        <f>SUM(H39:H40)</f>
        <v>200000</v>
      </c>
      <c r="I41" s="21"/>
    </row>
    <row r="42" spans="1:9" ht="12.75">
      <c r="A42" s="61" t="s">
        <v>31</v>
      </c>
      <c r="B42" s="20">
        <v>1613000</v>
      </c>
      <c r="C42" s="20">
        <v>195000</v>
      </c>
      <c r="D42" s="32">
        <f t="shared" si="3"/>
        <v>1808000</v>
      </c>
      <c r="E42" s="40">
        <v>1208000</v>
      </c>
      <c r="F42" s="20">
        <v>42000</v>
      </c>
      <c r="G42" s="41">
        <f t="shared" si="4"/>
        <v>1250000</v>
      </c>
      <c r="H42" s="68">
        <v>1300000</v>
      </c>
      <c r="I42" s="21"/>
    </row>
    <row r="43" spans="1:9" ht="12.75">
      <c r="A43" s="61" t="s">
        <v>32</v>
      </c>
      <c r="B43" s="20">
        <v>0</v>
      </c>
      <c r="C43" s="20"/>
      <c r="D43" s="32">
        <f t="shared" si="3"/>
        <v>0</v>
      </c>
      <c r="E43" s="40"/>
      <c r="F43" s="20"/>
      <c r="G43" s="41">
        <f t="shared" si="4"/>
        <v>0</v>
      </c>
      <c r="H43" s="68"/>
      <c r="I43" s="21"/>
    </row>
    <row r="44" spans="1:9" ht="12.75">
      <c r="A44" s="61" t="s">
        <v>33</v>
      </c>
      <c r="B44" s="20">
        <v>0</v>
      </c>
      <c r="C44" s="20"/>
      <c r="D44" s="32">
        <f t="shared" si="3"/>
        <v>0</v>
      </c>
      <c r="E44" s="40">
        <v>9000</v>
      </c>
      <c r="F44" s="20"/>
      <c r="G44" s="41">
        <f t="shared" si="4"/>
        <v>9000</v>
      </c>
      <c r="H44" s="68">
        <v>10000</v>
      </c>
      <c r="I44" s="21"/>
    </row>
    <row r="45" spans="1:9" ht="12.75">
      <c r="A45" s="61" t="s">
        <v>34</v>
      </c>
      <c r="B45" s="20">
        <v>0</v>
      </c>
      <c r="C45" s="20"/>
      <c r="D45" s="32">
        <f t="shared" si="3"/>
        <v>0</v>
      </c>
      <c r="E45" s="40"/>
      <c r="F45" s="20"/>
      <c r="G45" s="41">
        <f t="shared" si="4"/>
        <v>0</v>
      </c>
      <c r="H45" s="68"/>
      <c r="I45" s="21"/>
    </row>
    <row r="46" spans="1:9" ht="12.75">
      <c r="A46" s="61" t="s">
        <v>35</v>
      </c>
      <c r="B46" s="20">
        <v>853000</v>
      </c>
      <c r="C46" s="20"/>
      <c r="D46" s="32">
        <f t="shared" si="3"/>
        <v>853000</v>
      </c>
      <c r="E46" s="40">
        <v>10000</v>
      </c>
      <c r="F46" s="20"/>
      <c r="G46" s="41">
        <f t="shared" si="4"/>
        <v>10000</v>
      </c>
      <c r="H46" s="68"/>
      <c r="I46" s="21"/>
    </row>
    <row r="47" spans="1:9" ht="12.75">
      <c r="A47" s="62" t="s">
        <v>138</v>
      </c>
      <c r="B47" s="27">
        <f>SUM(B42:B46)</f>
        <v>2466000</v>
      </c>
      <c r="C47" s="27">
        <f>SUM(C42:C46)</f>
        <v>195000</v>
      </c>
      <c r="D47" s="36">
        <f>SUM(D42:D46)</f>
        <v>2661000</v>
      </c>
      <c r="E47" s="48">
        <f>SUM(E42:E46)</f>
        <v>1227000</v>
      </c>
      <c r="F47" s="27">
        <f>SUM(F42:F46)</f>
        <v>42000</v>
      </c>
      <c r="G47" s="43">
        <f t="shared" si="4"/>
        <v>1269000</v>
      </c>
      <c r="H47" s="68">
        <f>SUM(H42:H46)</f>
        <v>1310000</v>
      </c>
      <c r="I47" s="21"/>
    </row>
    <row r="48" spans="1:9" s="13" customFormat="1" ht="12.75">
      <c r="A48" s="63" t="s">
        <v>139</v>
      </c>
      <c r="B48" s="24">
        <f aca="true" t="shared" si="6" ref="B48:H48">SUM(B47+B41+B38+B30+B27)</f>
        <v>8496000</v>
      </c>
      <c r="C48" s="24">
        <f t="shared" si="6"/>
        <v>755000</v>
      </c>
      <c r="D48" s="34">
        <f t="shared" si="6"/>
        <v>9251000</v>
      </c>
      <c r="E48" s="44">
        <f t="shared" si="6"/>
        <v>6165000</v>
      </c>
      <c r="F48" s="24">
        <f t="shared" si="6"/>
        <v>198000</v>
      </c>
      <c r="G48" s="45">
        <f t="shared" si="6"/>
        <v>6363000</v>
      </c>
      <c r="H48" s="72">
        <f t="shared" si="6"/>
        <v>6942131</v>
      </c>
      <c r="I48" s="28"/>
    </row>
    <row r="49" spans="1:9" ht="12.75">
      <c r="A49" s="61" t="s">
        <v>36</v>
      </c>
      <c r="B49" s="20">
        <v>0</v>
      </c>
      <c r="C49" s="20"/>
      <c r="D49" s="32">
        <f t="shared" si="3"/>
        <v>0</v>
      </c>
      <c r="E49" s="40"/>
      <c r="F49" s="20"/>
      <c r="G49" s="41">
        <f t="shared" si="4"/>
        <v>0</v>
      </c>
      <c r="H49" s="68"/>
      <c r="I49" s="21"/>
    </row>
    <row r="50" spans="1:9" ht="12.75">
      <c r="A50" s="61" t="s">
        <v>37</v>
      </c>
      <c r="B50" s="20">
        <v>0</v>
      </c>
      <c r="C50" s="20"/>
      <c r="D50" s="32">
        <f t="shared" si="3"/>
        <v>0</v>
      </c>
      <c r="E50" s="40"/>
      <c r="F50" s="20"/>
      <c r="G50" s="41">
        <f t="shared" si="4"/>
        <v>0</v>
      </c>
      <c r="H50" s="68"/>
      <c r="I50" s="21"/>
    </row>
    <row r="51" spans="1:9" ht="12.75">
      <c r="A51" s="61" t="s">
        <v>38</v>
      </c>
      <c r="B51" s="20">
        <v>0</v>
      </c>
      <c r="C51" s="20"/>
      <c r="D51" s="32">
        <f t="shared" si="3"/>
        <v>0</v>
      </c>
      <c r="E51" s="40"/>
      <c r="F51" s="20"/>
      <c r="G51" s="41">
        <f t="shared" si="4"/>
        <v>0</v>
      </c>
      <c r="H51" s="68"/>
      <c r="I51" s="21"/>
    </row>
    <row r="52" spans="1:9" ht="12.75">
      <c r="A52" s="61" t="s">
        <v>39</v>
      </c>
      <c r="B52" s="20">
        <v>0</v>
      </c>
      <c r="C52" s="20"/>
      <c r="D52" s="32">
        <f t="shared" si="3"/>
        <v>0</v>
      </c>
      <c r="E52" s="40"/>
      <c r="F52" s="20"/>
      <c r="G52" s="41">
        <f t="shared" si="4"/>
        <v>0</v>
      </c>
      <c r="H52" s="68"/>
      <c r="I52" s="21"/>
    </row>
    <row r="53" spans="1:9" ht="12.75">
      <c r="A53" s="61" t="s">
        <v>40</v>
      </c>
      <c r="B53" s="20">
        <v>0</v>
      </c>
      <c r="C53" s="20"/>
      <c r="D53" s="32">
        <f t="shared" si="3"/>
        <v>0</v>
      </c>
      <c r="E53" s="40"/>
      <c r="F53" s="20"/>
      <c r="G53" s="41">
        <f t="shared" si="4"/>
        <v>0</v>
      </c>
      <c r="H53" s="68"/>
      <c r="I53" s="21"/>
    </row>
    <row r="54" spans="1:9" ht="12.75">
      <c r="A54" s="61" t="s">
        <v>41</v>
      </c>
      <c r="B54" s="20">
        <v>0</v>
      </c>
      <c r="C54" s="20"/>
      <c r="D54" s="32">
        <f t="shared" si="3"/>
        <v>0</v>
      </c>
      <c r="E54" s="40"/>
      <c r="F54" s="20"/>
      <c r="G54" s="41">
        <f t="shared" si="4"/>
        <v>0</v>
      </c>
      <c r="H54" s="68"/>
      <c r="I54" s="21"/>
    </row>
    <row r="55" spans="1:9" ht="12.75">
      <c r="A55" s="61" t="s">
        <v>42</v>
      </c>
      <c r="B55" s="20">
        <v>0</v>
      </c>
      <c r="C55" s="20"/>
      <c r="D55" s="32">
        <f t="shared" si="3"/>
        <v>0</v>
      </c>
      <c r="E55" s="40"/>
      <c r="F55" s="20"/>
      <c r="G55" s="41">
        <f t="shared" si="4"/>
        <v>0</v>
      </c>
      <c r="H55" s="68"/>
      <c r="I55" s="21"/>
    </row>
    <row r="56" spans="1:9" ht="12.75">
      <c r="A56" s="61" t="s">
        <v>43</v>
      </c>
      <c r="B56" s="20">
        <v>0</v>
      </c>
      <c r="C56" s="20"/>
      <c r="D56" s="32">
        <f t="shared" si="3"/>
        <v>0</v>
      </c>
      <c r="E56" s="40"/>
      <c r="F56" s="20"/>
      <c r="G56" s="41">
        <f t="shared" si="4"/>
        <v>0</v>
      </c>
      <c r="H56" s="68"/>
      <c r="I56" s="21"/>
    </row>
    <row r="57" spans="1:9" ht="12.75">
      <c r="A57" s="62" t="s">
        <v>140</v>
      </c>
      <c r="B57" s="27">
        <v>0</v>
      </c>
      <c r="C57" s="27"/>
      <c r="D57" s="32">
        <f t="shared" si="3"/>
        <v>0</v>
      </c>
      <c r="E57" s="48"/>
      <c r="F57" s="27"/>
      <c r="G57" s="41">
        <f t="shared" si="4"/>
        <v>0</v>
      </c>
      <c r="H57" s="68"/>
      <c r="I57" s="21"/>
    </row>
    <row r="58" spans="1:9" ht="12.75">
      <c r="A58" s="61" t="s">
        <v>44</v>
      </c>
      <c r="B58" s="20">
        <v>0</v>
      </c>
      <c r="C58" s="20"/>
      <c r="D58" s="32">
        <f t="shared" si="3"/>
        <v>0</v>
      </c>
      <c r="E58" s="40"/>
      <c r="F58" s="20"/>
      <c r="G58" s="41">
        <f t="shared" si="4"/>
        <v>0</v>
      </c>
      <c r="H58" s="68"/>
      <c r="I58" s="21"/>
    </row>
    <row r="59" spans="1:9" ht="12.75">
      <c r="A59" s="61" t="s">
        <v>45</v>
      </c>
      <c r="B59" s="20">
        <v>0</v>
      </c>
      <c r="C59" s="20"/>
      <c r="D59" s="32">
        <f t="shared" si="3"/>
        <v>0</v>
      </c>
      <c r="E59" s="40"/>
      <c r="F59" s="20"/>
      <c r="G59" s="41">
        <f t="shared" si="4"/>
        <v>0</v>
      </c>
      <c r="H59" s="68"/>
      <c r="I59" s="21"/>
    </row>
    <row r="60" spans="1:9" ht="25.5">
      <c r="A60" s="61" t="s">
        <v>46</v>
      </c>
      <c r="B60" s="20">
        <v>0</v>
      </c>
      <c r="C60" s="20"/>
      <c r="D60" s="32">
        <f t="shared" si="3"/>
        <v>0</v>
      </c>
      <c r="E60" s="40"/>
      <c r="F60" s="20"/>
      <c r="G60" s="41">
        <f t="shared" si="4"/>
        <v>0</v>
      </c>
      <c r="H60" s="68"/>
      <c r="I60" s="21"/>
    </row>
    <row r="61" spans="1:9" ht="25.5">
      <c r="A61" s="61" t="s">
        <v>47</v>
      </c>
      <c r="B61" s="20">
        <v>0</v>
      </c>
      <c r="C61" s="20"/>
      <c r="D61" s="32">
        <f t="shared" si="3"/>
        <v>0</v>
      </c>
      <c r="E61" s="40"/>
      <c r="F61" s="20"/>
      <c r="G61" s="41">
        <f t="shared" si="4"/>
        <v>0</v>
      </c>
      <c r="H61" s="68"/>
      <c r="I61" s="21"/>
    </row>
    <row r="62" spans="1:9" ht="25.5">
      <c r="A62" s="61" t="s">
        <v>48</v>
      </c>
      <c r="B62" s="20">
        <v>0</v>
      </c>
      <c r="C62" s="20"/>
      <c r="D62" s="32">
        <f t="shared" si="3"/>
        <v>0</v>
      </c>
      <c r="E62" s="40"/>
      <c r="F62" s="20"/>
      <c r="G62" s="41">
        <f t="shared" si="4"/>
        <v>0</v>
      </c>
      <c r="H62" s="68"/>
      <c r="I62" s="21"/>
    </row>
    <row r="63" spans="1:9" ht="12.75">
      <c r="A63" s="61" t="s">
        <v>49</v>
      </c>
      <c r="B63" s="20">
        <v>0</v>
      </c>
      <c r="C63" s="20"/>
      <c r="D63" s="32">
        <f t="shared" si="3"/>
        <v>0</v>
      </c>
      <c r="E63" s="40"/>
      <c r="F63" s="20"/>
      <c r="G63" s="41">
        <f t="shared" si="4"/>
        <v>0</v>
      </c>
      <c r="H63" s="68"/>
      <c r="I63" s="21"/>
    </row>
    <row r="64" spans="1:9" ht="25.5">
      <c r="A64" s="61" t="s">
        <v>50</v>
      </c>
      <c r="B64" s="20">
        <v>0</v>
      </c>
      <c r="C64" s="20"/>
      <c r="D64" s="32">
        <f t="shared" si="3"/>
        <v>0</v>
      </c>
      <c r="E64" s="40"/>
      <c r="F64" s="20"/>
      <c r="G64" s="41">
        <f t="shared" si="4"/>
        <v>0</v>
      </c>
      <c r="H64" s="68"/>
      <c r="I64" s="21"/>
    </row>
    <row r="65" spans="1:9" ht="25.5">
      <c r="A65" s="61" t="s">
        <v>51</v>
      </c>
      <c r="B65" s="20">
        <v>0</v>
      </c>
      <c r="C65" s="20"/>
      <c r="D65" s="32">
        <f t="shared" si="3"/>
        <v>0</v>
      </c>
      <c r="E65" s="40"/>
      <c r="F65" s="20"/>
      <c r="G65" s="41">
        <f t="shared" si="4"/>
        <v>0</v>
      </c>
      <c r="H65" s="68"/>
      <c r="I65" s="21"/>
    </row>
    <row r="66" spans="1:9" ht="12.75">
      <c r="A66" s="61" t="s">
        <v>52</v>
      </c>
      <c r="B66" s="20">
        <v>0</v>
      </c>
      <c r="C66" s="20"/>
      <c r="D66" s="32">
        <f t="shared" si="3"/>
        <v>0</v>
      </c>
      <c r="E66" s="40"/>
      <c r="F66" s="20"/>
      <c r="G66" s="41">
        <f t="shared" si="4"/>
        <v>0</v>
      </c>
      <c r="H66" s="68"/>
      <c r="I66" s="21"/>
    </row>
    <row r="67" spans="1:9" ht="12.75">
      <c r="A67" s="61" t="s">
        <v>53</v>
      </c>
      <c r="B67" s="20">
        <v>0</v>
      </c>
      <c r="C67" s="20"/>
      <c r="D67" s="32">
        <f t="shared" si="3"/>
        <v>0</v>
      </c>
      <c r="E67" s="40"/>
      <c r="F67" s="20"/>
      <c r="G67" s="41">
        <f t="shared" si="4"/>
        <v>0</v>
      </c>
      <c r="H67" s="68"/>
      <c r="I67" s="21"/>
    </row>
    <row r="68" spans="1:9" ht="12.75">
      <c r="A68" s="61" t="s">
        <v>54</v>
      </c>
      <c r="B68" s="20">
        <v>0</v>
      </c>
      <c r="C68" s="20"/>
      <c r="D68" s="32">
        <f t="shared" si="3"/>
        <v>0</v>
      </c>
      <c r="E68" s="40"/>
      <c r="F68" s="20"/>
      <c r="G68" s="41">
        <f t="shared" si="4"/>
        <v>0</v>
      </c>
      <c r="H68" s="68"/>
      <c r="I68" s="21"/>
    </row>
    <row r="69" spans="1:9" ht="12.75">
      <c r="A69" s="61" t="s">
        <v>55</v>
      </c>
      <c r="B69" s="20">
        <v>0</v>
      </c>
      <c r="C69" s="20"/>
      <c r="D69" s="32">
        <f t="shared" si="3"/>
        <v>0</v>
      </c>
      <c r="E69" s="40"/>
      <c r="F69" s="20"/>
      <c r="G69" s="41">
        <f t="shared" si="4"/>
        <v>0</v>
      </c>
      <c r="H69" s="68">
        <v>189458</v>
      </c>
      <c r="I69" s="21"/>
    </row>
    <row r="70" spans="1:9" ht="12.75">
      <c r="A70" s="62" t="s">
        <v>141</v>
      </c>
      <c r="B70" s="27">
        <v>0</v>
      </c>
      <c r="C70" s="27"/>
      <c r="D70" s="32">
        <f t="shared" si="3"/>
        <v>0</v>
      </c>
      <c r="E70" s="48"/>
      <c r="F70" s="27"/>
      <c r="G70" s="41">
        <f t="shared" si="4"/>
        <v>0</v>
      </c>
      <c r="H70" s="68">
        <f>SUM(H69)</f>
        <v>189458</v>
      </c>
      <c r="I70" s="21"/>
    </row>
    <row r="71" spans="1:9" ht="12.75">
      <c r="A71" s="61" t="s">
        <v>56</v>
      </c>
      <c r="B71" s="20">
        <v>0</v>
      </c>
      <c r="C71" s="20"/>
      <c r="D71" s="32">
        <f t="shared" si="3"/>
        <v>0</v>
      </c>
      <c r="E71" s="40"/>
      <c r="F71" s="20"/>
      <c r="G71" s="41">
        <f t="shared" si="4"/>
        <v>0</v>
      </c>
      <c r="H71" s="68"/>
      <c r="I71" s="21"/>
    </row>
    <row r="72" spans="1:9" ht="12.75">
      <c r="A72" s="61" t="s">
        <v>57</v>
      </c>
      <c r="B72" s="20">
        <v>0</v>
      </c>
      <c r="C72" s="20"/>
      <c r="D72" s="32">
        <f t="shared" si="3"/>
        <v>0</v>
      </c>
      <c r="E72" s="40"/>
      <c r="F72" s="20"/>
      <c r="G72" s="41">
        <f t="shared" si="4"/>
        <v>0</v>
      </c>
      <c r="H72" s="68"/>
      <c r="I72" s="21"/>
    </row>
    <row r="73" spans="1:9" ht="12.75">
      <c r="A73" s="61" t="s">
        <v>58</v>
      </c>
      <c r="B73" s="20">
        <v>96000</v>
      </c>
      <c r="C73" s="20">
        <v>224000</v>
      </c>
      <c r="D73" s="32">
        <f t="shared" si="3"/>
        <v>320000</v>
      </c>
      <c r="E73" s="40">
        <v>326000</v>
      </c>
      <c r="F73" s="20">
        <v>112000</v>
      </c>
      <c r="G73" s="41">
        <f t="shared" si="4"/>
        <v>438000</v>
      </c>
      <c r="H73" s="68"/>
      <c r="I73" s="21"/>
    </row>
    <row r="74" spans="1:10" ht="12.75">
      <c r="A74" s="61" t="s">
        <v>59</v>
      </c>
      <c r="B74" s="20">
        <v>0</v>
      </c>
      <c r="C74" s="20"/>
      <c r="D74" s="32">
        <f t="shared" si="3"/>
        <v>0</v>
      </c>
      <c r="E74" s="40">
        <v>54000</v>
      </c>
      <c r="F74" s="20"/>
      <c r="G74" s="41">
        <f t="shared" si="4"/>
        <v>54000</v>
      </c>
      <c r="H74" s="68">
        <v>236220</v>
      </c>
      <c r="I74" s="21"/>
      <c r="J74" t="s">
        <v>156</v>
      </c>
    </row>
    <row r="75" spans="1:9" ht="12.75">
      <c r="A75" s="61" t="s">
        <v>60</v>
      </c>
      <c r="B75" s="20">
        <v>0</v>
      </c>
      <c r="C75" s="20"/>
      <c r="D75" s="32">
        <f t="shared" si="3"/>
        <v>0</v>
      </c>
      <c r="E75" s="40"/>
      <c r="F75" s="20"/>
      <c r="G75" s="41">
        <f t="shared" si="4"/>
        <v>0</v>
      </c>
      <c r="H75" s="68"/>
      <c r="I75" s="21"/>
    </row>
    <row r="76" spans="1:9" ht="12.75">
      <c r="A76" s="61" t="s">
        <v>61</v>
      </c>
      <c r="B76" s="20">
        <v>0</v>
      </c>
      <c r="C76" s="20"/>
      <c r="D76" s="32">
        <f t="shared" si="3"/>
        <v>0</v>
      </c>
      <c r="E76" s="40"/>
      <c r="F76" s="20"/>
      <c r="G76" s="41">
        <f t="shared" si="4"/>
        <v>0</v>
      </c>
      <c r="H76" s="68"/>
      <c r="I76" s="21"/>
    </row>
    <row r="77" spans="1:9" ht="12.75">
      <c r="A77" s="61" t="s">
        <v>62</v>
      </c>
      <c r="B77" s="20">
        <v>0</v>
      </c>
      <c r="C77" s="20"/>
      <c r="D77" s="32">
        <f t="shared" si="3"/>
        <v>0</v>
      </c>
      <c r="E77" s="40">
        <v>103000</v>
      </c>
      <c r="F77" s="20">
        <v>30000</v>
      </c>
      <c r="G77" s="41">
        <f t="shared" si="4"/>
        <v>133000</v>
      </c>
      <c r="H77" s="68">
        <v>63780</v>
      </c>
      <c r="I77" s="21"/>
    </row>
    <row r="78" spans="1:9" ht="12.75">
      <c r="A78" s="62" t="s">
        <v>142</v>
      </c>
      <c r="B78" s="27">
        <f aca="true" t="shared" si="7" ref="B78:G78">SUM(B71:B77)</f>
        <v>96000</v>
      </c>
      <c r="C78" s="27">
        <f t="shared" si="7"/>
        <v>224000</v>
      </c>
      <c r="D78" s="36">
        <f t="shared" si="7"/>
        <v>320000</v>
      </c>
      <c r="E78" s="48">
        <f t="shared" si="7"/>
        <v>483000</v>
      </c>
      <c r="F78" s="27">
        <f t="shared" si="7"/>
        <v>142000</v>
      </c>
      <c r="G78" s="49">
        <f t="shared" si="7"/>
        <v>625000</v>
      </c>
      <c r="H78" s="69">
        <f>SUM(H74:H77)</f>
        <v>300000</v>
      </c>
      <c r="I78" s="21"/>
    </row>
    <row r="79" spans="1:9" ht="12.75">
      <c r="A79" s="61" t="s">
        <v>63</v>
      </c>
      <c r="B79" s="20">
        <v>0</v>
      </c>
      <c r="C79" s="20"/>
      <c r="D79" s="32">
        <f t="shared" si="3"/>
        <v>0</v>
      </c>
      <c r="E79" s="40"/>
      <c r="F79" s="20"/>
      <c r="G79" s="41">
        <f t="shared" si="4"/>
        <v>0</v>
      </c>
      <c r="H79" s="68">
        <v>0</v>
      </c>
      <c r="I79" s="21"/>
    </row>
    <row r="80" spans="1:9" ht="12.75">
      <c r="A80" s="61" t="s">
        <v>64</v>
      </c>
      <c r="B80" s="20">
        <v>0</v>
      </c>
      <c r="C80" s="20"/>
      <c r="D80" s="32">
        <f t="shared" si="3"/>
        <v>0</v>
      </c>
      <c r="E80" s="40"/>
      <c r="F80" s="20"/>
      <c r="G80" s="41">
        <f t="shared" si="4"/>
        <v>0</v>
      </c>
      <c r="H80" s="68"/>
      <c r="I80" s="21"/>
    </row>
    <row r="81" spans="1:9" ht="12.75">
      <c r="A81" s="61" t="s">
        <v>65</v>
      </c>
      <c r="B81" s="20">
        <v>0</v>
      </c>
      <c r="C81" s="20"/>
      <c r="D81" s="32">
        <f t="shared" si="3"/>
        <v>0</v>
      </c>
      <c r="E81" s="40"/>
      <c r="F81" s="20"/>
      <c r="G81" s="41">
        <f t="shared" si="4"/>
        <v>0</v>
      </c>
      <c r="H81" s="68"/>
      <c r="I81" s="21"/>
    </row>
    <row r="82" spans="1:9" ht="12.75">
      <c r="A82" s="61" t="s">
        <v>66</v>
      </c>
      <c r="B82" s="20">
        <v>0</v>
      </c>
      <c r="C82" s="20"/>
      <c r="D82" s="32">
        <f t="shared" si="3"/>
        <v>0</v>
      </c>
      <c r="E82" s="40"/>
      <c r="F82" s="20"/>
      <c r="G82" s="41">
        <f t="shared" si="4"/>
        <v>0</v>
      </c>
      <c r="H82" s="68"/>
      <c r="I82" s="21"/>
    </row>
    <row r="83" spans="1:9" ht="12.75">
      <c r="A83" s="62" t="s">
        <v>143</v>
      </c>
      <c r="B83" s="27">
        <v>0</v>
      </c>
      <c r="C83" s="27"/>
      <c r="D83" s="32">
        <f t="shared" si="3"/>
        <v>0</v>
      </c>
      <c r="E83" s="48"/>
      <c r="F83" s="27"/>
      <c r="G83" s="41">
        <f t="shared" si="4"/>
        <v>0</v>
      </c>
      <c r="H83" s="68">
        <f>SUM(H79:H82)</f>
        <v>0</v>
      </c>
      <c r="I83" s="21"/>
    </row>
    <row r="84" spans="1:9" ht="25.5">
      <c r="A84" s="61" t="s">
        <v>67</v>
      </c>
      <c r="B84" s="20">
        <v>0</v>
      </c>
      <c r="C84" s="20"/>
      <c r="D84" s="32">
        <f t="shared" si="3"/>
        <v>0</v>
      </c>
      <c r="E84" s="40"/>
      <c r="F84" s="20"/>
      <c r="G84" s="41">
        <f t="shared" si="4"/>
        <v>0</v>
      </c>
      <c r="H84" s="68"/>
      <c r="I84" s="21"/>
    </row>
    <row r="85" spans="1:9" ht="25.5">
      <c r="A85" s="61" t="s">
        <v>68</v>
      </c>
      <c r="B85" s="20">
        <v>0</v>
      </c>
      <c r="C85" s="20"/>
      <c r="D85" s="32">
        <f t="shared" si="3"/>
        <v>0</v>
      </c>
      <c r="E85" s="40"/>
      <c r="F85" s="20"/>
      <c r="G85" s="41">
        <f t="shared" si="4"/>
        <v>0</v>
      </c>
      <c r="H85" s="68"/>
      <c r="I85" s="21"/>
    </row>
    <row r="86" spans="1:9" ht="25.5">
      <c r="A86" s="61" t="s">
        <v>69</v>
      </c>
      <c r="B86" s="20">
        <v>0</v>
      </c>
      <c r="C86" s="20"/>
      <c r="D86" s="32">
        <f t="shared" si="3"/>
        <v>0</v>
      </c>
      <c r="E86" s="40"/>
      <c r="F86" s="20"/>
      <c r="G86" s="41">
        <f t="shared" si="4"/>
        <v>0</v>
      </c>
      <c r="H86" s="68"/>
      <c r="I86" s="21"/>
    </row>
    <row r="87" spans="1:9" ht="12.75">
      <c r="A87" s="61" t="s">
        <v>70</v>
      </c>
      <c r="B87" s="20">
        <v>0</v>
      </c>
      <c r="C87" s="20"/>
      <c r="D87" s="32">
        <f t="shared" si="3"/>
        <v>0</v>
      </c>
      <c r="E87" s="40"/>
      <c r="F87" s="20"/>
      <c r="G87" s="41">
        <f t="shared" si="4"/>
        <v>0</v>
      </c>
      <c r="H87" s="68"/>
      <c r="I87" s="21"/>
    </row>
    <row r="88" spans="1:9" ht="25.5">
      <c r="A88" s="61" t="s">
        <v>71</v>
      </c>
      <c r="B88" s="20">
        <v>0</v>
      </c>
      <c r="C88" s="20"/>
      <c r="D88" s="32">
        <f t="shared" si="3"/>
        <v>0</v>
      </c>
      <c r="E88" s="40"/>
      <c r="F88" s="20"/>
      <c r="G88" s="41">
        <f t="shared" si="4"/>
        <v>0</v>
      </c>
      <c r="H88" s="68"/>
      <c r="I88" s="21"/>
    </row>
    <row r="89" spans="1:9" ht="25.5">
      <c r="A89" s="61" t="s">
        <v>72</v>
      </c>
      <c r="B89" s="20">
        <v>0</v>
      </c>
      <c r="C89" s="20"/>
      <c r="D89" s="32">
        <f>SUM(B89:C89)</f>
        <v>0</v>
      </c>
      <c r="E89" s="40"/>
      <c r="F89" s="20"/>
      <c r="G89" s="41">
        <f>SUM(E89:F89)</f>
        <v>0</v>
      </c>
      <c r="H89" s="68"/>
      <c r="I89" s="21"/>
    </row>
    <row r="90" spans="1:9" ht="12.75">
      <c r="A90" s="61" t="s">
        <v>73</v>
      </c>
      <c r="B90" s="20">
        <v>0</v>
      </c>
      <c r="C90" s="20"/>
      <c r="D90" s="32">
        <f>SUM(B90:C90)</f>
        <v>0</v>
      </c>
      <c r="E90" s="40"/>
      <c r="F90" s="20"/>
      <c r="G90" s="41">
        <f>SUM(E90:F90)</f>
        <v>0</v>
      </c>
      <c r="H90" s="68"/>
      <c r="I90" s="21"/>
    </row>
    <row r="91" spans="1:9" ht="12.75">
      <c r="A91" s="61" t="s">
        <v>74</v>
      </c>
      <c r="B91" s="20">
        <v>0</v>
      </c>
      <c r="C91" s="20"/>
      <c r="D91" s="32">
        <f>SUM(B91:C91)</f>
        <v>0</v>
      </c>
      <c r="E91" s="40"/>
      <c r="F91" s="20"/>
      <c r="G91" s="41">
        <f>SUM(E91:F91)</f>
        <v>0</v>
      </c>
      <c r="H91" s="68"/>
      <c r="I91" s="21"/>
    </row>
    <row r="92" spans="1:9" ht="12.75">
      <c r="A92" s="62" t="s">
        <v>144</v>
      </c>
      <c r="B92" s="27">
        <v>0</v>
      </c>
      <c r="C92" s="27"/>
      <c r="D92" s="32">
        <f>SUM(B92:C92)</f>
        <v>0</v>
      </c>
      <c r="E92" s="48"/>
      <c r="F92" s="27"/>
      <c r="G92" s="41">
        <f>SUM(E92:F92)</f>
        <v>0</v>
      </c>
      <c r="H92" s="68"/>
      <c r="I92" s="21"/>
    </row>
    <row r="93" spans="1:9" s="15" customFormat="1" ht="12.75">
      <c r="A93" s="63" t="s">
        <v>145</v>
      </c>
      <c r="B93" s="29">
        <f aca="true" t="shared" si="8" ref="B93:H93">SUM(B92+B78+B83+B70+B57+B48+B23+B22)</f>
        <v>32375000</v>
      </c>
      <c r="C93" s="29">
        <f t="shared" si="8"/>
        <v>3314000</v>
      </c>
      <c r="D93" s="37">
        <f t="shared" si="8"/>
        <v>35689000</v>
      </c>
      <c r="E93" s="50">
        <f t="shared" si="8"/>
        <v>51404000</v>
      </c>
      <c r="F93" s="29">
        <f t="shared" si="8"/>
        <v>340000</v>
      </c>
      <c r="G93" s="51">
        <f t="shared" si="8"/>
        <v>42809943</v>
      </c>
      <c r="H93" s="72">
        <f t="shared" si="8"/>
        <v>37928657.8</v>
      </c>
      <c r="I93" s="30"/>
    </row>
    <row r="98" ht="12.75">
      <c r="A98" s="64"/>
    </row>
    <row r="99" spans="1:8" ht="12.75">
      <c r="A99" s="64"/>
      <c r="H99" s="73">
        <f>H93</f>
        <v>37928657.8</v>
      </c>
    </row>
    <row r="100" ht="12.75">
      <c r="H100" s="66">
        <f>37739200+189458</f>
        <v>37928658</v>
      </c>
    </row>
    <row r="101" ht="12.75">
      <c r="H101" s="73">
        <f>H99-H100</f>
        <v>-0.20000000298023224</v>
      </c>
    </row>
  </sheetData>
  <sheetProtection/>
  <mergeCells count="4">
    <mergeCell ref="A1:B1"/>
    <mergeCell ref="H2:I2"/>
    <mergeCell ref="B2:D2"/>
    <mergeCell ref="E2:G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ySplit="3" topLeftCell="A8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62.421875" style="65" customWidth="1"/>
    <col min="2" max="2" width="19.140625" style="0" customWidth="1"/>
    <col min="3" max="3" width="9.140625" style="17" customWidth="1"/>
    <col min="4" max="4" width="10.140625" style="17" bestFit="1" customWidth="1"/>
    <col min="5" max="5" width="10.140625" style="66" bestFit="1" customWidth="1"/>
  </cols>
  <sheetData>
    <row r="1" spans="1:2" ht="12.75">
      <c r="A1" s="84"/>
      <c r="B1" s="84"/>
    </row>
    <row r="2" spans="1:5" s="17" customFormat="1" ht="48.75" customHeight="1">
      <c r="A2" s="59" t="s">
        <v>98</v>
      </c>
      <c r="B2" s="85" t="s">
        <v>96</v>
      </c>
      <c r="C2" s="86"/>
      <c r="D2" s="87"/>
      <c r="E2" s="88" t="s">
        <v>154</v>
      </c>
    </row>
    <row r="3" spans="1:5" ht="15">
      <c r="A3" s="60"/>
      <c r="B3" s="19" t="s">
        <v>94</v>
      </c>
      <c r="C3" s="52" t="s">
        <v>95</v>
      </c>
      <c r="D3" s="52" t="s">
        <v>121</v>
      </c>
      <c r="E3" s="74" t="s">
        <v>94</v>
      </c>
    </row>
    <row r="4" spans="1:5" ht="12.75">
      <c r="A4" s="61" t="s">
        <v>75</v>
      </c>
      <c r="B4" s="20">
        <v>0</v>
      </c>
      <c r="C4" s="21"/>
      <c r="D4" s="21"/>
      <c r="E4" s="75"/>
    </row>
    <row r="5" spans="1:5" ht="12.75">
      <c r="A5" s="61" t="s">
        <v>76</v>
      </c>
      <c r="B5" s="20">
        <v>0</v>
      </c>
      <c r="C5" s="21"/>
      <c r="D5" s="21"/>
      <c r="E5" s="75"/>
    </row>
    <row r="6" spans="1:5" ht="12.75">
      <c r="A6" s="61" t="s">
        <v>77</v>
      </c>
      <c r="B6" s="20">
        <v>0</v>
      </c>
      <c r="C6" s="21"/>
      <c r="D6" s="21"/>
      <c r="E6" s="75"/>
    </row>
    <row r="7" spans="1:5" ht="12.75">
      <c r="A7" s="62" t="s">
        <v>148</v>
      </c>
      <c r="B7" s="27">
        <v>0</v>
      </c>
      <c r="C7" s="21"/>
      <c r="D7" s="21"/>
      <c r="E7" s="75"/>
    </row>
    <row r="8" spans="1:5" ht="12.75">
      <c r="A8" s="61" t="s">
        <v>78</v>
      </c>
      <c r="B8" s="20">
        <v>0</v>
      </c>
      <c r="C8" s="21"/>
      <c r="D8" s="21"/>
      <c r="E8" s="75"/>
    </row>
    <row r="9" spans="1:5" ht="12.75">
      <c r="A9" s="61" t="s">
        <v>79</v>
      </c>
      <c r="B9" s="20">
        <v>0</v>
      </c>
      <c r="C9" s="21"/>
      <c r="D9" s="21"/>
      <c r="E9" s="75"/>
    </row>
    <row r="10" spans="1:5" ht="12.75">
      <c r="A10" s="61" t="s">
        <v>80</v>
      </c>
      <c r="B10" s="20">
        <v>0</v>
      </c>
      <c r="C10" s="21"/>
      <c r="D10" s="21"/>
      <c r="E10" s="75"/>
    </row>
    <row r="11" spans="1:5" ht="12.75">
      <c r="A11" s="61" t="s">
        <v>81</v>
      </c>
      <c r="B11" s="20">
        <v>0</v>
      </c>
      <c r="C11" s="21"/>
      <c r="D11" s="21"/>
      <c r="E11" s="75"/>
    </row>
    <row r="12" spans="1:5" ht="12.75">
      <c r="A12" s="62" t="s">
        <v>149</v>
      </c>
      <c r="B12" s="27">
        <v>0</v>
      </c>
      <c r="C12" s="21"/>
      <c r="D12" s="21"/>
      <c r="E12" s="75"/>
    </row>
    <row r="13" spans="1:5" ht="12.75">
      <c r="A13" s="61" t="s">
        <v>82</v>
      </c>
      <c r="B13" s="20">
        <v>0</v>
      </c>
      <c r="C13" s="21"/>
      <c r="D13" s="21"/>
      <c r="E13" s="75">
        <v>189458</v>
      </c>
    </row>
    <row r="14" spans="1:5" ht="12.75">
      <c r="A14" s="61" t="s">
        <v>83</v>
      </c>
      <c r="B14" s="20">
        <v>0</v>
      </c>
      <c r="C14" s="21"/>
      <c r="D14" s="21"/>
      <c r="E14" s="75"/>
    </row>
    <row r="15" spans="1:5" ht="12.75">
      <c r="A15" s="62" t="s">
        <v>150</v>
      </c>
      <c r="B15" s="27">
        <v>0</v>
      </c>
      <c r="C15" s="21"/>
      <c r="D15" s="21"/>
      <c r="E15" s="76">
        <f>SUM(E13:E14)</f>
        <v>189458</v>
      </c>
    </row>
    <row r="16" spans="1:5" ht="12.75">
      <c r="A16" s="61" t="s">
        <v>84</v>
      </c>
      <c r="B16" s="20">
        <v>0</v>
      </c>
      <c r="C16" s="21"/>
      <c r="D16" s="21"/>
      <c r="E16" s="75"/>
    </row>
    <row r="17" spans="1:5" ht="12.75">
      <c r="A17" s="61" t="s">
        <v>85</v>
      </c>
      <c r="B17" s="20">
        <v>0</v>
      </c>
      <c r="C17" s="21"/>
      <c r="D17" s="21"/>
      <c r="E17" s="75"/>
    </row>
    <row r="18" spans="1:5" ht="12.75">
      <c r="A18" s="61" t="s">
        <v>86</v>
      </c>
      <c r="B18" s="20">
        <v>32375000</v>
      </c>
      <c r="C18" s="21">
        <v>3314000</v>
      </c>
      <c r="D18" s="53">
        <f>SUM(B18:C18)</f>
        <v>35689000</v>
      </c>
      <c r="E18" s="75">
        <v>37739200</v>
      </c>
    </row>
    <row r="19" spans="1:5" ht="12.75">
      <c r="A19" s="61" t="s">
        <v>87</v>
      </c>
      <c r="B19" s="20">
        <v>0</v>
      </c>
      <c r="C19" s="21"/>
      <c r="D19" s="53">
        <f aca="true" t="shared" si="0" ref="D19:D28">SUM(B19:C19)</f>
        <v>0</v>
      </c>
      <c r="E19" s="75"/>
    </row>
    <row r="20" spans="1:5" ht="12.75">
      <c r="A20" s="61" t="s">
        <v>88</v>
      </c>
      <c r="B20" s="20">
        <v>0</v>
      </c>
      <c r="C20" s="21"/>
      <c r="D20" s="53">
        <f t="shared" si="0"/>
        <v>0</v>
      </c>
      <c r="E20" s="75"/>
    </row>
    <row r="21" spans="1:5" ht="12.75">
      <c r="A21" s="62" t="s">
        <v>151</v>
      </c>
      <c r="B21" s="27">
        <f>SUM(B16:B20)</f>
        <v>32375000</v>
      </c>
      <c r="C21" s="27">
        <f>SUM(C16:C20)</f>
        <v>3314000</v>
      </c>
      <c r="D21" s="53">
        <f t="shared" si="0"/>
        <v>35689000</v>
      </c>
      <c r="E21" s="76">
        <f>SUM(E18:E20)</f>
        <v>37739200</v>
      </c>
    </row>
    <row r="22" spans="1:5" ht="12.75">
      <c r="A22" s="61" t="s">
        <v>89</v>
      </c>
      <c r="B22" s="20">
        <v>0</v>
      </c>
      <c r="C22" s="21"/>
      <c r="D22" s="53">
        <f t="shared" si="0"/>
        <v>0</v>
      </c>
      <c r="E22" s="75"/>
    </row>
    <row r="23" spans="1:5" ht="12.75">
      <c r="A23" s="61" t="s">
        <v>90</v>
      </c>
      <c r="B23" s="20">
        <v>0</v>
      </c>
      <c r="C23" s="21"/>
      <c r="D23" s="53">
        <f t="shared" si="0"/>
        <v>0</v>
      </c>
      <c r="E23" s="75"/>
    </row>
    <row r="24" spans="1:5" ht="12.75">
      <c r="A24" s="61" t="s">
        <v>91</v>
      </c>
      <c r="B24" s="20">
        <v>0</v>
      </c>
      <c r="C24" s="21"/>
      <c r="D24" s="53">
        <f t="shared" si="0"/>
        <v>0</v>
      </c>
      <c r="E24" s="75"/>
    </row>
    <row r="25" spans="1:5" ht="12.75">
      <c r="A25" s="61" t="s">
        <v>92</v>
      </c>
      <c r="B25" s="20">
        <v>0</v>
      </c>
      <c r="C25" s="21"/>
      <c r="D25" s="53">
        <f t="shared" si="0"/>
        <v>0</v>
      </c>
      <c r="E25" s="75"/>
    </row>
    <row r="26" spans="1:5" ht="12.75">
      <c r="A26" s="62" t="s">
        <v>152</v>
      </c>
      <c r="B26" s="27">
        <v>0</v>
      </c>
      <c r="C26" s="21"/>
      <c r="D26" s="53">
        <f t="shared" si="0"/>
        <v>0</v>
      </c>
      <c r="E26" s="75"/>
    </row>
    <row r="27" spans="1:5" ht="12.75">
      <c r="A27" s="61" t="s">
        <v>93</v>
      </c>
      <c r="B27" s="20">
        <v>0</v>
      </c>
      <c r="C27" s="21"/>
      <c r="D27" s="53">
        <f t="shared" si="0"/>
        <v>0</v>
      </c>
      <c r="E27" s="75"/>
    </row>
    <row r="28" spans="1:5" ht="12.75">
      <c r="A28" s="62" t="s">
        <v>153</v>
      </c>
      <c r="B28" s="27">
        <f>SUM(B21)</f>
        <v>32375000</v>
      </c>
      <c r="C28" s="27">
        <f>SUM(C21)</f>
        <v>3314000</v>
      </c>
      <c r="D28" s="53">
        <f t="shared" si="0"/>
        <v>35689000</v>
      </c>
      <c r="E28" s="77">
        <f>SUM(E21+E15)</f>
        <v>37928658</v>
      </c>
    </row>
  </sheetData>
  <sheetProtection/>
  <mergeCells count="2">
    <mergeCell ref="A1:B1"/>
    <mergeCell ref="B2:D2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22.00390625" style="0" bestFit="1" customWidth="1"/>
    <col min="4" max="4" width="10.421875" style="0" bestFit="1" customWidth="1"/>
    <col min="6" max="6" width="13.00390625" style="0" bestFit="1" customWidth="1"/>
    <col min="7" max="7" width="11.421875" style="0" bestFit="1" customWidth="1"/>
    <col min="8" max="8" width="11.140625" style="0" bestFit="1" customWidth="1"/>
    <col min="9" max="9" width="23.28125" style="0" bestFit="1" customWidth="1"/>
  </cols>
  <sheetData>
    <row r="1" ht="12.75">
      <c r="B1" s="3" t="s">
        <v>99</v>
      </c>
    </row>
    <row r="3" spans="1:11" s="2" customFormat="1" ht="12.75">
      <c r="A3" s="10"/>
      <c r="B3" s="10"/>
      <c r="C3" s="10" t="s">
        <v>116</v>
      </c>
      <c r="D3" s="56" t="s">
        <v>123</v>
      </c>
      <c r="E3" s="10" t="s">
        <v>117</v>
      </c>
      <c r="F3" s="56" t="s">
        <v>124</v>
      </c>
      <c r="G3" s="10" t="s">
        <v>118</v>
      </c>
      <c r="H3" s="10" t="s">
        <v>119</v>
      </c>
      <c r="I3" s="56" t="s">
        <v>125</v>
      </c>
      <c r="J3" s="56" t="s">
        <v>127</v>
      </c>
      <c r="K3" s="56" t="s">
        <v>126</v>
      </c>
    </row>
    <row r="4" spans="1:11" ht="12.75">
      <c r="A4" s="4" t="s">
        <v>108</v>
      </c>
      <c r="B4" s="4" t="s">
        <v>100</v>
      </c>
      <c r="C4" s="4">
        <v>176200</v>
      </c>
      <c r="D4" s="4">
        <f>C4*12</f>
        <v>2114400</v>
      </c>
      <c r="E4" s="4">
        <f aca="true" t="shared" si="0" ref="E4:E13">C4*0.27</f>
        <v>47574</v>
      </c>
      <c r="F4" s="4">
        <f>E4*12</f>
        <v>570888</v>
      </c>
      <c r="G4" s="4">
        <v>11800</v>
      </c>
      <c r="H4" s="4"/>
      <c r="I4" s="4">
        <f>11800*12</f>
        <v>141600</v>
      </c>
      <c r="J4" s="5">
        <f>I4*1.19*0.16</f>
        <v>26960.64</v>
      </c>
      <c r="K4" s="5">
        <f>I4*1.19*0.14</f>
        <v>23590.56</v>
      </c>
    </row>
    <row r="5" spans="1:11" ht="12.75">
      <c r="A5" s="4" t="s">
        <v>109</v>
      </c>
      <c r="B5" s="4" t="s">
        <v>101</v>
      </c>
      <c r="C5" s="4">
        <v>204100</v>
      </c>
      <c r="D5" s="4">
        <f>C5*12</f>
        <v>2449200</v>
      </c>
      <c r="E5" s="4">
        <f t="shared" si="0"/>
        <v>55107</v>
      </c>
      <c r="F5" s="4">
        <f>E5*12</f>
        <v>661284</v>
      </c>
      <c r="G5" s="4">
        <v>11800</v>
      </c>
      <c r="H5" s="4"/>
      <c r="I5" s="4">
        <f>11800*12</f>
        <v>141600</v>
      </c>
      <c r="J5" s="5">
        <f aca="true" t="shared" si="1" ref="J5:J12">I5*1.19*0.16</f>
        <v>26960.64</v>
      </c>
      <c r="K5" s="5">
        <f aca="true" t="shared" si="2" ref="K5:K12">I5*1.19*0.14</f>
        <v>23590.56</v>
      </c>
    </row>
    <row r="6" spans="1:11" ht="12.75">
      <c r="A6" s="4" t="s">
        <v>110</v>
      </c>
      <c r="B6" s="4" t="s">
        <v>102</v>
      </c>
      <c r="C6" s="4">
        <v>185500</v>
      </c>
      <c r="D6" s="4">
        <f>C6*12</f>
        <v>2226000</v>
      </c>
      <c r="E6" s="4">
        <f t="shared" si="0"/>
        <v>50085</v>
      </c>
      <c r="F6" s="4">
        <f>E6*12</f>
        <v>601020</v>
      </c>
      <c r="G6" s="4">
        <v>11800</v>
      </c>
      <c r="H6" s="4"/>
      <c r="I6" s="4">
        <f>11800*12</f>
        <v>141600</v>
      </c>
      <c r="J6" s="5">
        <f t="shared" si="1"/>
        <v>26960.64</v>
      </c>
      <c r="K6" s="5">
        <f t="shared" si="2"/>
        <v>23590.56</v>
      </c>
    </row>
    <row r="7" spans="1:11" ht="12.75">
      <c r="A7" s="4" t="s">
        <v>111</v>
      </c>
      <c r="B7" s="4" t="s">
        <v>103</v>
      </c>
      <c r="C7" s="4">
        <v>268100</v>
      </c>
      <c r="D7" s="4">
        <f>C7*12</f>
        <v>3217200</v>
      </c>
      <c r="E7" s="4">
        <f t="shared" si="0"/>
        <v>72387</v>
      </c>
      <c r="F7" s="4">
        <f>E7*12</f>
        <v>868644</v>
      </c>
      <c r="G7" s="4">
        <v>8000</v>
      </c>
      <c r="H7" s="4">
        <v>4200</v>
      </c>
      <c r="I7" s="4">
        <f>12200*12</f>
        <v>146400</v>
      </c>
      <c r="J7" s="5">
        <f t="shared" si="1"/>
        <v>27874.56</v>
      </c>
      <c r="K7" s="5">
        <f t="shared" si="2"/>
        <v>24390.24</v>
      </c>
    </row>
    <row r="8" spans="1:11" s="1" customFormat="1" ht="12.75">
      <c r="A8" s="54" t="s">
        <v>112</v>
      </c>
      <c r="B8" s="54" t="s">
        <v>106</v>
      </c>
      <c r="C8" s="54">
        <v>150000</v>
      </c>
      <c r="D8" s="54">
        <f>C8*10</f>
        <v>1500000</v>
      </c>
      <c r="E8" s="55">
        <f t="shared" si="0"/>
        <v>40500</v>
      </c>
      <c r="F8" s="55">
        <f>E8*10</f>
        <v>405000</v>
      </c>
      <c r="G8" s="54">
        <v>11800</v>
      </c>
      <c r="H8" s="54"/>
      <c r="I8" s="54">
        <f>11800*10</f>
        <v>118000</v>
      </c>
      <c r="J8" s="55">
        <f t="shared" si="1"/>
        <v>22467.2</v>
      </c>
      <c r="K8" s="55">
        <f t="shared" si="2"/>
        <v>19658.800000000003</v>
      </c>
    </row>
    <row r="9" spans="1:11" ht="12.75">
      <c r="A9" s="4" t="s">
        <v>113</v>
      </c>
      <c r="B9" s="4" t="s">
        <v>104</v>
      </c>
      <c r="C9" s="4">
        <v>419400</v>
      </c>
      <c r="D9" s="4">
        <f>C9*12</f>
        <v>5032800</v>
      </c>
      <c r="E9" s="4">
        <f t="shared" si="0"/>
        <v>113238.00000000001</v>
      </c>
      <c r="F9" s="4">
        <f>E9*12</f>
        <v>1358856.0000000002</v>
      </c>
      <c r="G9" s="4">
        <v>11800</v>
      </c>
      <c r="H9" s="4"/>
      <c r="I9" s="4">
        <v>141600</v>
      </c>
      <c r="J9" s="5">
        <f t="shared" si="1"/>
        <v>26960.64</v>
      </c>
      <c r="K9" s="5">
        <f t="shared" si="2"/>
        <v>23590.56</v>
      </c>
    </row>
    <row r="10" spans="1:11" ht="12.75">
      <c r="A10" s="4" t="s">
        <v>114</v>
      </c>
      <c r="B10" s="4" t="s">
        <v>107</v>
      </c>
      <c r="C10" s="4">
        <v>204100</v>
      </c>
      <c r="D10" s="4">
        <f>C10*12</f>
        <v>2449200</v>
      </c>
      <c r="E10" s="4">
        <f t="shared" si="0"/>
        <v>55107</v>
      </c>
      <c r="F10" s="4">
        <f>E10*12</f>
        <v>661284</v>
      </c>
      <c r="G10" s="4">
        <v>11800</v>
      </c>
      <c r="H10" s="4"/>
      <c r="I10" s="4">
        <v>141600</v>
      </c>
      <c r="J10" s="5">
        <f t="shared" si="1"/>
        <v>26960.64</v>
      </c>
      <c r="K10" s="5">
        <f t="shared" si="2"/>
        <v>23590.56</v>
      </c>
    </row>
    <row r="11" spans="1:11" s="1" customFormat="1" ht="12.75">
      <c r="A11" s="54" t="s">
        <v>115</v>
      </c>
      <c r="B11" s="54" t="s">
        <v>105</v>
      </c>
      <c r="C11" s="54">
        <v>105000</v>
      </c>
      <c r="D11" s="54">
        <f>C11*12</f>
        <v>1260000</v>
      </c>
      <c r="E11" s="54">
        <f t="shared" si="0"/>
        <v>28350.000000000004</v>
      </c>
      <c r="F11" s="54">
        <f>E11*12</f>
        <v>340200.00000000006</v>
      </c>
      <c r="G11" s="54">
        <v>5000</v>
      </c>
      <c r="H11" s="54"/>
      <c r="I11" s="54">
        <f>G11*12</f>
        <v>60000</v>
      </c>
      <c r="J11" s="55">
        <f t="shared" si="1"/>
        <v>11424</v>
      </c>
      <c r="K11" s="55">
        <f t="shared" si="2"/>
        <v>9996.000000000002</v>
      </c>
    </row>
    <row r="12" spans="1:11" s="1" customFormat="1" ht="12.75">
      <c r="A12" s="54" t="s">
        <v>120</v>
      </c>
      <c r="B12" s="54" t="s">
        <v>122</v>
      </c>
      <c r="C12" s="54">
        <v>250000</v>
      </c>
      <c r="D12" s="54">
        <f>C12*10</f>
        <v>2500000</v>
      </c>
      <c r="E12" s="54">
        <f t="shared" si="0"/>
        <v>67500</v>
      </c>
      <c r="F12" s="54">
        <f>E12*10</f>
        <v>675000</v>
      </c>
      <c r="G12" s="54">
        <v>11800</v>
      </c>
      <c r="H12" s="54"/>
      <c r="I12" s="54">
        <f>11800*10</f>
        <v>118000</v>
      </c>
      <c r="J12" s="57">
        <f t="shared" si="1"/>
        <v>22467.2</v>
      </c>
      <c r="K12" s="57">
        <f t="shared" si="2"/>
        <v>19658.800000000003</v>
      </c>
    </row>
    <row r="13" spans="1:11" s="9" customFormat="1" ht="12.75">
      <c r="A13" s="7"/>
      <c r="B13" s="7" t="s">
        <v>121</v>
      </c>
      <c r="C13" s="7">
        <f>SUM(C4:C12)</f>
        <v>1962400</v>
      </c>
      <c r="D13" s="11">
        <f>SUM(D4:D12)</f>
        <v>22748800</v>
      </c>
      <c r="E13" s="8">
        <f t="shared" si="0"/>
        <v>529848</v>
      </c>
      <c r="F13" s="12">
        <f>D13*0.27</f>
        <v>6142176</v>
      </c>
      <c r="G13" s="8">
        <f>SUM(G4:G12)</f>
        <v>95600</v>
      </c>
      <c r="H13" s="8">
        <f>SUM(H4:H12)</f>
        <v>4200</v>
      </c>
      <c r="I13" s="11">
        <f>SUM(I4:I12)</f>
        <v>1150400</v>
      </c>
      <c r="J13" s="12">
        <f>SUM(J4:J12)</f>
        <v>219036.16000000003</v>
      </c>
      <c r="K13" s="12">
        <f>SUM(K4:K12)</f>
        <v>191656.64</v>
      </c>
    </row>
    <row r="15" ht="12.75">
      <c r="B15" t="s">
        <v>158</v>
      </c>
    </row>
    <row r="17" ht="12.75">
      <c r="B17" s="3" t="s">
        <v>128</v>
      </c>
    </row>
    <row r="18" ht="12.75">
      <c r="B18" t="s">
        <v>103</v>
      </c>
    </row>
    <row r="19" ht="12.75">
      <c r="B19" t="s">
        <v>129</v>
      </c>
    </row>
    <row r="20" ht="12.75">
      <c r="B20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Polgármester</cp:lastModifiedBy>
  <cp:lastPrinted>2015-03-18T08:41:01Z</cp:lastPrinted>
  <dcterms:created xsi:type="dcterms:W3CDTF">2014-01-13T16:29:21Z</dcterms:created>
  <dcterms:modified xsi:type="dcterms:W3CDTF">2015-03-18T08:41:10Z</dcterms:modified>
  <cp:category/>
  <cp:version/>
  <cp:contentType/>
  <cp:contentStatus/>
</cp:coreProperties>
</file>