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o\e\dokumentumok\Testületi anyagok\Önkormányzati rendeletek\Pénzügyi rendeletek\Királyegyháza\2019\Zárszámadás 2019\"/>
    </mc:Choice>
  </mc:AlternateContent>
  <xr:revisionPtr revIDLastSave="0" documentId="13_ncr:1_{79C578EE-09E8-41AA-91A1-EE28ADD76ABF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40" r:id="rId5"/>
    <sheet name="4" sheetId="19" r:id="rId6"/>
    <sheet name="5-a" sheetId="18" r:id="rId7"/>
    <sheet name="5-b" sheetId="41" r:id="rId8"/>
    <sheet name="5-c" sheetId="16" r:id="rId9"/>
    <sheet name="6-a" sheetId="9" r:id="rId10"/>
    <sheet name="6-b" sheetId="10" r:id="rId11"/>
    <sheet name="7" sheetId="36" r:id="rId12"/>
    <sheet name="8" sheetId="20" r:id="rId13"/>
    <sheet name="9" sheetId="34" r:id="rId14"/>
    <sheet name="10" sheetId="22" r:id="rId15"/>
    <sheet name="11-a" sheetId="23" r:id="rId16"/>
    <sheet name="11-b" sheetId="24" r:id="rId17"/>
    <sheet name="11-c" sheetId="29" r:id="rId18"/>
    <sheet name="11-d" sheetId="30" r:id="rId19"/>
    <sheet name="11-e" sheetId="31" r:id="rId20"/>
    <sheet name="11-f" sheetId="28" r:id="rId21"/>
    <sheet name="11-g" sheetId="32" r:id="rId22"/>
    <sheet name="12-a" sheetId="37" r:id="rId23"/>
    <sheet name="12-b" sheetId="38" r:id="rId24"/>
    <sheet name="12-c" sheetId="39" r:id="rId25"/>
    <sheet name="megjegyzés" sheetId="33" r:id="rId26"/>
  </sheets>
  <externalReferences>
    <externalReference r:id="rId2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30" l="1"/>
  <c r="F25" i="29"/>
  <c r="F30" i="23"/>
  <c r="G25" i="24"/>
  <c r="E25" i="24"/>
  <c r="I31" i="32"/>
  <c r="G31" i="32"/>
  <c r="E31" i="32"/>
  <c r="L30" i="32"/>
  <c r="L29" i="32"/>
  <c r="L28" i="32"/>
  <c r="L27" i="32"/>
  <c r="I22" i="32"/>
  <c r="G22" i="32"/>
  <c r="E22" i="32"/>
  <c r="L17" i="32"/>
  <c r="L22" i="32" s="1"/>
  <c r="L31" i="32" l="1"/>
  <c r="G17" i="22"/>
  <c r="G15" i="22"/>
  <c r="G14" i="22"/>
  <c r="G13" i="22"/>
  <c r="G11" i="22"/>
  <c r="G10" i="22"/>
  <c r="F15" i="22"/>
  <c r="F13" i="22"/>
  <c r="F11" i="22"/>
  <c r="F17" i="22"/>
  <c r="F10" i="22"/>
  <c r="F14" i="22"/>
  <c r="F28" i="34"/>
  <c r="E119" i="1"/>
  <c r="G31" i="20"/>
  <c r="G30" i="20"/>
  <c r="G29" i="20"/>
  <c r="G26" i="20"/>
  <c r="G24" i="20"/>
  <c r="G23" i="20"/>
  <c r="G21" i="20"/>
  <c r="G19" i="20"/>
  <c r="G17" i="20"/>
  <c r="G14" i="20"/>
  <c r="G13" i="20"/>
  <c r="G10" i="20"/>
  <c r="F29" i="20"/>
  <c r="F26" i="20"/>
  <c r="F19" i="20"/>
  <c r="F17" i="20"/>
  <c r="F21" i="20"/>
  <c r="F10" i="20"/>
  <c r="F24" i="20"/>
  <c r="F23" i="20"/>
  <c r="F13" i="20"/>
  <c r="F30" i="20"/>
  <c r="F31" i="20"/>
  <c r="F14" i="20"/>
  <c r="D11" i="39"/>
  <c r="C23" i="37"/>
  <c r="C18" i="37"/>
  <c r="D23" i="37"/>
  <c r="D24" i="37"/>
  <c r="D18" i="37"/>
  <c r="F24" i="22" l="1"/>
  <c r="F33" i="20"/>
  <c r="E12" i="9"/>
  <c r="D12" i="9" l="1"/>
  <c r="E11" i="10"/>
  <c r="E10" i="10"/>
  <c r="D11" i="10"/>
  <c r="D10" i="10"/>
  <c r="E39" i="15"/>
  <c r="E81" i="1"/>
  <c r="E101" i="1"/>
  <c r="E15" i="36" l="1"/>
  <c r="E16" i="36" s="1"/>
  <c r="E17" i="36"/>
  <c r="E26" i="36"/>
  <c r="I10" i="10"/>
  <c r="I16" i="10" s="1"/>
  <c r="I30" i="10" s="1"/>
  <c r="I11" i="10"/>
  <c r="I12" i="10"/>
  <c r="I13" i="10"/>
  <c r="I14" i="10"/>
  <c r="I29" i="10"/>
  <c r="D23" i="10"/>
  <c r="D24" i="9"/>
  <c r="I10" i="9"/>
  <c r="I11" i="9"/>
  <c r="I12" i="9"/>
  <c r="I13" i="9"/>
  <c r="I14" i="9"/>
  <c r="I15" i="9"/>
  <c r="I27" i="9"/>
  <c r="I28" i="9"/>
  <c r="E11" i="16"/>
  <c r="E23" i="16"/>
  <c r="E29" i="16"/>
  <c r="E34" i="16"/>
  <c r="E48" i="16"/>
  <c r="E60" i="16" s="1"/>
  <c r="E54" i="16"/>
  <c r="D11" i="41"/>
  <c r="E11" i="41"/>
  <c r="D23" i="41"/>
  <c r="E23" i="41"/>
  <c r="D29" i="41"/>
  <c r="E29" i="41"/>
  <c r="D34" i="41"/>
  <c r="E34" i="41"/>
  <c r="D40" i="41"/>
  <c r="D45" i="41" s="1"/>
  <c r="E40" i="41"/>
  <c r="D41" i="41"/>
  <c r="E41" i="41"/>
  <c r="E45" i="41"/>
  <c r="D48" i="41"/>
  <c r="E48" i="41"/>
  <c r="D54" i="41"/>
  <c r="D60" i="41" s="1"/>
  <c r="E54" i="41"/>
  <c r="E60" i="41" s="1"/>
  <c r="E49" i="18"/>
  <c r="E50" i="18"/>
  <c r="E51" i="18"/>
  <c r="E52" i="18"/>
  <c r="E53" i="18"/>
  <c r="E55" i="18"/>
  <c r="E56" i="18"/>
  <c r="E57" i="18"/>
  <c r="E58" i="18"/>
  <c r="E12" i="18"/>
  <c r="E13" i="18"/>
  <c r="E14" i="18"/>
  <c r="E15" i="18"/>
  <c r="E16" i="18"/>
  <c r="E17" i="18"/>
  <c r="E18" i="18"/>
  <c r="E19" i="18"/>
  <c r="E20" i="18"/>
  <c r="E21" i="18"/>
  <c r="E22" i="18"/>
  <c r="E24" i="18"/>
  <c r="E25" i="18"/>
  <c r="E26" i="18"/>
  <c r="E27" i="18"/>
  <c r="E28" i="18"/>
  <c r="E30" i="18"/>
  <c r="E31" i="18"/>
  <c r="E32" i="18"/>
  <c r="E33" i="18"/>
  <c r="E34" i="18"/>
  <c r="E35" i="18"/>
  <c r="E36" i="18"/>
  <c r="E37" i="18"/>
  <c r="E38" i="18"/>
  <c r="E42" i="18"/>
  <c r="E41" i="18" s="1"/>
  <c r="E43" i="18"/>
  <c r="E44" i="18"/>
  <c r="E48" i="19"/>
  <c r="E54" i="19"/>
  <c r="E11" i="19"/>
  <c r="E23" i="19"/>
  <c r="E29" i="19"/>
  <c r="E29" i="18" s="1"/>
  <c r="E34" i="19"/>
  <c r="E41" i="19"/>
  <c r="E65" i="19" s="1"/>
  <c r="E96" i="40"/>
  <c r="E117" i="40"/>
  <c r="E132" i="40"/>
  <c r="E136" i="40"/>
  <c r="E143" i="40"/>
  <c r="E149" i="40"/>
  <c r="E11" i="40"/>
  <c r="E18" i="40"/>
  <c r="E25" i="40"/>
  <c r="E33" i="40"/>
  <c r="E32" i="40" s="1"/>
  <c r="E40" i="40"/>
  <c r="E52" i="40"/>
  <c r="E58" i="40"/>
  <c r="E63" i="40"/>
  <c r="E69" i="40"/>
  <c r="E73" i="40"/>
  <c r="E78" i="40"/>
  <c r="E81" i="40"/>
  <c r="E85" i="40"/>
  <c r="D96" i="40"/>
  <c r="D131" i="40" s="1"/>
  <c r="D117" i="40"/>
  <c r="D132" i="40"/>
  <c r="D136" i="40"/>
  <c r="D143" i="40"/>
  <c r="D149" i="40"/>
  <c r="D11" i="40"/>
  <c r="D68" i="40" s="1"/>
  <c r="D18" i="40"/>
  <c r="D25" i="40"/>
  <c r="D33" i="40"/>
  <c r="D32" i="40" s="1"/>
  <c r="D40" i="40"/>
  <c r="D52" i="40"/>
  <c r="D58" i="40"/>
  <c r="D63" i="40"/>
  <c r="D69" i="40"/>
  <c r="D92" i="40" s="1"/>
  <c r="D73" i="40"/>
  <c r="D78" i="40"/>
  <c r="D81" i="40"/>
  <c r="D85" i="40"/>
  <c r="E101" i="13"/>
  <c r="E96" i="13" s="1"/>
  <c r="E131" i="13" s="1"/>
  <c r="E113" i="13"/>
  <c r="E117" i="13"/>
  <c r="E132" i="13"/>
  <c r="E136" i="13"/>
  <c r="E143" i="13"/>
  <c r="E149" i="13"/>
  <c r="E11" i="13"/>
  <c r="E18" i="13"/>
  <c r="E25" i="13"/>
  <c r="E33" i="13"/>
  <c r="E32" i="13" s="1"/>
  <c r="E40" i="13"/>
  <c r="E52" i="13"/>
  <c r="E58" i="13"/>
  <c r="E63" i="13"/>
  <c r="E69" i="13"/>
  <c r="E92" i="13" s="1"/>
  <c r="E73" i="13"/>
  <c r="E78" i="13"/>
  <c r="E81" i="13"/>
  <c r="E85" i="13"/>
  <c r="E97" i="14"/>
  <c r="E98" i="14"/>
  <c r="E99" i="14"/>
  <c r="E100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3" i="14"/>
  <c r="E134" i="14"/>
  <c r="E135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50" i="14"/>
  <c r="E151" i="14"/>
  <c r="E152" i="14"/>
  <c r="E153" i="14"/>
  <c r="E154" i="14"/>
  <c r="E155" i="14"/>
  <c r="E156" i="14"/>
  <c r="E12" i="14"/>
  <c r="E13" i="14"/>
  <c r="E14" i="14"/>
  <c r="E15" i="14"/>
  <c r="E16" i="14"/>
  <c r="E17" i="14"/>
  <c r="E19" i="14"/>
  <c r="E20" i="14"/>
  <c r="E21" i="14"/>
  <c r="E22" i="14"/>
  <c r="E23" i="14"/>
  <c r="E24" i="14"/>
  <c r="E26" i="14"/>
  <c r="E27" i="14"/>
  <c r="E28" i="14"/>
  <c r="E29" i="14"/>
  <c r="E30" i="14"/>
  <c r="E31" i="14"/>
  <c r="E34" i="14"/>
  <c r="E35" i="14"/>
  <c r="E36" i="14"/>
  <c r="E37" i="14"/>
  <c r="E38" i="14"/>
  <c r="E39" i="14"/>
  <c r="E41" i="14"/>
  <c r="E42" i="14"/>
  <c r="E43" i="14"/>
  <c r="E44" i="14"/>
  <c r="E45" i="14"/>
  <c r="E46" i="14"/>
  <c r="E47" i="14"/>
  <c r="E48" i="14"/>
  <c r="E49" i="14"/>
  <c r="E50" i="14"/>
  <c r="E51" i="14"/>
  <c r="E53" i="14"/>
  <c r="E54" i="14"/>
  <c r="E55" i="14"/>
  <c r="E56" i="14"/>
  <c r="E57" i="14"/>
  <c r="E59" i="14"/>
  <c r="E60" i="14"/>
  <c r="E61" i="14"/>
  <c r="E62" i="14"/>
  <c r="E64" i="14"/>
  <c r="E65" i="14"/>
  <c r="E66" i="14"/>
  <c r="E67" i="14"/>
  <c r="E70" i="14"/>
  <c r="E71" i="14"/>
  <c r="E72" i="14"/>
  <c r="E74" i="14"/>
  <c r="E75" i="14"/>
  <c r="E76" i="14"/>
  <c r="E77" i="14"/>
  <c r="E79" i="14"/>
  <c r="E80" i="14"/>
  <c r="E82" i="14"/>
  <c r="E83" i="14"/>
  <c r="E84" i="14"/>
  <c r="E86" i="14"/>
  <c r="E87" i="14"/>
  <c r="E88" i="14"/>
  <c r="E89" i="14"/>
  <c r="E96" i="1"/>
  <c r="E101" i="14"/>
  <c r="E117" i="1"/>
  <c r="E117" i="14" s="1"/>
  <c r="E132" i="1"/>
  <c r="E157" i="1" s="1"/>
  <c r="E136" i="1"/>
  <c r="E136" i="14" s="1"/>
  <c r="E143" i="1"/>
  <c r="E149" i="1"/>
  <c r="E11" i="1"/>
  <c r="E10" i="9" s="1"/>
  <c r="E18" i="1"/>
  <c r="E11" i="9" s="1"/>
  <c r="E25" i="1"/>
  <c r="E33" i="1"/>
  <c r="E32" i="1" s="1"/>
  <c r="E13" i="9" s="1"/>
  <c r="E40" i="1"/>
  <c r="E14" i="9" s="1"/>
  <c r="E52" i="1"/>
  <c r="E12" i="10" s="1"/>
  <c r="E58" i="1"/>
  <c r="E15" i="9" s="1"/>
  <c r="E63" i="1"/>
  <c r="E13" i="10" s="1"/>
  <c r="E69" i="1"/>
  <c r="E73" i="1"/>
  <c r="E78" i="1"/>
  <c r="E85" i="1"/>
  <c r="E99" i="15"/>
  <c r="E100" i="15"/>
  <c r="E101" i="15"/>
  <c r="E102" i="15"/>
  <c r="E106" i="15"/>
  <c r="E110" i="15"/>
  <c r="E115" i="15"/>
  <c r="E116" i="15"/>
  <c r="E117" i="15"/>
  <c r="E120" i="15"/>
  <c r="E121" i="15"/>
  <c r="E122" i="15"/>
  <c r="E123" i="15"/>
  <c r="E124" i="15"/>
  <c r="E134" i="15"/>
  <c r="E138" i="15"/>
  <c r="E145" i="15"/>
  <c r="E147" i="15"/>
  <c r="E151" i="15"/>
  <c r="E12" i="15"/>
  <c r="E13" i="15"/>
  <c r="E14" i="15"/>
  <c r="E15" i="15"/>
  <c r="E16" i="15"/>
  <c r="E17" i="15"/>
  <c r="E23" i="15"/>
  <c r="E18" i="15" s="1"/>
  <c r="E30" i="15"/>
  <c r="E25" i="15" s="1"/>
  <c r="E31" i="15"/>
  <c r="E34" i="15"/>
  <c r="E36" i="15"/>
  <c r="E37" i="15"/>
  <c r="E42" i="15"/>
  <c r="E43" i="15"/>
  <c r="E44" i="15"/>
  <c r="E45" i="15"/>
  <c r="E46" i="15"/>
  <c r="E47" i="15"/>
  <c r="E48" i="15"/>
  <c r="E49" i="15"/>
  <c r="E50" i="15"/>
  <c r="E51" i="15"/>
  <c r="E52" i="15"/>
  <c r="E60" i="15"/>
  <c r="E58" i="15" s="1"/>
  <c r="E65" i="15"/>
  <c r="E66" i="15"/>
  <c r="E69" i="15"/>
  <c r="E73" i="15"/>
  <c r="E79" i="15"/>
  <c r="E78" i="15" s="1"/>
  <c r="E82" i="15"/>
  <c r="E81" i="15" s="1"/>
  <c r="E92" i="15" s="1"/>
  <c r="C149" i="40"/>
  <c r="C143" i="40"/>
  <c r="C136" i="40"/>
  <c r="C132" i="40"/>
  <c r="C157" i="40" s="1"/>
  <c r="C117" i="40"/>
  <c r="C96" i="40"/>
  <c r="C131" i="40" s="1"/>
  <c r="C85" i="40"/>
  <c r="C81" i="40"/>
  <c r="C78" i="40"/>
  <c r="C73" i="40"/>
  <c r="C69" i="40"/>
  <c r="C63" i="40"/>
  <c r="C58" i="40"/>
  <c r="C52" i="40"/>
  <c r="C40" i="40"/>
  <c r="C33" i="40"/>
  <c r="C32" i="40" s="1"/>
  <c r="C25" i="40"/>
  <c r="C18" i="40"/>
  <c r="C11" i="40"/>
  <c r="C54" i="41"/>
  <c r="C60" i="41" s="1"/>
  <c r="C48" i="41"/>
  <c r="C41" i="41"/>
  <c r="C34" i="41"/>
  <c r="C29" i="41"/>
  <c r="C23" i="41"/>
  <c r="C11" i="41"/>
  <c r="C92" i="40" l="1"/>
  <c r="E73" i="14"/>
  <c r="E149" i="14"/>
  <c r="E131" i="40"/>
  <c r="E17" i="9"/>
  <c r="C40" i="41"/>
  <c r="C45" i="41" s="1"/>
  <c r="E81" i="14"/>
  <c r="E63" i="14"/>
  <c r="E157" i="40"/>
  <c r="E40" i="19"/>
  <c r="E64" i="19" s="1"/>
  <c r="E159" i="15"/>
  <c r="E165" i="15" s="1"/>
  <c r="E69" i="14"/>
  <c r="E132" i="14"/>
  <c r="D157" i="40"/>
  <c r="D158" i="40" s="1"/>
  <c r="E92" i="40"/>
  <c r="I29" i="9"/>
  <c r="E35" i="36"/>
  <c r="E36" i="36" s="1"/>
  <c r="I17" i="9"/>
  <c r="E33" i="14"/>
  <c r="E32" i="14" s="1"/>
  <c r="E92" i="1"/>
  <c r="E163" i="1" s="1"/>
  <c r="E68" i="1"/>
  <c r="E162" i="1" s="1"/>
  <c r="E131" i="1"/>
  <c r="E96" i="14"/>
  <c r="E131" i="14"/>
  <c r="E45" i="19"/>
  <c r="E23" i="18"/>
  <c r="E60" i="19"/>
  <c r="E11" i="18"/>
  <c r="E40" i="18" s="1"/>
  <c r="E45" i="18" s="1"/>
  <c r="E54" i="18"/>
  <c r="E40" i="16"/>
  <c r="E45" i="16" s="1"/>
  <c r="E48" i="18"/>
  <c r="E68" i="40"/>
  <c r="E93" i="40" s="1"/>
  <c r="D93" i="40"/>
  <c r="E157" i="13"/>
  <c r="E158" i="13" s="1"/>
  <c r="E157" i="14"/>
  <c r="E68" i="13"/>
  <c r="E93" i="13" s="1"/>
  <c r="E85" i="14"/>
  <c r="E18" i="14"/>
  <c r="E25" i="14"/>
  <c r="E52" i="14"/>
  <c r="E78" i="14"/>
  <c r="E58" i="14"/>
  <c r="E40" i="14"/>
  <c r="E11" i="14"/>
  <c r="E92" i="14"/>
  <c r="E119" i="15"/>
  <c r="E103" i="15"/>
  <c r="E98" i="15" s="1"/>
  <c r="E40" i="15"/>
  <c r="E11" i="15"/>
  <c r="E63" i="15"/>
  <c r="E33" i="15"/>
  <c r="E32" i="15" s="1"/>
  <c r="C68" i="40"/>
  <c r="C93" i="40" s="1"/>
  <c r="C158" i="40"/>
  <c r="E158" i="14" l="1"/>
  <c r="I30" i="9"/>
  <c r="E158" i="40"/>
  <c r="E93" i="1"/>
  <c r="E68" i="14"/>
  <c r="E93" i="14" s="1"/>
  <c r="E158" i="1"/>
  <c r="E133" i="15"/>
  <c r="E160" i="15" s="1"/>
  <c r="E60" i="18"/>
  <c r="E68" i="15"/>
  <c r="E93" i="15" l="1"/>
  <c r="E164" i="15"/>
  <c r="D24" i="39"/>
  <c r="D20" i="39"/>
  <c r="D29" i="39" s="1"/>
  <c r="D15" i="39"/>
  <c r="C21" i="38"/>
  <c r="C17" i="38"/>
  <c r="C24" i="38" s="1"/>
  <c r="E73" i="37"/>
  <c r="D73" i="37"/>
  <c r="C73" i="37"/>
  <c r="E69" i="37"/>
  <c r="D69" i="37"/>
  <c r="C69" i="37"/>
  <c r="E65" i="37"/>
  <c r="D65" i="37"/>
  <c r="C65" i="37"/>
  <c r="E60" i="37"/>
  <c r="D60" i="37"/>
  <c r="C60" i="37"/>
  <c r="E51" i="37"/>
  <c r="D51" i="37"/>
  <c r="C51" i="37"/>
  <c r="C40" i="37" s="1"/>
  <c r="E46" i="37"/>
  <c r="D46" i="37"/>
  <c r="C46" i="37"/>
  <c r="E41" i="37"/>
  <c r="E40" i="37" s="1"/>
  <c r="D41" i="37"/>
  <c r="D40" i="37" s="1"/>
  <c r="C41" i="37"/>
  <c r="E35" i="37"/>
  <c r="D35" i="37"/>
  <c r="C35" i="37"/>
  <c r="E30" i="37"/>
  <c r="D30" i="37"/>
  <c r="C30" i="37"/>
  <c r="E25" i="37"/>
  <c r="D25" i="37"/>
  <c r="C25" i="37"/>
  <c r="E20" i="37"/>
  <c r="D20" i="37"/>
  <c r="C20" i="37"/>
  <c r="E15" i="37"/>
  <c r="D15" i="37"/>
  <c r="C15" i="37"/>
  <c r="D15" i="36"/>
  <c r="D16" i="36" s="1"/>
  <c r="D17" i="36"/>
  <c r="D35" i="36" s="1"/>
  <c r="D26" i="36"/>
  <c r="C26" i="36"/>
  <c r="C17" i="36"/>
  <c r="C35" i="36" s="1"/>
  <c r="C13" i="36"/>
  <c r="C9" i="36"/>
  <c r="C15" i="36" s="1"/>
  <c r="C16" i="36" s="1"/>
  <c r="E75" i="37" l="1"/>
  <c r="C14" i="37"/>
  <c r="D14" i="37"/>
  <c r="D57" i="37" s="1"/>
  <c r="D75" i="37" s="1"/>
  <c r="E14" i="37"/>
  <c r="D36" i="36"/>
  <c r="C36" i="36"/>
  <c r="D108" i="14"/>
  <c r="D104" i="14"/>
  <c r="D146" i="14"/>
  <c r="D145" i="14"/>
  <c r="D126" i="14"/>
  <c r="D122" i="14"/>
  <c r="D121" i="14"/>
  <c r="D120" i="14"/>
  <c r="D119" i="14"/>
  <c r="D118" i="14"/>
  <c r="D115" i="14"/>
  <c r="D114" i="14"/>
  <c r="D105" i="14"/>
  <c r="D106" i="14"/>
  <c r="D107" i="14"/>
  <c r="D100" i="14"/>
  <c r="D99" i="14"/>
  <c r="D98" i="14"/>
  <c r="D97" i="14"/>
  <c r="D82" i="15"/>
  <c r="D81" i="15" s="1"/>
  <c r="D79" i="15"/>
  <c r="D66" i="15"/>
  <c r="D65" i="15"/>
  <c r="D63" i="15" s="1"/>
  <c r="D60" i="15"/>
  <c r="D58" i="15" s="1"/>
  <c r="D51" i="15"/>
  <c r="D50" i="15"/>
  <c r="D49" i="15"/>
  <c r="D48" i="15"/>
  <c r="D47" i="15"/>
  <c r="D46" i="15"/>
  <c r="D45" i="15"/>
  <c r="D44" i="15"/>
  <c r="D43" i="15"/>
  <c r="D42" i="15"/>
  <c r="D40" i="15" s="1"/>
  <c r="D39" i="15"/>
  <c r="D37" i="15"/>
  <c r="D36" i="15"/>
  <c r="D34" i="15"/>
  <c r="D33" i="15" s="1"/>
  <c r="D32" i="15" s="1"/>
  <c r="D30" i="15"/>
  <c r="D23" i="15"/>
  <c r="D17" i="15"/>
  <c r="D16" i="15"/>
  <c r="D15" i="15"/>
  <c r="D14" i="15"/>
  <c r="D13" i="15"/>
  <c r="D12" i="15"/>
  <c r="D11" i="15" s="1"/>
  <c r="D24" i="14"/>
  <c r="D23" i="14"/>
  <c r="D16" i="14"/>
  <c r="D15" i="14"/>
  <c r="D14" i="14"/>
  <c r="D12" i="14"/>
  <c r="H13" i="10"/>
  <c r="H12" i="10"/>
  <c r="H11" i="10"/>
  <c r="H10" i="10"/>
  <c r="H28" i="9"/>
  <c r="H27" i="9"/>
  <c r="H15" i="9"/>
  <c r="H13" i="9"/>
  <c r="H12" i="9"/>
  <c r="H11" i="9"/>
  <c r="H10" i="9"/>
  <c r="E20" i="22"/>
  <c r="E19" i="22"/>
  <c r="E18" i="22"/>
  <c r="E17" i="22"/>
  <c r="E16" i="22"/>
  <c r="E15" i="22"/>
  <c r="E14" i="22"/>
  <c r="E13" i="22"/>
  <c r="E12" i="22"/>
  <c r="E11" i="22"/>
  <c r="E10" i="22"/>
  <c r="B24" i="22"/>
  <c r="C57" i="37" l="1"/>
  <c r="C75" i="37" s="1"/>
  <c r="E24" i="22"/>
  <c r="H29" i="9"/>
  <c r="E32" i="20"/>
  <c r="E31" i="20"/>
  <c r="E30" i="20"/>
  <c r="E29" i="20"/>
  <c r="E28" i="20"/>
  <c r="E27" i="20"/>
  <c r="E26" i="20"/>
  <c r="E25" i="20"/>
  <c r="E24" i="20"/>
  <c r="E21" i="20"/>
  <c r="E20" i="20"/>
  <c r="E19" i="20"/>
  <c r="E18" i="20"/>
  <c r="E17" i="20"/>
  <c r="E16" i="20"/>
  <c r="E15" i="20"/>
  <c r="E14" i="20"/>
  <c r="E13" i="20"/>
  <c r="E12" i="20"/>
  <c r="E11" i="20"/>
  <c r="B23" i="20"/>
  <c r="E23" i="20" s="1"/>
  <c r="B22" i="20"/>
  <c r="E22" i="20" s="1"/>
  <c r="H32" i="31"/>
  <c r="L27" i="31"/>
  <c r="L32" i="31" s="1"/>
  <c r="H21" i="31"/>
  <c r="F21" i="31"/>
  <c r="E21" i="31"/>
  <c r="L16" i="31"/>
  <c r="L21" i="31" s="1"/>
  <c r="L27" i="30"/>
  <c r="F30" i="30"/>
  <c r="L26" i="30"/>
  <c r="L25" i="30"/>
  <c r="H30" i="30"/>
  <c r="E30" i="30"/>
  <c r="J21" i="30"/>
  <c r="H21" i="30"/>
  <c r="F21" i="30"/>
  <c r="E21" i="30"/>
  <c r="L16" i="30"/>
  <c r="L21" i="30" s="1"/>
  <c r="L27" i="29"/>
  <c r="L25" i="29"/>
  <c r="H32" i="29"/>
  <c r="F32" i="29"/>
  <c r="E32" i="29"/>
  <c r="F21" i="29"/>
  <c r="L16" i="29"/>
  <c r="L21" i="29" s="1"/>
  <c r="H21" i="29"/>
  <c r="L28" i="29"/>
  <c r="L29" i="29"/>
  <c r="J32" i="29"/>
  <c r="E21" i="29"/>
  <c r="M27" i="24"/>
  <c r="M25" i="24"/>
  <c r="M26" i="24"/>
  <c r="G30" i="24"/>
  <c r="I30" i="24"/>
  <c r="E30" i="24"/>
  <c r="G21" i="24"/>
  <c r="E21" i="24"/>
  <c r="M16" i="24"/>
  <c r="M21" i="24" s="1"/>
  <c r="L27" i="23"/>
  <c r="L25" i="23"/>
  <c r="L30" i="23" s="1"/>
  <c r="J30" i="23"/>
  <c r="H30" i="23"/>
  <c r="L16" i="23"/>
  <c r="J21" i="23"/>
  <c r="H21" i="23"/>
  <c r="F21" i="23"/>
  <c r="E30" i="23"/>
  <c r="E21" i="23"/>
  <c r="D63" i="1"/>
  <c r="D13" i="10" s="1"/>
  <c r="D40" i="1"/>
  <c r="D14" i="9" s="1"/>
  <c r="D33" i="1"/>
  <c r="D32" i="1" s="1"/>
  <c r="D18" i="1"/>
  <c r="D11" i="9" s="1"/>
  <c r="D11" i="1"/>
  <c r="D10" i="9" s="1"/>
  <c r="D78" i="1"/>
  <c r="D81" i="1"/>
  <c r="D143" i="1"/>
  <c r="D117" i="1"/>
  <c r="D96" i="1"/>
  <c r="D131" i="1" s="1"/>
  <c r="D101" i="1"/>
  <c r="H14" i="9" s="1"/>
  <c r="H17" i="9" s="1"/>
  <c r="B28" i="34"/>
  <c r="E13" i="34"/>
  <c r="E12" i="34"/>
  <c r="E11" i="34"/>
  <c r="D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D13" i="9" l="1"/>
  <c r="L30" i="30"/>
  <c r="L32" i="29"/>
  <c r="M30" i="24"/>
  <c r="H30" i="9"/>
  <c r="B33" i="20"/>
  <c r="G28" i="34"/>
  <c r="E28" i="34"/>
  <c r="D26" i="18" l="1"/>
  <c r="D25" i="18"/>
  <c r="D24" i="18"/>
  <c r="D51" i="18"/>
  <c r="D50" i="18"/>
  <c r="D23" i="16"/>
  <c r="D44" i="18"/>
  <c r="D55" i="18"/>
  <c r="D53" i="18"/>
  <c r="D49" i="18"/>
  <c r="D42" i="18"/>
  <c r="D27" i="18"/>
  <c r="D22" i="18"/>
  <c r="D19" i="18"/>
  <c r="D17" i="18"/>
  <c r="D16" i="18"/>
  <c r="D14" i="18"/>
  <c r="D13" i="18"/>
  <c r="D48" i="16"/>
  <c r="D54" i="16"/>
  <c r="D41" i="19"/>
  <c r="D65" i="19" s="1"/>
  <c r="D11" i="19"/>
  <c r="D23" i="19"/>
  <c r="D23" i="18" s="1"/>
  <c r="D54" i="19"/>
  <c r="D48" i="19"/>
  <c r="D60" i="19" l="1"/>
  <c r="D60" i="16"/>
  <c r="D36" i="14"/>
  <c r="D33" i="13"/>
  <c r="D32" i="13" s="1"/>
  <c r="D52" i="1"/>
  <c r="D58" i="1"/>
  <c r="D15" i="9" s="1"/>
  <c r="D17" i="9" s="1"/>
  <c r="D25" i="1"/>
  <c r="D18" i="15"/>
  <c r="D19" i="9" l="1"/>
  <c r="D18" i="9" s="1"/>
  <c r="D29" i="9" s="1"/>
  <c r="D30" i="9"/>
  <c r="D68" i="1"/>
  <c r="J32" i="31"/>
  <c r="F32" i="31"/>
  <c r="J21" i="31"/>
  <c r="J30" i="30"/>
  <c r="J21" i="29"/>
  <c r="D52" i="18"/>
  <c r="D48" i="18" s="1"/>
  <c r="D56" i="18"/>
  <c r="D57" i="18"/>
  <c r="D58" i="18"/>
  <c r="D15" i="18"/>
  <c r="D18" i="18"/>
  <c r="D20" i="18"/>
  <c r="D21" i="18"/>
  <c r="D28" i="18"/>
  <c r="D30" i="18"/>
  <c r="D31" i="18"/>
  <c r="D32" i="18"/>
  <c r="D33" i="18"/>
  <c r="D35" i="18"/>
  <c r="D36" i="18"/>
  <c r="D37" i="18"/>
  <c r="D38" i="18"/>
  <c r="D43" i="18"/>
  <c r="D41" i="18" s="1"/>
  <c r="D12" i="18"/>
  <c r="D11" i="16"/>
  <c r="D40" i="16" s="1"/>
  <c r="D45" i="16" s="1"/>
  <c r="D29" i="16"/>
  <c r="D34" i="16"/>
  <c r="D123" i="14"/>
  <c r="D124" i="14"/>
  <c r="D125" i="14"/>
  <c r="D127" i="14"/>
  <c r="D128" i="14"/>
  <c r="D129" i="14"/>
  <c r="D130" i="14"/>
  <c r="D133" i="14"/>
  <c r="D134" i="14"/>
  <c r="D135" i="14"/>
  <c r="D137" i="14"/>
  <c r="D138" i="14"/>
  <c r="D139" i="14"/>
  <c r="D140" i="14"/>
  <c r="D141" i="14"/>
  <c r="D142" i="14"/>
  <c r="D144" i="14"/>
  <c r="D147" i="14"/>
  <c r="D148" i="14"/>
  <c r="D150" i="14"/>
  <c r="D151" i="14"/>
  <c r="D152" i="14"/>
  <c r="D153" i="14"/>
  <c r="D154" i="14"/>
  <c r="D155" i="14"/>
  <c r="D156" i="14"/>
  <c r="D102" i="14"/>
  <c r="D103" i="14"/>
  <c r="D109" i="14"/>
  <c r="D110" i="14"/>
  <c r="D111" i="14"/>
  <c r="D112" i="14"/>
  <c r="D116" i="14"/>
  <c r="D87" i="14"/>
  <c r="D88" i="14"/>
  <c r="D89" i="14"/>
  <c r="D86" i="14"/>
  <c r="D83" i="14"/>
  <c r="D84" i="14"/>
  <c r="D82" i="14"/>
  <c r="D80" i="14"/>
  <c r="D79" i="14"/>
  <c r="D75" i="14"/>
  <c r="D76" i="14"/>
  <c r="D77" i="14"/>
  <c r="D74" i="14"/>
  <c r="D71" i="14"/>
  <c r="D72" i="14"/>
  <c r="D70" i="14"/>
  <c r="D65" i="14"/>
  <c r="D66" i="14"/>
  <c r="D67" i="14"/>
  <c r="D64" i="14"/>
  <c r="D60" i="14"/>
  <c r="D61" i="14"/>
  <c r="D62" i="14"/>
  <c r="D59" i="14"/>
  <c r="D54" i="14"/>
  <c r="D55" i="14"/>
  <c r="D56" i="14"/>
  <c r="D57" i="14"/>
  <c r="D53" i="14"/>
  <c r="D42" i="14"/>
  <c r="D43" i="14"/>
  <c r="D44" i="14"/>
  <c r="D45" i="14"/>
  <c r="D46" i="14"/>
  <c r="D47" i="14"/>
  <c r="D48" i="14"/>
  <c r="D49" i="14"/>
  <c r="D50" i="14"/>
  <c r="D51" i="14"/>
  <c r="D41" i="14"/>
  <c r="D35" i="14"/>
  <c r="D37" i="14"/>
  <c r="D38" i="14"/>
  <c r="D39" i="14"/>
  <c r="D34" i="14"/>
  <c r="D33" i="14" s="1"/>
  <c r="D27" i="14"/>
  <c r="D28" i="14"/>
  <c r="D29" i="14"/>
  <c r="D30" i="14"/>
  <c r="D31" i="14"/>
  <c r="D26" i="14"/>
  <c r="D20" i="14"/>
  <c r="D21" i="14"/>
  <c r="D22" i="14"/>
  <c r="D19" i="14"/>
  <c r="D13" i="14"/>
  <c r="D17" i="14"/>
  <c r="D113" i="13"/>
  <c r="D101" i="13" s="1"/>
  <c r="D117" i="13"/>
  <c r="D117" i="14" s="1"/>
  <c r="D132" i="13"/>
  <c r="D136" i="13"/>
  <c r="D143" i="13"/>
  <c r="D143" i="14" s="1"/>
  <c r="D149" i="13"/>
  <c r="D11" i="13"/>
  <c r="D18" i="13"/>
  <c r="D25" i="13"/>
  <c r="D40" i="13"/>
  <c r="D52" i="13"/>
  <c r="D58" i="13"/>
  <c r="D63" i="13"/>
  <c r="D69" i="13"/>
  <c r="D73" i="13"/>
  <c r="D78" i="13"/>
  <c r="D81" i="13"/>
  <c r="D85" i="13"/>
  <c r="D101" i="15"/>
  <c r="D116" i="15"/>
  <c r="D106" i="15"/>
  <c r="D147" i="15"/>
  <c r="D145" i="15" s="1"/>
  <c r="D122" i="15"/>
  <c r="D52" i="15"/>
  <c r="D78" i="15"/>
  <c r="D92" i="15" s="1"/>
  <c r="D69" i="15"/>
  <c r="D73" i="15"/>
  <c r="D99" i="15"/>
  <c r="D100" i="15"/>
  <c r="D102" i="15"/>
  <c r="D110" i="15"/>
  <c r="D115" i="15"/>
  <c r="D117" i="15"/>
  <c r="D120" i="15"/>
  <c r="D121" i="15"/>
  <c r="D123" i="15"/>
  <c r="D124" i="15"/>
  <c r="D134" i="15"/>
  <c r="D138" i="15"/>
  <c r="D151" i="15"/>
  <c r="D25" i="15"/>
  <c r="D31" i="15"/>
  <c r="D29" i="19"/>
  <c r="D34" i="19"/>
  <c r="D34" i="18" s="1"/>
  <c r="D29" i="18" l="1"/>
  <c r="D40" i="19"/>
  <c r="D11" i="14"/>
  <c r="D11" i="18"/>
  <c r="D40" i="18" s="1"/>
  <c r="D45" i="18" s="1"/>
  <c r="D162" i="1"/>
  <c r="D68" i="15"/>
  <c r="D93" i="15" s="1"/>
  <c r="D96" i="13"/>
  <c r="D101" i="14"/>
  <c r="D18" i="14"/>
  <c r="D54" i="18"/>
  <c r="D60" i="18" s="1"/>
  <c r="D32" i="14"/>
  <c r="D78" i="14"/>
  <c r="D131" i="13"/>
  <c r="D131" i="14" s="1"/>
  <c r="D40" i="14"/>
  <c r="D58" i="14"/>
  <c r="D63" i="14"/>
  <c r="D92" i="13"/>
  <c r="D25" i="14"/>
  <c r="D68" i="13"/>
  <c r="D69" i="14"/>
  <c r="D52" i="14"/>
  <c r="D85" i="14"/>
  <c r="D103" i="15"/>
  <c r="D98" i="15" s="1"/>
  <c r="D113" i="14"/>
  <c r="D157" i="13"/>
  <c r="D81" i="14"/>
  <c r="D73" i="14"/>
  <c r="D159" i="15"/>
  <c r="D165" i="15" s="1"/>
  <c r="D119" i="15"/>
  <c r="E23" i="10"/>
  <c r="H14" i="10"/>
  <c r="H16" i="10" s="1"/>
  <c r="H30" i="10" s="1"/>
  <c r="H29" i="10"/>
  <c r="E24" i="9"/>
  <c r="E16" i="10"/>
  <c r="E18" i="10" s="1"/>
  <c r="E17" i="10" s="1"/>
  <c r="D69" i="1"/>
  <c r="D73" i="1"/>
  <c r="D85" i="1"/>
  <c r="D132" i="1"/>
  <c r="D136" i="1"/>
  <c r="D149" i="1"/>
  <c r="D149" i="14" s="1"/>
  <c r="I32" i="28"/>
  <c r="G32" i="28"/>
  <c r="E32" i="28"/>
  <c r="K27" i="28"/>
  <c r="K26" i="28"/>
  <c r="K16" i="28"/>
  <c r="K21" i="28" s="1"/>
  <c r="I21" i="28"/>
  <c r="G21" i="28"/>
  <c r="E21" i="28"/>
  <c r="K30" i="24"/>
  <c r="K21" i="24"/>
  <c r="I21" i="24"/>
  <c r="E10" i="20"/>
  <c r="E33" i="20" s="1"/>
  <c r="D92" i="1" l="1"/>
  <c r="D93" i="13"/>
  <c r="D45" i="19"/>
  <c r="D64" i="19"/>
  <c r="D157" i="1"/>
  <c r="D158" i="1" s="1"/>
  <c r="E29" i="10"/>
  <c r="E30" i="10" s="1"/>
  <c r="D68" i="14"/>
  <c r="D158" i="13"/>
  <c r="D92" i="14"/>
  <c r="D132" i="14"/>
  <c r="D157" i="14" s="1"/>
  <c r="D158" i="14" s="1"/>
  <c r="D96" i="14"/>
  <c r="D136" i="14"/>
  <c r="D133" i="15"/>
  <c r="D164" i="15" s="1"/>
  <c r="C117" i="15"/>
  <c r="D163" i="1" l="1"/>
  <c r="D93" i="1"/>
  <c r="D93" i="14"/>
  <c r="E18" i="9"/>
  <c r="E29" i="9" s="1"/>
  <c r="E30" i="9" s="1"/>
  <c r="D160" i="15"/>
  <c r="G14" i="10"/>
  <c r="G13" i="10"/>
  <c r="G12" i="10"/>
  <c r="G11" i="10"/>
  <c r="G10" i="10"/>
  <c r="C11" i="10"/>
  <c r="C10" i="10"/>
  <c r="G27" i="9"/>
  <c r="G28" i="9"/>
  <c r="G15" i="9"/>
  <c r="G13" i="9"/>
  <c r="G12" i="9"/>
  <c r="G11" i="9"/>
  <c r="G10" i="9"/>
  <c r="C12" i="9"/>
  <c r="C45" i="15" l="1"/>
  <c r="C23" i="15"/>
  <c r="C39" i="15"/>
  <c r="C37" i="15"/>
  <c r="C36" i="15"/>
  <c r="C34" i="15"/>
  <c r="C31" i="15"/>
  <c r="C30" i="15"/>
  <c r="C79" i="15"/>
  <c r="C147" i="15"/>
  <c r="C124" i="15"/>
  <c r="C123" i="15"/>
  <c r="C122" i="15"/>
  <c r="C121" i="15"/>
  <c r="C120" i="15"/>
  <c r="C116" i="15"/>
  <c r="C115" i="15"/>
  <c r="C110" i="15"/>
  <c r="C106" i="15"/>
  <c r="C102" i="15"/>
  <c r="C100" i="15"/>
  <c r="C99" i="15"/>
  <c r="C114" i="14"/>
  <c r="C36" i="14"/>
  <c r="C113" i="13"/>
  <c r="C101" i="13" s="1"/>
  <c r="C108" i="14"/>
  <c r="C122" i="14"/>
  <c r="C121" i="14"/>
  <c r="C120" i="14"/>
  <c r="C119" i="14"/>
  <c r="C118" i="14"/>
  <c r="C104" i="14"/>
  <c r="C100" i="14"/>
  <c r="C99" i="14"/>
  <c r="C98" i="14"/>
  <c r="C97" i="14"/>
  <c r="C79" i="14"/>
  <c r="C39" i="14"/>
  <c r="C37" i="14"/>
  <c r="C34" i="14"/>
  <c r="C31" i="14"/>
  <c r="C30" i="14"/>
  <c r="C101" i="1"/>
  <c r="C96" i="1" l="1"/>
  <c r="G14" i="9"/>
  <c r="C103" i="15"/>
  <c r="K25" i="28" l="1"/>
  <c r="K32" i="28" s="1"/>
  <c r="L14" i="23" l="1"/>
  <c r="L21" i="23" s="1"/>
  <c r="C63" i="15" l="1"/>
  <c r="C149" i="14"/>
  <c r="C143" i="14"/>
  <c r="C136" i="14"/>
  <c r="C132" i="14"/>
  <c r="C117" i="14"/>
  <c r="C85" i="14"/>
  <c r="C81" i="14"/>
  <c r="C78" i="14"/>
  <c r="C73" i="14"/>
  <c r="C69" i="14"/>
  <c r="C63" i="14"/>
  <c r="C58" i="14"/>
  <c r="C52" i="14"/>
  <c r="C40" i="14"/>
  <c r="C33" i="14"/>
  <c r="C32" i="14" s="1"/>
  <c r="C25" i="14"/>
  <c r="C18" i="14"/>
  <c r="C51" i="19"/>
  <c r="C101" i="15" s="1"/>
  <c r="C41" i="19"/>
  <c r="C65" i="19" s="1"/>
  <c r="D33" i="20"/>
  <c r="D24" i="22"/>
  <c r="G23" i="22"/>
  <c r="G22" i="22"/>
  <c r="G21" i="22"/>
  <c r="G20" i="22"/>
  <c r="G19" i="22"/>
  <c r="G33" i="20" l="1"/>
  <c r="C92" i="14"/>
  <c r="C157" i="14"/>
  <c r="G24" i="22"/>
  <c r="C48" i="15" l="1"/>
  <c r="C40" i="15" s="1"/>
  <c r="C151" i="15"/>
  <c r="C145" i="15"/>
  <c r="C138" i="15"/>
  <c r="C134" i="15"/>
  <c r="C119" i="15"/>
  <c r="C85" i="15"/>
  <c r="C81" i="15"/>
  <c r="C78" i="15"/>
  <c r="C73" i="15"/>
  <c r="C69" i="15"/>
  <c r="C58" i="15"/>
  <c r="C52" i="15"/>
  <c r="C33" i="15"/>
  <c r="C32" i="15" s="1"/>
  <c r="C18" i="15"/>
  <c r="C11" i="15"/>
  <c r="C11" i="14"/>
  <c r="C68" i="14" s="1"/>
  <c r="C93" i="14" s="1"/>
  <c r="C54" i="18"/>
  <c r="C48" i="18"/>
  <c r="C41" i="18"/>
  <c r="C34" i="18"/>
  <c r="C29" i="18"/>
  <c r="C23" i="18"/>
  <c r="C11" i="18"/>
  <c r="C159" i="15" l="1"/>
  <c r="C60" i="18"/>
  <c r="C40" i="18"/>
  <c r="C45" i="18" s="1"/>
  <c r="C98" i="15"/>
  <c r="C92" i="15"/>
  <c r="C165" i="15" s="1"/>
  <c r="C149" i="1"/>
  <c r="C143" i="1"/>
  <c r="C136" i="1"/>
  <c r="C132" i="1"/>
  <c r="C117" i="1"/>
  <c r="C85" i="1"/>
  <c r="C81" i="1"/>
  <c r="C78" i="1"/>
  <c r="C73" i="1"/>
  <c r="C69" i="1"/>
  <c r="C63" i="1"/>
  <c r="C13" i="10" s="1"/>
  <c r="C58" i="1"/>
  <c r="C52" i="1"/>
  <c r="C40" i="1"/>
  <c r="C14" i="9" s="1"/>
  <c r="C33" i="1"/>
  <c r="C32" i="1" s="1"/>
  <c r="C13" i="9" s="1"/>
  <c r="C25" i="1"/>
  <c r="C18" i="1"/>
  <c r="C11" i="9" s="1"/>
  <c r="C11" i="1"/>
  <c r="C10" i="9" s="1"/>
  <c r="G29" i="9"/>
  <c r="C54" i="16"/>
  <c r="C48" i="16"/>
  <c r="C41" i="16"/>
  <c r="C34" i="16"/>
  <c r="C29" i="16"/>
  <c r="C23" i="16"/>
  <c r="C11" i="16"/>
  <c r="C54" i="19"/>
  <c r="C48" i="19"/>
  <c r="C34" i="19"/>
  <c r="C29" i="19"/>
  <c r="C23" i="19"/>
  <c r="C11" i="19"/>
  <c r="G29" i="10"/>
  <c r="G16" i="10"/>
  <c r="C23" i="10"/>
  <c r="G17" i="9"/>
  <c r="C24" i="9"/>
  <c r="C149" i="13"/>
  <c r="C143" i="13"/>
  <c r="C136" i="13"/>
  <c r="C132" i="13"/>
  <c r="C117" i="13"/>
  <c r="C96" i="13"/>
  <c r="C85" i="13"/>
  <c r="C81" i="13"/>
  <c r="C78" i="13"/>
  <c r="C73" i="13"/>
  <c r="C69" i="13"/>
  <c r="C63" i="13"/>
  <c r="C58" i="13"/>
  <c r="C52" i="13"/>
  <c r="C40" i="13"/>
  <c r="C33" i="13"/>
  <c r="C32" i="13" s="1"/>
  <c r="C25" i="13"/>
  <c r="C18" i="13"/>
  <c r="C11" i="13"/>
  <c r="C12" i="10" l="1"/>
  <c r="C16" i="10" s="1"/>
  <c r="D12" i="10"/>
  <c r="D16" i="10" s="1"/>
  <c r="D18" i="10" s="1"/>
  <c r="D17" i="10" s="1"/>
  <c r="D29" i="10" s="1"/>
  <c r="D30" i="10" s="1"/>
  <c r="C17" i="9"/>
  <c r="C92" i="13"/>
  <c r="C131" i="13"/>
  <c r="C157" i="13"/>
  <c r="G30" i="10"/>
  <c r="C40" i="19"/>
  <c r="C60" i="16"/>
  <c r="C92" i="1"/>
  <c r="C133" i="15"/>
  <c r="C160" i="15" s="1"/>
  <c r="C68" i="13"/>
  <c r="C93" i="13" s="1"/>
  <c r="C157" i="1"/>
  <c r="C68" i="1"/>
  <c r="C93" i="1" s="1"/>
  <c r="C60" i="19"/>
  <c r="C40" i="16"/>
  <c r="C45" i="16" s="1"/>
  <c r="G30" i="9"/>
  <c r="C18" i="10" l="1"/>
  <c r="C17" i="10" s="1"/>
  <c r="C29" i="10" s="1"/>
  <c r="C30" i="10" s="1"/>
  <c r="C163" i="1"/>
  <c r="C19" i="9"/>
  <c r="C18" i="9" s="1"/>
  <c r="C29" i="9" s="1"/>
  <c r="C30" i="9" s="1"/>
  <c r="C158" i="13"/>
  <c r="C45" i="19"/>
  <c r="C64" i="19"/>
  <c r="C131" i="1"/>
  <c r="C101" i="14"/>
  <c r="C96" i="14" s="1"/>
  <c r="C131" i="14" s="1"/>
  <c r="C158" i="14" s="1"/>
  <c r="C158" i="1" l="1"/>
  <c r="C162" i="1"/>
  <c r="C25" i="15"/>
  <c r="C68" i="15" s="1"/>
  <c r="C93" i="15" s="1"/>
  <c r="C164" i="15" l="1"/>
</calcChain>
</file>

<file path=xl/sharedStrings.xml><?xml version="1.0" encoding="utf-8"?>
<sst xmlns="http://schemas.openxmlformats.org/spreadsheetml/2006/main" count="2925" uniqueCount="724">
  <si>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</si>
  <si>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</si>
  <si>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</si>
  <si>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</si>
  <si>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</si>
  <si>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</si>
  <si>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</si>
  <si>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</si>
  <si>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</si>
  <si>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</si>
  <si>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</si>
  <si>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</si>
  <si>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</si>
  <si>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</si>
  <si>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</si>
  <si>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</si>
  <si>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</si>
  <si>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</si>
  <si>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</si>
  <si>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</si>
  <si>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</si>
  <si>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</si>
  <si>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</si>
  <si>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</si>
  <si>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</si>
  <si>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</si>
  <si>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</si>
  <si>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</si>
  <si>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</si>
  <si>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</si>
  <si>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</si>
  <si>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</si>
  <si>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</si>
  <si>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</si>
  <si>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</si>
  <si>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</si>
  <si>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</si>
  <si>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</si>
  <si>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</si>
  <si>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</si>
  <si>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</si>
  <si>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</si>
  <si>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</si>
  <si>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</si>
  <si>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</si>
  <si>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</si>
  <si>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</si>
  <si>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</si>
  <si>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</si>
  <si>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</si>
  <si>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</si>
  <si>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</si>
  <si>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</si>
  <si>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</si>
  <si>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</si>
  <si>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</si>
  <si>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</si>
  <si>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</si>
  <si>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</si>
  <si>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</si>
  <si>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</si>
  <si>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</si>
  <si>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</si>
  <si>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</si>
  <si>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</si>
  <si>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</si>
  <si>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</si>
  <si>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</si>
  <si>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</si>
  <si>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</si>
  <si>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</si>
  <si>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</si>
  <si>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</si>
  <si>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</si>
  <si>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</si>
  <si>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</si>
  <si>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</si>
  <si>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</si>
  <si>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</si>
  <si>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</si>
  <si>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</si>
  <si>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</si>
  <si>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</si>
  <si>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</si>
  <si>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</si>
  <si>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</si>
  <si>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</si>
  <si>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</si>
  <si>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</si>
  <si>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</si>
  <si>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</si>
  <si>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</si>
  <si>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</si>
  <si>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</si>
  <si>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</si>
  <si>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</si>
  <si>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</si>
  <si>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</si>
  <si>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</si>
  <si>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</si>
  <si>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</si>
  <si>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</si>
  <si>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</si>
  <si>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</si>
  <si>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</si>
  <si>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</si>
  <si>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</si>
  <si>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</si>
  <si>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</si>
  <si>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</si>
  <si>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</si>
  <si>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</si>
  <si>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</si>
  <si>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</si>
  <si>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</si>
  <si>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</si>
  <si>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</si>
  <si>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</si>
  <si>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</si>
  <si>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</si>
  <si>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</si>
  <si>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</si>
  <si>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</si>
  <si>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</si>
  <si>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</si>
  <si>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</si>
  <si>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</si>
  <si>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</si>
  <si>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</si>
  <si>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</si>
  <si>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</si>
  <si>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</si>
  <si>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</si>
  <si>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</si>
  <si>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</si>
  <si>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</si>
  <si>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</si>
  <si>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</si>
  <si>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</si>
  <si>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</si>
  <si>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</si>
  <si>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</si>
  <si>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</si>
  <si>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</si>
  <si>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</si>
  <si>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</si>
  <si>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</si>
  <si>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</si>
  <si>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</si>
  <si>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</si>
  <si>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</si>
  <si>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</si>
  <si>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</si>
  <si>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</si>
  <si>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</si>
  <si>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</si>
  <si>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</si>
  <si>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</si>
  <si>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</si>
  <si>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</si>
  <si>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</si>
  <si>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</si>
  <si>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</si>
  <si>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</si>
  <si>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</si>
  <si>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</si>
  <si>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</si>
  <si>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</si>
  <si>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</si>
  <si>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</si>
  <si>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</si>
  <si>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</si>
  <si>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</si>
  <si>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</si>
  <si>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</si>
  <si>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</si>
  <si>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</si>
  <si>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</si>
  <si>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</si>
  <si>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</si>
  <si>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</si>
  <si>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</si>
  <si>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</si>
  <si>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</si>
  <si>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</si>
  <si>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</si>
  <si>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</si>
  <si>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</si>
  <si>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</si>
  <si>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</si>
  <si>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</si>
  <si>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</si>
  <si>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</si>
  <si>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</si>
  <si>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</si>
  <si>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</si>
  <si>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</si>
  <si>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</si>
  <si>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</si>
  <si>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</si>
  <si>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</si>
  <si>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</si>
  <si>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</si>
  <si>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</si>
  <si>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</si>
  <si>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</si>
  <si>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</si>
  <si>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</si>
  <si>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</si>
  <si>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</si>
  <si>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</si>
  <si>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</si>
  <si>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</si>
  <si>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</si>
  <si>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</si>
  <si>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</si>
  <si>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</si>
  <si>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</si>
  <si>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</si>
  <si>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</si>
  <si>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</si>
  <si>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</si>
  <si>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</si>
  <si>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</si>
  <si>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</si>
  <si>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</si>
  <si>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</si>
  <si>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</si>
  <si>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</si>
  <si>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</si>
  <si>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</si>
  <si>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</si>
  <si>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</si>
  <si>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</si>
  <si>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</si>
  <si>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</si>
  <si>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</si>
  <si>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</si>
  <si>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</si>
  <si>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</si>
  <si>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</si>
  <si>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</si>
  <si>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</si>
  <si>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</si>
  <si>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</si>
  <si>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</si>
  <si>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</si>
  <si>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</si>
  <si>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</si>
  <si>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</si>
  <si>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</si>
  <si>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</si>
  <si>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</si>
  <si>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</si>
  <si>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</si>
  <si>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</si>
  <si>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</si>
  <si>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</si>
  <si>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</si>
  <si>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</si>
  <si>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</si>
  <si>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</si>
  <si>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</si>
  <si>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</si>
  <si>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</si>
  <si>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</si>
  <si>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</si>
  <si>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</si>
  <si>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</si>
  <si>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</si>
  <si>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</si>
  <si>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</si>
  <si>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</si>
  <si>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</si>
  <si>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</si>
  <si>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</si>
  <si>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</si>
  <si>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</si>
  <si>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</si>
  <si>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</si>
  <si>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</si>
  <si>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</si>
  <si>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</si>
  <si>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</si>
  <si>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</si>
  <si>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</si>
  <si>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</si>
  <si>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</si>
  <si>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</si>
  <si>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</si>
  <si>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</si>
  <si>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</si>
  <si>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</si>
  <si>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</si>
  <si>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</si>
  <si>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</si>
  <si>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</si>
  <si>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</si>
  <si>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</si>
  <si>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</si>
  <si>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</si>
  <si>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</si>
  <si>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</si>
  <si>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</si>
  <si>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</si>
  <si>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</si>
  <si>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</si>
  <si>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</si>
  <si>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</si>
  <si>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</si>
  <si>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</si>
  <si>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</si>
  <si>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</si>
  <si>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</si>
  <si>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</si>
  <si>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</si>
  <si>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</si>
  <si>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>Költségvetési kiadások összesen (1.+2.+3+4.+5.+6.)</t>
  </si>
  <si>
    <t>Költségvetési bevételek összesen (1.+2.+4.+5.+6.)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</si>
  <si>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</si>
  <si>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</si>
  <si>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</si>
  <si>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</si>
  <si>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</si>
  <si>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</si>
  <si>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</si>
  <si>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</si>
  <si>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</si>
  <si>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</si>
  <si>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</si>
  <si>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</si>
  <si>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</si>
  <si>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</si>
  <si>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</si>
  <si>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</si>
  <si>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</si>
  <si>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</si>
  <si>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</si>
  <si>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</si>
  <si>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</si>
  <si>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</si>
  <si>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</si>
  <si>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</si>
  <si>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</si>
  <si>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</si>
  <si>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</si>
  <si>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</si>
  <si>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</si>
  <si>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</si>
  <si>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</si>
  <si>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</si>
  <si>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</si>
  <si>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</si>
  <si>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</si>
  <si>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</si>
  <si>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</si>
  <si>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</si>
  <si>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</si>
  <si>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</si>
  <si>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</si>
  <si>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</si>
  <si>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</si>
  <si>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</si>
  <si>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</si>
  <si>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</si>
  <si>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5/c. számú melléklet</t>
  </si>
  <si>
    <t>6/a. számú melléklet</t>
  </si>
  <si>
    <t>6/b. számú melléklet</t>
  </si>
  <si>
    <t>Közös önkormányzati hivatal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</si>
  <si>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</si>
  <si>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</si>
  <si>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</si>
  <si>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</si>
  <si>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</si>
  <si>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</si>
  <si>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</si>
  <si>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</si>
  <si>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</si>
  <si>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</si>
  <si>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 xml:space="preserve">Királyegyháza Községi Önkormányzat Képviselő testületének </t>
  </si>
  <si>
    <t>Felújítási kiadások előirányzata felújításonként</t>
  </si>
  <si>
    <t>forintban</t>
  </si>
  <si>
    <t>Felújítás  megnevezése</t>
  </si>
  <si>
    <t>Teljes költség</t>
  </si>
  <si>
    <t>Kivitelezés kezdési és befejezési éve</t>
  </si>
  <si>
    <t>Felhasználás 2018.XII.31-ig</t>
  </si>
  <si>
    <t>2019</t>
  </si>
  <si>
    <t>ÖSSZESEN:</t>
  </si>
  <si>
    <t>10. számú melléklet</t>
  </si>
  <si>
    <t>Királyegyháza Községi Önkormányzat Képviselő-testületének</t>
  </si>
  <si>
    <t xml:space="preserve">Önkormányzat </t>
  </si>
  <si>
    <t>Beruházási (felhalmozási) kiadások előirányzata beruházásonként</t>
  </si>
  <si>
    <t>Beruházás  megnevezése</t>
  </si>
  <si>
    <t>Könyvtári bútor beszerzés</t>
  </si>
  <si>
    <t>Könyvtár infrastruktúrális fejlesztés</t>
  </si>
  <si>
    <t>Európai uniós támogatással megvalósuló projektek</t>
  </si>
  <si>
    <t>bevételi, kiadási, hozzájárulások</t>
  </si>
  <si>
    <t>EU-s projekt neve , azonosítója:</t>
  </si>
  <si>
    <t xml:space="preserve"> Királyegyháza Községi Önkormányzat</t>
  </si>
  <si>
    <t>Felhívás neve:</t>
  </si>
  <si>
    <t>Projekt címe:</t>
  </si>
  <si>
    <t>Projekt azonosítója:</t>
  </si>
  <si>
    <t>Források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</si>
  <si>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</si>
  <si>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</si>
  <si>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</si>
  <si>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</si>
  <si>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</si>
  <si>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</si>
  <si>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</si>
  <si>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</si>
  <si>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</si>
  <si>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</si>
  <si>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</si>
  <si>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</si>
  <si>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</si>
  <si>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</si>
  <si>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</si>
  <si>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</si>
  <si>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</si>
  <si>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</si>
  <si>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</si>
  <si>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</si>
  <si>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</si>
  <si>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</si>
  <si>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</si>
  <si>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 helyi identitás és kohézió erősítése</t>
  </si>
  <si>
    <t>Helyi identitás és kohézió erősítése Szabadszentkirály térségében</t>
  </si>
  <si>
    <t>TOP-5.3.1-16-BA1-2017-00003</t>
  </si>
  <si>
    <t>EFOP-1.8.2-17-2017-00048 pályázat eszközbeszerzés</t>
  </si>
  <si>
    <t>EFOP-3.3.2-16-2016-00051 pályázat eszközbeszerzés</t>
  </si>
  <si>
    <t>EFOP-3.7.3-16-2017-00066 pályázat eszközbeszerzés</t>
  </si>
  <si>
    <t>TOP-5.3.1-16-BA1-2017-00003 pályázat eszközbeszerzés</t>
  </si>
  <si>
    <t>Rigópusztai út felújítása</t>
  </si>
  <si>
    <t>Petőfi u. 61. szolgálati lakás fűtéskorszerűsítés</t>
  </si>
  <si>
    <t>Szennyvízrendszer</t>
  </si>
  <si>
    <t>8. számú melléklet</t>
  </si>
  <si>
    <t>11/a. számú melléklet</t>
  </si>
  <si>
    <t>11/f. számú melléklet</t>
  </si>
  <si>
    <t>Királyegyháza Községi Önkormányzat</t>
  </si>
  <si>
    <t>11/b. számú melléklet</t>
  </si>
  <si>
    <t>Önkormányzaton kívüli EU-s projektekhez történő hozzájárulás 2019. évi előirányzat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</si>
  <si>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</si>
  <si>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</si>
  <si>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</si>
  <si>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</t>
  </si>
  <si>
    <t>Elektromos kerékpár beszerzés</t>
  </si>
  <si>
    <t>Tűzoltószertár eszközbeszerzés</t>
  </si>
  <si>
    <t>Tűzoltószertár</t>
  </si>
  <si>
    <t>2020.</t>
  </si>
  <si>
    <t>2019.</t>
  </si>
  <si>
    <t>2020.után</t>
  </si>
  <si>
    <t>Előző évi maradvány</t>
  </si>
  <si>
    <t>Eredeti Előirányzat</t>
  </si>
  <si>
    <t>Módosított Előirányzat</t>
  </si>
  <si>
    <t>2019. évi előirányzat</t>
  </si>
  <si>
    <t>2019. évi eredeti előirányzat</t>
  </si>
  <si>
    <t xml:space="preserve">F </t>
  </si>
  <si>
    <t>2019. évi módosított előirányzat</t>
  </si>
  <si>
    <t>G</t>
  </si>
  <si>
    <t xml:space="preserve">E </t>
  </si>
  <si>
    <t>F</t>
  </si>
  <si>
    <t>Eredeti előirányzat</t>
  </si>
  <si>
    <t>Módosított előirányzat</t>
  </si>
  <si>
    <t>Orfűi ingatlan vásárlás</t>
  </si>
  <si>
    <t>Orvosi rendelő felújítás</t>
  </si>
  <si>
    <t>Általános iskola ajtóinak, tornaszoba ajtónak cseréje, tornaszoba vizesblokk kialakítása</t>
  </si>
  <si>
    <t>11/c. számú melléklet</t>
  </si>
  <si>
    <t>Az alapellátás és népegészségügy rendszerének átfogó fejlesztése - alapellátás fejlesztése</t>
  </si>
  <si>
    <t>Az egészségügyi alapellátás fejlesztése királyegyházán és térségében</t>
  </si>
  <si>
    <t>EFOP-1.8.2-17-2017-00048</t>
  </si>
  <si>
    <t>11/d. számú melléklet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</si>
  <si>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</si>
  <si>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</si>
  <si>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</si>
  <si>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</si>
  <si>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11/e. számú melléklet</t>
  </si>
  <si>
    <t>Transznacionális együttműködések</t>
  </si>
  <si>
    <t>Transznacionális együttműködések Dél-Baranyába</t>
  </si>
  <si>
    <t>EFOP-5.2.2-17-2017-00003</t>
  </si>
  <si>
    <t>Biztos Kezdet Gyerekház kialakítása Királyegyházán</t>
  </si>
  <si>
    <t>EFOP-1.4.3-16-2017-00053</t>
  </si>
  <si>
    <t>11/g. számú melléklet</t>
  </si>
  <si>
    <t>Biztos Kezdet Gyerekház felújítás</t>
  </si>
  <si>
    <t>Könyvtár felújítás</t>
  </si>
  <si>
    <t xml:space="preserve">A zöld lapfűlszínnel jelölt mellékletek kizárólag számítási képletek miatt maradtak </t>
  </si>
  <si>
    <t>9. számú melléklet</t>
  </si>
  <si>
    <t>Mosogatógép beszerzés</t>
  </si>
  <si>
    <t>Irodaszék vásárlás</t>
  </si>
  <si>
    <t>Konyhabútor beszerzés</t>
  </si>
  <si>
    <t>Szavazófülke (3 db)</t>
  </si>
  <si>
    <t>2018.</t>
  </si>
  <si>
    <t>Tulajdonrész vásárlás 83/3 hrsz. (védőnői szolgálat)</t>
  </si>
  <si>
    <t xml:space="preserve">Notebook </t>
  </si>
  <si>
    <t>Windows 10.</t>
  </si>
  <si>
    <t>Királyegyháza iskolaudvar játszótér új játékokkal történő bővítés</t>
  </si>
  <si>
    <t>Utánfutó vásárlás</t>
  </si>
  <si>
    <t>Motoros bozótvágó vásárlás</t>
  </si>
  <si>
    <t>Notebook,szoftver,notebook táska,számítógép egér vásárlása</t>
  </si>
  <si>
    <t>Fénymásoló gépasztal</t>
  </si>
  <si>
    <t xml:space="preserve">Szavazófülke </t>
  </si>
  <si>
    <t>Motoros fűnyíró vásárlása</t>
  </si>
  <si>
    <t>Kultúrház eszköz beszerzés (porszívó, kancsó, asztal és asztalterítő)</t>
  </si>
  <si>
    <t xml:space="preserve">Szennyvíz szivattyú berendezés kiemelő szerkezet és vezérlés, szilárd anyag tisztító berend </t>
  </si>
  <si>
    <t>Irattartó szekrény, páncél szekrény borítás</t>
  </si>
  <si>
    <t xml:space="preserve">Köztéri pad </t>
  </si>
  <si>
    <t>Petőfi u. híd felújítás</t>
  </si>
  <si>
    <t>7. számú melléklet</t>
  </si>
  <si>
    <t>Adósságot keletkeztető ügyletekből fennálló kötelezettségek és saját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</si>
  <si>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</si>
  <si>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</si>
  <si>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</si>
  <si>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</si>
  <si>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</si>
  <si>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</si>
  <si>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</si>
  <si>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</si>
  <si>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</si>
  <si>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</si>
  <si>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</si>
  <si>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</si>
  <si>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</si>
  <si>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</si>
  <si>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</si>
  <si>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</si>
  <si>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</si>
  <si>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</si>
  <si>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</si>
  <si>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</si>
  <si>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t>Eredeti</t>
  </si>
  <si>
    <t>Módosított</t>
  </si>
  <si>
    <t>VAGYONKIMUTATÁS
a könyvviteli mérlegben értékkel szereplő eszközökről
2017.</t>
  </si>
  <si>
    <t>a könyvviteli mérlegben értékkel szereplő eszközökről</t>
  </si>
  <si>
    <t>Forintban!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</si>
  <si>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</si>
  <si>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</si>
  <si>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</si>
  <si>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</si>
  <si>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</si>
  <si>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</si>
  <si>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</si>
  <si>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</si>
  <si>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</si>
  <si>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</si>
  <si>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</si>
  <si>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</si>
  <si>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</si>
  <si>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</si>
  <si>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</si>
  <si>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</si>
  <si>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</si>
  <si>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</si>
  <si>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</si>
  <si>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</si>
  <si>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</si>
  <si>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</si>
  <si>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</si>
  <si>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</si>
  <si>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</si>
  <si>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</si>
  <si>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</si>
  <si>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</si>
  <si>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</si>
  <si>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</si>
  <si>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</si>
  <si>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</si>
  <si>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</si>
  <si>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</si>
  <si>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</si>
  <si>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</si>
  <si>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</si>
  <si>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</si>
  <si>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</si>
  <si>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</si>
  <si>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</si>
  <si>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</si>
  <si>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</si>
  <si>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</si>
  <si>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</si>
  <si>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</si>
  <si>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</si>
  <si>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</si>
  <si>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</si>
  <si>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</si>
  <si>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</si>
  <si>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</si>
  <si>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</si>
  <si>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</si>
  <si>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</si>
  <si>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</si>
  <si>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</si>
  <si>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</si>
  <si>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</si>
  <si>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</si>
  <si>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</si>
  <si>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</si>
  <si>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</si>
  <si>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</si>
  <si>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</si>
  <si>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</si>
  <si>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</si>
  <si>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</si>
  <si>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</si>
  <si>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</si>
  <si>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</si>
  <si>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</si>
  <si>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</si>
  <si>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</si>
  <si>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</si>
  <si>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</si>
  <si>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</si>
  <si>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</si>
  <si>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</si>
  <si>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</si>
  <si>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</si>
  <si>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</si>
  <si>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</si>
  <si>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</si>
  <si>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</si>
  <si>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</si>
  <si>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</si>
  <si>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</si>
  <si>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</si>
  <si>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</si>
  <si>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</si>
  <si>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</si>
  <si>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</si>
  <si>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</si>
  <si>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</si>
  <si>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</si>
  <si>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</si>
  <si>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</si>
  <si>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</si>
  <si>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</si>
  <si>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</si>
  <si>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</si>
  <si>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</si>
  <si>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</si>
  <si>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</si>
  <si>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</si>
  <si>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</si>
  <si>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</si>
  <si>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</si>
  <si>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</si>
  <si>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eszköznek nem minősülő eszközök elszámolásai</t>
  </si>
  <si>
    <t>59.</t>
  </si>
  <si>
    <t>III. Fizetendő általános forgalmi adó elszámolása</t>
  </si>
  <si>
    <t>60.</t>
  </si>
  <si>
    <t>E) EGYÉB SAJÁTOS ESZKÖZOLDALI ELSZÁMOLÁSOK (58+59+60)</t>
  </si>
  <si>
    <t>61.</t>
  </si>
  <si>
    <t>F) AKTÍV IDŐBELI ELHATÁROLÁSOK</t>
  </si>
  <si>
    <t>62.</t>
  </si>
  <si>
    <t>ESZKÖZÖK ÖSSZESEN  (45+48+53+57+61+62)</t>
  </si>
  <si>
    <t>63.</t>
  </si>
  <si>
    <t>12/a. számú melléklet</t>
  </si>
  <si>
    <t>VAGYONKIMUTATÁS
a könyvviteli mérlegben értékkel szereplő forrásokról
2017.</t>
  </si>
  <si>
    <t>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</si>
  <si>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</si>
  <si>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</si>
  <si>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</si>
  <si>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</si>
  <si>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</si>
  <si>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</si>
  <si>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</si>
  <si>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</si>
  <si>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</si>
  <si>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</si>
  <si>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</si>
  <si>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</si>
  <si>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</si>
  <si>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</si>
  <si>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</si>
  <si>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</si>
  <si>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12/b. számú melléklet</t>
  </si>
  <si>
    <t>VAGYONKIMUTATÁS
az érték nélkül nyilvántartott eszközökről
2017.</t>
  </si>
  <si>
    <t>Érték nélkül nyilvántartott eszközökről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</si>
  <si>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</si>
  <si>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</si>
  <si>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</si>
  <si>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</si>
  <si>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</si>
  <si>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</si>
  <si>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</si>
  <si>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</si>
  <si>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</si>
  <si>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</si>
  <si>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</si>
  <si>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</si>
  <si>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</si>
  <si>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</si>
  <si>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</si>
  <si>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</si>
  <si>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</si>
  <si>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</si>
  <si>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</si>
  <si>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</si>
  <si>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</si>
  <si>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</si>
  <si>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12/c. számú melléklet</t>
  </si>
  <si>
    <t>5/b. számú melléklet</t>
  </si>
  <si>
    <t>3/c. számú melléklet</t>
  </si>
  <si>
    <t>Teljesítés</t>
  </si>
  <si>
    <t>2019. évi Teljesítés</t>
  </si>
  <si>
    <t>H</t>
  </si>
  <si>
    <t>I</t>
  </si>
  <si>
    <t>2019. évi módosított előírányzat</t>
  </si>
  <si>
    <t>Teljesítés 2019. XII.31-ig</t>
  </si>
  <si>
    <t>G=(D+F)</t>
  </si>
  <si>
    <t>Összes teljesítés   2019. XII. 31-ig</t>
  </si>
  <si>
    <t>Egyéb belső finanszírozásbevétel</t>
  </si>
  <si>
    <t>Jó kis hely- Biztos Kezdet Gyerekházak és kistelepülési komplex gyermekprogramok támogatása</t>
  </si>
  <si>
    <t>2020. után</t>
  </si>
  <si>
    <t>2019.után</t>
  </si>
  <si>
    <t>Elállás miatti visszafizetés</t>
  </si>
  <si>
    <t>Önkormányzaton kívüli EU-s projektekhez történő hozzájárulás 2020. évi előirányzat</t>
  </si>
  <si>
    <t>Hiány belső finanszírozásának bevételei (10.+…+14. )</t>
  </si>
  <si>
    <t xml:space="preserve">Hiány külső finanszírozásának bevételei (16.+…+17.) </t>
  </si>
  <si>
    <t>Működési célú finanszírozási bevételek összesen (9.+15.+18.+19.)</t>
  </si>
  <si>
    <t>BEVÉTEL ÖSSZESEN (8.+20.)</t>
  </si>
  <si>
    <t>Működési célú finanszírozási kiadások összesen (9.+...+19.)</t>
  </si>
  <si>
    <t>KIADÁSOK ÖSSZESEN (8.+20.)</t>
  </si>
  <si>
    <t>8/2020. (VII.14.) önkormányzati rendelethez</t>
  </si>
  <si>
    <t>8/2020. (VII.14..) költségvetési rendeletéhez</t>
  </si>
  <si>
    <t>8/2020. (VII.14.) 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</si>
</sst>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Ft&quot;;[Red]\-#,##0\ &quot;Ft&quot;"/>
    <numFmt numFmtId="164" formatCode="_-* #,##0.00\ _F_t_-;\-* #,##0.00\ _F_t_-;_-* &quot;-&quot;??\ _F_t_-;_-@_-"/>
    <numFmt numFmtId="165" formatCode="#,###"/>
    <numFmt numFmtId="166" formatCode="#,##0\ &quot;Ft&quot;"/>
    <numFmt numFmtId="167" formatCode="_-* #,##0\ _F_t_-;\-* #,##0\ _F_t_-;_-* &quot;-&quot;??\ _F_t_-;_-@_-"/>
    <numFmt numFmtId="168" formatCode="00"/>
    <numFmt numFmtId="169" formatCode="#,###__;\-#,###__"/>
    <numFmt numFmtId="170" formatCode="#,###\ _F_t;\-#,###\ _F_t"/>
  </numFmts>
  <fonts count="3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2" fillId="0" borderId="0" applyFont="0" applyFill="0" applyBorder="0" applyAlignment="0" applyProtection="0"/>
    <xf numFmtId="0" fontId="5" fillId="0" borderId="0"/>
    <xf numFmtId="0" fontId="25" fillId="0" borderId="0"/>
    <xf numFmtId="0" fontId="25" fillId="0" borderId="0"/>
  </cellStyleXfs>
  <cellXfs count="550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5" fontId="4" fillId="0" borderId="15" xfId="0" applyNumberFormat="1" applyFont="1" applyFill="1" applyBorder="1" applyAlignment="1" applyProtection="1">
      <alignment horizontal="right" vertical="center" wrapText="1" inden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5" fontId="4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5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5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4" fillId="0" borderId="11" xfId="0" applyFont="1" applyBorder="1" applyAlignment="1" applyProtection="1">
      <alignment horizontal="left" vertical="center" wrapText="1" indent="1"/>
    </xf>
    <xf numFmtId="165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5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 applyProtection="1">
      <alignment wrapText="1"/>
    </xf>
    <xf numFmtId="0" fontId="4" fillId="0" borderId="25" xfId="0" applyFont="1" applyBorder="1" applyAlignment="1" applyProtection="1">
      <alignment horizontal="center" wrapText="1"/>
    </xf>
    <xf numFmtId="0" fontId="4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5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7" xfId="0" applyFont="1" applyFill="1" applyBorder="1" applyAlignment="1" applyProtection="1">
      <alignment horizontal="center" vertical="center" wrapText="1"/>
    </xf>
    <xf numFmtId="165" fontId="4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165" fontId="4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5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5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5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5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5" fontId="4" fillId="0" borderId="12" xfId="0" applyNumberFormat="1" applyFont="1" applyBorder="1" applyAlignment="1" applyProtection="1">
      <alignment horizontal="right" vertical="center" wrapText="1" inden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165" fontId="4" fillId="0" borderId="12" xfId="0" quotePrefix="1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3" fillId="0" borderId="0" xfId="0" applyNumberFormat="1" applyFont="1" applyFill="1" applyAlignment="1" applyProtection="1">
      <alignment horizontal="center" vertical="center" wrapText="1"/>
    </xf>
    <xf numFmtId="165" fontId="4" fillId="0" borderId="10" xfId="0" applyNumberFormat="1" applyFont="1" applyFill="1" applyBorder="1" applyAlignment="1" applyProtection="1">
      <alignment horizontal="centerContinuous" vertical="center" wrapText="1"/>
    </xf>
    <xf numFmtId="165" fontId="4" fillId="0" borderId="11" xfId="0" applyNumberFormat="1" applyFont="1" applyFill="1" applyBorder="1" applyAlignment="1" applyProtection="1">
      <alignment horizontal="centerContinuous" vertical="center" wrapText="1"/>
    </xf>
    <xf numFmtId="165" fontId="4" fillId="0" borderId="12" xfId="0" applyNumberFormat="1" applyFont="1" applyFill="1" applyBorder="1" applyAlignment="1" applyProtection="1">
      <alignment horizontal="centerContinuous" vertical="center" wrapText="1"/>
    </xf>
    <xf numFmtId="165" fontId="4" fillId="0" borderId="10" xfId="0" applyNumberFormat="1" applyFont="1" applyFill="1" applyBorder="1" applyAlignment="1" applyProtection="1">
      <alignment horizontal="center" vertical="center" wrapText="1"/>
    </xf>
    <xf numFmtId="165" fontId="4" fillId="0" borderId="11" xfId="0" applyNumberFormat="1" applyFont="1" applyFill="1" applyBorder="1" applyAlignment="1" applyProtection="1">
      <alignment horizontal="center" vertical="center" wrapText="1"/>
    </xf>
    <xf numFmtId="165" fontId="4" fillId="0" borderId="12" xfId="0" applyNumberFormat="1" applyFont="1" applyFill="1" applyBorder="1" applyAlignment="1" applyProtection="1">
      <alignment horizontal="center" vertical="center" wrapText="1"/>
    </xf>
    <xf numFmtId="165" fontId="4" fillId="0" borderId="41" xfId="0" applyNumberFormat="1" applyFont="1" applyFill="1" applyBorder="1" applyAlignment="1" applyProtection="1">
      <alignment horizontal="center" vertical="center" wrapText="1"/>
    </xf>
    <xf numFmtId="165" fontId="5" fillId="0" borderId="16" xfId="0" applyNumberFormat="1" applyFont="1" applyFill="1" applyBorder="1" applyAlignment="1" applyProtection="1">
      <alignment horizontal="left" vertical="center" wrapText="1" indent="1"/>
    </xf>
    <xf numFmtId="165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9" xfId="0" applyNumberFormat="1" applyFont="1" applyFill="1" applyBorder="1" applyAlignment="1" applyProtection="1">
      <alignment horizontal="left" vertical="center" wrapText="1" indent="1"/>
    </xf>
    <xf numFmtId="165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4" xfId="0" applyNumberFormat="1" applyFont="1" applyFill="1" applyBorder="1" applyAlignment="1" applyProtection="1">
      <alignment horizontal="left" vertical="center" wrapText="1" indent="1"/>
    </xf>
    <xf numFmtId="165" fontId="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0" xfId="0" applyNumberFormat="1" applyFont="1" applyFill="1" applyBorder="1" applyAlignment="1" applyProtection="1">
      <alignment horizontal="left" vertical="center" wrapText="1" indent="1"/>
    </xf>
    <xf numFmtId="165" fontId="4" fillId="0" borderId="11" xfId="0" applyNumberFormat="1" applyFont="1" applyFill="1" applyBorder="1" applyAlignment="1" applyProtection="1">
      <alignment horizontal="right" vertical="center" wrapText="1" indent="1"/>
    </xf>
    <xf numFmtId="165" fontId="4" fillId="0" borderId="12" xfId="0" applyNumberFormat="1" applyFont="1" applyFill="1" applyBorder="1" applyAlignment="1" applyProtection="1">
      <alignment horizontal="right" vertical="center" wrapText="1" indent="1"/>
    </xf>
    <xf numFmtId="165" fontId="5" fillId="0" borderId="32" xfId="0" applyNumberFormat="1" applyFont="1" applyFill="1" applyBorder="1" applyAlignment="1" applyProtection="1">
      <alignment horizontal="left" vertical="center" wrapText="1" indent="1"/>
    </xf>
    <xf numFmtId="165" fontId="6" fillId="0" borderId="36" xfId="0" applyNumberFormat="1" applyFont="1" applyFill="1" applyBorder="1" applyAlignment="1" applyProtection="1">
      <alignment horizontal="right" vertical="center" wrapText="1" indent="1"/>
    </xf>
    <xf numFmtId="165" fontId="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0" xfId="0" applyNumberFormat="1" applyFont="1" applyFill="1" applyBorder="1" applyAlignment="1" applyProtection="1">
      <alignment horizontal="right" vertical="center" wrapText="1" indent="1"/>
    </xf>
    <xf numFmtId="165" fontId="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6" fillId="0" borderId="32" xfId="0" applyNumberFormat="1" applyFont="1" applyFill="1" applyBorder="1" applyAlignment="1" applyProtection="1">
      <alignment horizontal="left" vertical="center" wrapText="1" indent="1"/>
    </xf>
    <xf numFmtId="165" fontId="6" fillId="0" borderId="17" xfId="0" applyNumberFormat="1" applyFont="1" applyFill="1" applyBorder="1" applyAlignment="1" applyProtection="1">
      <alignment horizontal="right" vertical="center" wrapText="1" indent="1"/>
    </xf>
    <xf numFmtId="165" fontId="5" fillId="0" borderId="19" xfId="0" applyNumberFormat="1" applyFont="1" applyFill="1" applyBorder="1" applyAlignment="1" applyProtection="1">
      <alignment horizontal="left" vertical="center" wrapText="1" indent="2"/>
    </xf>
    <xf numFmtId="165" fontId="5" fillId="0" borderId="20" xfId="0" applyNumberFormat="1" applyFont="1" applyFill="1" applyBorder="1" applyAlignment="1" applyProtection="1">
      <alignment horizontal="left" vertical="center" wrapText="1" indent="2"/>
    </xf>
    <xf numFmtId="165" fontId="6" fillId="0" borderId="20" xfId="0" applyNumberFormat="1" applyFont="1" applyFill="1" applyBorder="1" applyAlignment="1" applyProtection="1">
      <alignment horizontal="left" vertical="center" wrapText="1" indent="1"/>
    </xf>
    <xf numFmtId="165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16" xfId="0" applyNumberFormat="1" applyFont="1" applyFill="1" applyBorder="1" applyAlignment="1" applyProtection="1">
      <alignment horizontal="left" vertical="center" wrapText="1" indent="2"/>
    </xf>
    <xf numFmtId="165" fontId="5" fillId="0" borderId="22" xfId="0" applyNumberFormat="1" applyFont="1" applyFill="1" applyBorder="1" applyAlignment="1" applyProtection="1">
      <alignment horizontal="left" vertical="center" wrapText="1" indent="2"/>
    </xf>
    <xf numFmtId="165" fontId="3" fillId="0" borderId="42" xfId="0" applyNumberFormat="1" applyFont="1" applyFill="1" applyBorder="1" applyAlignment="1" applyProtection="1">
      <alignment horizontal="center" vertical="center" wrapText="1"/>
    </xf>
    <xf numFmtId="165" fontId="3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49" fontId="1" fillId="0" borderId="30" xfId="0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165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9" xfId="0" applyNumberFormat="1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left" vertical="center" wrapText="1" indent="1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6" xfId="1" applyFont="1" applyFill="1" applyBorder="1" applyAlignment="1" applyProtection="1">
      <alignment horizontal="lef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1" applyFont="1" applyFill="1" applyBorder="1" applyAlignment="1" applyProtection="1">
      <alignment horizontal="left" vertical="center" wrapText="1" indent="1"/>
    </xf>
    <xf numFmtId="165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0" xfId="1" applyFont="1" applyFill="1" applyBorder="1" applyAlignment="1" applyProtection="1">
      <alignment horizontal="left" vertical="center" wrapText="1" indent="1"/>
    </xf>
    <xf numFmtId="0" fontId="1" fillId="0" borderId="26" xfId="1" applyFont="1" applyFill="1" applyBorder="1" applyAlignment="1" applyProtection="1">
      <alignment horizontal="left" vertical="center" wrapText="1" indent="1"/>
    </xf>
    <xf numFmtId="165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10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left" wrapText="1" indent="1"/>
    </xf>
    <xf numFmtId="165" fontId="2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5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7" xfId="0" applyFont="1" applyFill="1" applyBorder="1" applyAlignment="1" applyProtection="1">
      <alignment horizontal="center" vertical="center" wrapText="1"/>
    </xf>
    <xf numFmtId="165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</xf>
    <xf numFmtId="165" fontId="2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/>
    </xf>
    <xf numFmtId="165" fontId="12" fillId="0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Fill="1" applyAlignment="1">
      <alignment vertical="center" wrapText="1"/>
    </xf>
    <xf numFmtId="165" fontId="12" fillId="0" borderId="0" xfId="0" applyNumberFormat="1" applyFont="1" applyFill="1" applyAlignment="1" applyProtection="1">
      <alignment horizontal="center" vertical="center" wrapText="1"/>
    </xf>
    <xf numFmtId="165" fontId="12" fillId="0" borderId="0" xfId="0" applyNumberFormat="1" applyFont="1" applyFill="1" applyAlignment="1" applyProtection="1">
      <alignment vertical="center" wrapText="1"/>
    </xf>
    <xf numFmtId="165" fontId="14" fillId="0" borderId="0" xfId="0" applyNumberFormat="1" applyFont="1" applyFill="1" applyAlignment="1" applyProtection="1">
      <alignment horizontal="right" wrapText="1"/>
    </xf>
    <xf numFmtId="165" fontId="13" fillId="0" borderId="10" xfId="0" applyNumberFormat="1" applyFont="1" applyFill="1" applyBorder="1" applyAlignment="1" applyProtection="1">
      <alignment horizontal="center" vertical="center" wrapText="1"/>
    </xf>
    <xf numFmtId="165" fontId="13" fillId="0" borderId="11" xfId="0" applyNumberFormat="1" applyFont="1" applyFill="1" applyBorder="1" applyAlignment="1" applyProtection="1">
      <alignment horizontal="center" vertical="center" wrapText="1"/>
    </xf>
    <xf numFmtId="165" fontId="13" fillId="0" borderId="12" xfId="0" applyNumberFormat="1" applyFont="1" applyFill="1" applyBorder="1" applyAlignment="1" applyProtection="1">
      <alignment horizontal="center" vertical="center" wrapText="1"/>
    </xf>
    <xf numFmtId="165" fontId="13" fillId="0" borderId="25" xfId="0" applyNumberFormat="1" applyFont="1" applyFill="1" applyBorder="1" applyAlignment="1" applyProtection="1">
      <alignment horizontal="center" vertical="center" wrapText="1"/>
    </xf>
    <xf numFmtId="165" fontId="13" fillId="0" borderId="26" xfId="0" applyNumberFormat="1" applyFont="1" applyFill="1" applyBorder="1" applyAlignment="1" applyProtection="1">
      <alignment horizontal="center" vertical="center" wrapText="1"/>
    </xf>
    <xf numFmtId="165" fontId="13" fillId="0" borderId="50" xfId="0" applyNumberFormat="1" applyFont="1" applyFill="1" applyBorder="1" applyAlignment="1" applyProtection="1">
      <alignment horizontal="center" vertical="center" wrapText="1"/>
    </xf>
    <xf numFmtId="165" fontId="14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20" xfId="0" applyNumberFormat="1" applyFont="1" applyFill="1" applyBorder="1" applyAlignment="1" applyProtection="1">
      <alignment vertical="center" wrapText="1"/>
      <protection locked="0"/>
    </xf>
    <xf numFmtId="49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Fill="1" applyBorder="1" applyAlignment="1" applyProtection="1">
      <alignment vertical="center" wrapText="1"/>
    </xf>
    <xf numFmtId="165" fontId="1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23" xfId="0" applyNumberFormat="1" applyFont="1" applyFill="1" applyBorder="1" applyAlignment="1" applyProtection="1">
      <alignment vertical="center" wrapTex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4" xfId="0" applyNumberFormat="1" applyFont="1" applyFill="1" applyBorder="1" applyAlignment="1" applyProtection="1">
      <alignment vertical="center" wrapText="1"/>
    </xf>
    <xf numFmtId="165" fontId="13" fillId="0" borderId="10" xfId="0" applyNumberFormat="1" applyFont="1" applyFill="1" applyBorder="1" applyAlignment="1" applyProtection="1">
      <alignment horizontal="left" vertical="center" wrapText="1"/>
    </xf>
    <xf numFmtId="165" fontId="13" fillId="0" borderId="11" xfId="0" applyNumberFormat="1" applyFont="1" applyFill="1" applyBorder="1" applyAlignment="1" applyProtection="1">
      <alignment vertical="center" wrapText="1"/>
    </xf>
    <xf numFmtId="165" fontId="13" fillId="2" borderId="11" xfId="0" applyNumberFormat="1" applyFont="1" applyFill="1" applyBorder="1" applyAlignment="1" applyProtection="1">
      <alignment vertical="center" wrapText="1"/>
    </xf>
    <xf numFmtId="165" fontId="13" fillId="0" borderId="12" xfId="0" applyNumberFormat="1" applyFont="1" applyFill="1" applyBorder="1" applyAlignment="1" applyProtection="1">
      <alignment vertical="center" wrapText="1"/>
    </xf>
    <xf numFmtId="165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2" fillId="0" borderId="32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6" fillId="0" borderId="0" xfId="0" applyFont="1"/>
    <xf numFmtId="0" fontId="0" fillId="3" borderId="0" xfId="0" applyFill="1"/>
    <xf numFmtId="3" fontId="0" fillId="0" borderId="0" xfId="0" applyNumberFormat="1"/>
    <xf numFmtId="0" fontId="0" fillId="0" borderId="0" xfId="0" applyFont="1"/>
    <xf numFmtId="0" fontId="20" fillId="0" borderId="49" xfId="0" applyFont="1" applyFill="1" applyBorder="1" applyAlignment="1" applyProtection="1">
      <alignment horizontal="right" vertical="center"/>
    </xf>
    <xf numFmtId="0" fontId="21" fillId="0" borderId="10" xfId="1" applyFont="1" applyFill="1" applyBorder="1" applyAlignment="1" applyProtection="1">
      <alignment horizontal="left" vertical="center" wrapText="1" indent="1"/>
    </xf>
    <xf numFmtId="0" fontId="21" fillId="0" borderId="11" xfId="1" applyFont="1" applyFill="1" applyBorder="1" applyAlignment="1" applyProtection="1">
      <alignment vertical="center" wrapText="1"/>
    </xf>
    <xf numFmtId="165" fontId="21" fillId="0" borderId="12" xfId="1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165" fontId="4" fillId="0" borderId="0" xfId="0" quotePrefix="1" applyNumberFormat="1" applyFont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165" fontId="4" fillId="0" borderId="37" xfId="0" applyNumberFormat="1" applyFont="1" applyFill="1" applyBorder="1" applyAlignment="1" applyProtection="1">
      <alignment horizontal="centerContinuous" vertical="center" wrapText="1"/>
    </xf>
    <xf numFmtId="165" fontId="4" fillId="0" borderId="37" xfId="0" applyNumberFormat="1" applyFont="1" applyFill="1" applyBorder="1" applyAlignment="1" applyProtection="1">
      <alignment horizontal="center" vertical="center" wrapTex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8" xfId="1" applyNumberFormat="1" applyFont="1" applyFill="1" applyBorder="1" applyAlignment="1" applyProtection="1">
      <alignment horizontal="righ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</xf>
    <xf numFmtId="3" fontId="4" fillId="0" borderId="9" xfId="1" applyNumberFormat="1" applyFont="1" applyFill="1" applyBorder="1" applyAlignment="1" applyProtection="1">
      <alignment horizontal="right" vertical="center" wrapText="1" indent="1"/>
    </xf>
    <xf numFmtId="3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2" xfId="0" applyNumberFormat="1" applyFont="1" applyBorder="1" applyAlignment="1" applyProtection="1">
      <alignment horizontal="right" vertical="center" wrapText="1" indent="1"/>
    </xf>
    <xf numFmtId="3" fontId="4" fillId="0" borderId="12" xfId="0" quotePrefix="1" applyNumberFormat="1" applyFont="1" applyBorder="1" applyAlignment="1" applyProtection="1">
      <alignment horizontal="right" vertical="center" wrapText="1" indent="1"/>
    </xf>
    <xf numFmtId="3" fontId="7" fillId="0" borderId="12" xfId="0" applyNumberFormat="1" applyFont="1" applyFill="1" applyBorder="1" applyAlignment="1" applyProtection="1">
      <alignment horizontal="righ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8" xfId="0" applyNumberFormat="1" applyFont="1" applyFill="1" applyBorder="1" applyAlignment="1" applyProtection="1">
      <alignment horizontal="right" vertical="center" wrapText="1" indent="1"/>
    </xf>
    <xf numFmtId="3" fontId="2" fillId="0" borderId="28" xfId="0" applyNumberFormat="1" applyFont="1" applyFill="1" applyBorder="1" applyAlignment="1" applyProtection="1">
      <alignment horizontal="right" vertical="center" wrapText="1" indent="1"/>
    </xf>
    <xf numFmtId="3" fontId="2" fillId="0" borderId="0" xfId="0" applyNumberFormat="1" applyFont="1" applyFill="1" applyBorder="1" applyAlignment="1" applyProtection="1">
      <alignment horizontal="right" vertical="center" wrapText="1" indent="1"/>
    </xf>
    <xf numFmtId="3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 indent="1"/>
    </xf>
    <xf numFmtId="165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62" xfId="0" applyNumberFormat="1" applyFont="1" applyFill="1" applyBorder="1" applyAlignment="1" applyProtection="1">
      <alignment horizontal="right" vertical="center" wrapText="1" indent="1"/>
    </xf>
    <xf numFmtId="0" fontId="4" fillId="0" borderId="63" xfId="1" applyFont="1" applyFill="1" applyBorder="1" applyAlignment="1" applyProtection="1">
      <alignment vertical="center" wrapText="1"/>
    </xf>
    <xf numFmtId="165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0" xfId="1" applyNumberFormat="1" applyFont="1" applyFill="1" applyBorder="1" applyAlignment="1" applyProtection="1">
      <alignment horizontal="right" vertical="center" wrapText="1" indent="1"/>
    </xf>
    <xf numFmtId="0" fontId="4" fillId="0" borderId="51" xfId="1" applyFont="1" applyFill="1" applyBorder="1" applyAlignment="1" applyProtection="1">
      <alignment vertical="center" wrapText="1"/>
    </xf>
    <xf numFmtId="165" fontId="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41" xfId="1" applyNumberFormat="1" applyFont="1" applyFill="1" applyBorder="1" applyAlignment="1" applyProtection="1">
      <alignment horizontal="right" vertical="center" wrapText="1" indent="1"/>
    </xf>
    <xf numFmtId="165" fontId="5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50" xfId="0" applyNumberFormat="1" applyFont="1" applyBorder="1" applyAlignment="1" applyProtection="1">
      <alignment horizontal="right" vertical="center" wrapText="1" indent="1"/>
    </xf>
    <xf numFmtId="0" fontId="4" fillId="0" borderId="51" xfId="1" applyFont="1" applyFill="1" applyBorder="1" applyAlignment="1" applyProtection="1">
      <alignment horizontal="left" vertical="center" wrapText="1" indent="1"/>
    </xf>
    <xf numFmtId="165" fontId="4" fillId="0" borderId="41" xfId="0" applyNumberFormat="1" applyFont="1" applyBorder="1" applyAlignment="1" applyProtection="1">
      <alignment horizontal="right" vertical="center" wrapText="1" indent="1"/>
    </xf>
    <xf numFmtId="165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1" applyFont="1" applyFill="1" applyBorder="1" applyAlignment="1" applyProtection="1">
      <alignment horizontal="left" vertical="center" wrapText="1" indent="1"/>
    </xf>
    <xf numFmtId="165" fontId="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1" xfId="0" applyNumberFormat="1" applyFont="1" applyFill="1" applyBorder="1" applyAlignment="1" applyProtection="1">
      <alignment horizontal="right" vertical="center" wrapText="1" indent="1"/>
    </xf>
    <xf numFmtId="165" fontId="4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165" fontId="12" fillId="0" borderId="0" xfId="0" applyNumberFormat="1" applyFont="1" applyFill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166" fontId="0" fillId="0" borderId="20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166" fontId="0" fillId="0" borderId="2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left"/>
    </xf>
    <xf numFmtId="166" fontId="0" fillId="0" borderId="31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64" xfId="0" applyBorder="1" applyAlignment="1">
      <alignment horizontal="left"/>
    </xf>
    <xf numFmtId="0" fontId="0" fillId="0" borderId="27" xfId="0" applyFont="1" applyBorder="1" applyAlignment="1">
      <alignment horizontal="center"/>
    </xf>
    <xf numFmtId="166" fontId="0" fillId="0" borderId="51" xfId="0" applyNumberFormat="1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166" fontId="0" fillId="0" borderId="52" xfId="0" applyNumberFormat="1" applyFont="1" applyBorder="1" applyAlignment="1">
      <alignment horizontal="center"/>
    </xf>
    <xf numFmtId="166" fontId="0" fillId="0" borderId="20" xfId="0" applyNumberFormat="1" applyFont="1" applyBorder="1" applyAlignment="1">
      <alignment horizontal="center"/>
    </xf>
    <xf numFmtId="166" fontId="0" fillId="0" borderId="23" xfId="0" applyNumberFormat="1" applyFont="1" applyBorder="1" applyAlignment="1">
      <alignment horizontal="center"/>
    </xf>
    <xf numFmtId="166" fontId="0" fillId="0" borderId="1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0" fillId="0" borderId="45" xfId="0" applyNumberFormat="1" applyFont="1" applyBorder="1" applyAlignment="1">
      <alignment horizontal="center"/>
    </xf>
    <xf numFmtId="166" fontId="0" fillId="0" borderId="64" xfId="0" applyNumberFormat="1" applyFont="1" applyBorder="1" applyAlignment="1">
      <alignment horizontal="center"/>
    </xf>
    <xf numFmtId="166" fontId="0" fillId="0" borderId="64" xfId="0" applyNumberFormat="1" applyBorder="1" applyAlignment="1">
      <alignment horizontal="center"/>
    </xf>
    <xf numFmtId="6" fontId="0" fillId="0" borderId="11" xfId="0" applyNumberFormat="1" applyFont="1" applyBorder="1" applyAlignment="1">
      <alignment horizontal="center"/>
    </xf>
    <xf numFmtId="165" fontId="14" fillId="0" borderId="22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36" xfId="0" applyNumberFormat="1" applyFont="1" applyFill="1" applyBorder="1" applyAlignment="1" applyProtection="1">
      <alignment vertical="center" wrapText="1"/>
      <protection locked="0"/>
    </xf>
    <xf numFmtId="165" fontId="14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/>
    <xf numFmtId="165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0" applyFont="1" applyBorder="1" applyAlignment="1">
      <alignment vertical="top" wrapText="1"/>
    </xf>
    <xf numFmtId="3" fontId="3" fillId="0" borderId="20" xfId="0" applyNumberFormat="1" applyFont="1" applyBorder="1" applyAlignment="1">
      <alignment horizontal="right" vertical="top" wrapText="1"/>
    </xf>
    <xf numFmtId="3" fontId="23" fillId="0" borderId="20" xfId="0" applyNumberFormat="1" applyFont="1" applyBorder="1" applyAlignment="1">
      <alignment horizontal="right" vertical="top" wrapText="1"/>
    </xf>
    <xf numFmtId="167" fontId="23" fillId="0" borderId="20" xfId="2" applyNumberFormat="1" applyFont="1" applyBorder="1" applyAlignment="1">
      <alignment horizontal="right" vertical="top" wrapText="1"/>
    </xf>
    <xf numFmtId="0" fontId="24" fillId="0" borderId="20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23" fillId="0" borderId="20" xfId="0" applyFont="1" applyBorder="1" applyAlignment="1">
      <alignment horizontal="right" vertical="top" wrapText="1"/>
    </xf>
    <xf numFmtId="167" fontId="23" fillId="0" borderId="20" xfId="0" applyNumberFormat="1" applyFont="1" applyBorder="1" applyAlignment="1">
      <alignment horizontal="right" vertical="top" wrapText="1"/>
    </xf>
    <xf numFmtId="0" fontId="3" fillId="0" borderId="2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27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0" xfId="0" applyBorder="1"/>
    <xf numFmtId="0" fontId="1" fillId="0" borderId="0" xfId="4" applyFont="1"/>
    <xf numFmtId="0" fontId="26" fillId="0" borderId="33" xfId="3" applyFont="1" applyFill="1" applyBorder="1" applyAlignment="1" applyProtection="1">
      <alignment horizontal="center" vertical="center" wrapText="1"/>
    </xf>
    <xf numFmtId="0" fontId="26" fillId="0" borderId="5" xfId="3" applyFont="1" applyFill="1" applyBorder="1" applyAlignment="1" applyProtection="1">
      <alignment horizontal="center" vertical="center" wrapText="1"/>
    </xf>
    <xf numFmtId="0" fontId="26" fillId="0" borderId="34" xfId="3" applyFont="1" applyFill="1" applyBorder="1" applyAlignment="1" applyProtection="1">
      <alignment horizontal="center" vertical="center" wrapText="1"/>
    </xf>
    <xf numFmtId="0" fontId="4" fillId="0" borderId="30" xfId="3" applyFont="1" applyFill="1" applyBorder="1" applyAlignment="1" applyProtection="1">
      <alignment vertical="center" wrapText="1"/>
    </xf>
    <xf numFmtId="168" fontId="8" fillId="0" borderId="2" xfId="5" applyNumberFormat="1" applyFont="1" applyFill="1" applyBorder="1" applyAlignment="1" applyProtection="1">
      <alignment horizontal="center" vertical="center"/>
    </xf>
    <xf numFmtId="169" fontId="28" fillId="0" borderId="2" xfId="3" applyNumberFormat="1" applyFont="1" applyFill="1" applyBorder="1" applyAlignment="1" applyProtection="1">
      <alignment horizontal="right" vertical="center" wrapText="1"/>
      <protection locked="0"/>
    </xf>
    <xf numFmtId="169" fontId="28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19" xfId="3" applyFont="1" applyFill="1" applyBorder="1" applyAlignment="1" applyProtection="1">
      <alignment vertical="center" wrapText="1"/>
    </xf>
    <xf numFmtId="168" fontId="8" fillId="0" borderId="20" xfId="5" applyNumberFormat="1" applyFont="1" applyFill="1" applyBorder="1" applyAlignment="1" applyProtection="1">
      <alignment horizontal="center" vertical="center"/>
    </xf>
    <xf numFmtId="169" fontId="28" fillId="0" borderId="20" xfId="3" applyNumberFormat="1" applyFont="1" applyFill="1" applyBorder="1" applyAlignment="1" applyProtection="1">
      <alignment horizontal="right" vertical="center" wrapText="1"/>
    </xf>
    <xf numFmtId="0" fontId="6" fillId="0" borderId="19" xfId="3" applyFont="1" applyFill="1" applyBorder="1" applyAlignment="1" applyProtection="1">
      <alignment horizontal="left" vertical="center" wrapText="1" indent="1"/>
    </xf>
    <xf numFmtId="169" fontId="5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5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29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29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29" fillId="0" borderId="20" xfId="3" applyNumberFormat="1" applyFont="1" applyFill="1" applyBorder="1" applyAlignment="1" applyProtection="1">
      <alignment horizontal="right" vertical="center" wrapText="1"/>
    </xf>
    <xf numFmtId="169" fontId="29" fillId="0" borderId="21" xfId="3" applyNumberFormat="1" applyFont="1" applyFill="1" applyBorder="1" applyAlignment="1" applyProtection="1">
      <alignment horizontal="right" vertical="center" wrapText="1"/>
    </xf>
    <xf numFmtId="0" fontId="4" fillId="0" borderId="33" xfId="3" applyFont="1" applyFill="1" applyBorder="1" applyAlignment="1" applyProtection="1">
      <alignment vertical="center" wrapText="1"/>
    </xf>
    <xf numFmtId="169" fontId="28" fillId="0" borderId="5" xfId="3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49" fontId="2" fillId="0" borderId="33" xfId="5" applyNumberFormat="1" applyFont="1" applyFill="1" applyBorder="1" applyAlignment="1" applyProtection="1">
      <alignment horizontal="center" vertical="center" wrapText="1"/>
    </xf>
    <xf numFmtId="49" fontId="2" fillId="0" borderId="5" xfId="5" applyNumberFormat="1" applyFont="1" applyFill="1" applyBorder="1" applyAlignment="1" applyProtection="1">
      <alignment horizontal="center" vertical="center"/>
    </xf>
    <xf numFmtId="49" fontId="2" fillId="0" borderId="34" xfId="5" applyNumberFormat="1" applyFont="1" applyFill="1" applyBorder="1" applyAlignment="1" applyProtection="1">
      <alignment horizontal="center" vertical="center"/>
    </xf>
    <xf numFmtId="168" fontId="8" fillId="0" borderId="17" xfId="5" applyNumberFormat="1" applyFont="1" applyFill="1" applyBorder="1" applyAlignment="1" applyProtection="1">
      <alignment horizontal="center" vertical="center"/>
    </xf>
    <xf numFmtId="170" fontId="8" fillId="0" borderId="18" xfId="5" applyNumberFormat="1" applyFont="1" applyFill="1" applyBorder="1" applyAlignment="1" applyProtection="1">
      <alignment vertical="center"/>
      <protection locked="0"/>
    </xf>
    <xf numFmtId="170" fontId="8" fillId="0" borderId="21" xfId="5" applyNumberFormat="1" applyFont="1" applyFill="1" applyBorder="1" applyAlignment="1" applyProtection="1">
      <alignment vertical="center"/>
      <protection locked="0"/>
    </xf>
    <xf numFmtId="170" fontId="2" fillId="0" borderId="21" xfId="5" applyNumberFormat="1" applyFont="1" applyFill="1" applyBorder="1" applyAlignment="1" applyProtection="1">
      <alignment vertical="center"/>
    </xf>
    <xf numFmtId="170" fontId="2" fillId="0" borderId="21" xfId="5" applyNumberFormat="1" applyFont="1" applyFill="1" applyBorder="1" applyAlignment="1" applyProtection="1">
      <alignment vertical="center"/>
      <protection locked="0"/>
    </xf>
    <xf numFmtId="0" fontId="2" fillId="0" borderId="33" xfId="5" applyFont="1" applyFill="1" applyBorder="1" applyAlignment="1" applyProtection="1">
      <alignment horizontal="left" vertical="center" wrapText="1"/>
    </xf>
    <xf numFmtId="168" fontId="8" fillId="0" borderId="5" xfId="5" applyNumberFormat="1" applyFont="1" applyFill="1" applyBorder="1" applyAlignment="1" applyProtection="1">
      <alignment horizontal="center" vertical="center"/>
    </xf>
    <xf numFmtId="170" fontId="2" fillId="0" borderId="34" xfId="5" applyNumberFormat="1" applyFont="1" applyFill="1" applyBorder="1" applyAlignment="1" applyProtection="1">
      <alignment vertical="center"/>
    </xf>
    <xf numFmtId="0" fontId="25" fillId="0" borderId="0" xfId="4"/>
    <xf numFmtId="0" fontId="4" fillId="0" borderId="29" xfId="3" applyFont="1" applyFill="1" applyBorder="1" applyAlignment="1">
      <alignment horizontal="center" vertical="center"/>
    </xf>
    <xf numFmtId="0" fontId="27" fillId="0" borderId="8" xfId="5" applyFont="1" applyFill="1" applyBorder="1" applyAlignment="1" applyProtection="1">
      <alignment horizontal="center" vertical="center" textRotation="90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 applyProtection="1">
      <alignment wrapText="1"/>
      <protection locked="0"/>
    </xf>
    <xf numFmtId="0" fontId="5" fillId="0" borderId="17" xfId="3" applyFont="1" applyFill="1" applyBorder="1" applyAlignment="1">
      <alignment horizontal="right" indent="1"/>
    </xf>
    <xf numFmtId="3" fontId="5" fillId="0" borderId="17" xfId="3" applyNumberFormat="1" applyFont="1" applyFill="1" applyBorder="1" applyProtection="1">
      <protection locked="0"/>
    </xf>
    <xf numFmtId="3" fontId="5" fillId="0" borderId="18" xfId="3" applyNumberFormat="1" applyFont="1" applyFill="1" applyBorder="1" applyAlignment="1" applyProtection="1">
      <protection locked="0"/>
    </xf>
    <xf numFmtId="0" fontId="5" fillId="0" borderId="20" xfId="3" applyFont="1" applyFill="1" applyBorder="1" applyAlignment="1">
      <alignment horizontal="right" indent="1"/>
    </xf>
    <xf numFmtId="3" fontId="5" fillId="0" borderId="20" xfId="3" applyNumberFormat="1" applyFont="1" applyFill="1" applyBorder="1" applyProtection="1">
      <protection locked="0"/>
    </xf>
    <xf numFmtId="3" fontId="5" fillId="0" borderId="21" xfId="3" applyNumberFormat="1" applyFont="1" applyFill="1" applyBorder="1" applyAlignment="1" applyProtection="1">
      <protection locked="0"/>
    </xf>
    <xf numFmtId="0" fontId="5" fillId="0" borderId="22" xfId="3" applyFont="1" applyFill="1" applyBorder="1" applyAlignment="1" applyProtection="1">
      <alignment wrapText="1"/>
      <protection locked="0"/>
    </xf>
    <xf numFmtId="0" fontId="5" fillId="0" borderId="23" xfId="3" applyFont="1" applyFill="1" applyBorder="1" applyAlignment="1">
      <alignment horizontal="right" indent="1"/>
    </xf>
    <xf numFmtId="3" fontId="5" fillId="0" borderId="23" xfId="3" applyNumberFormat="1" applyFont="1" applyFill="1" applyBorder="1" applyProtection="1">
      <protection locked="0"/>
    </xf>
    <xf numFmtId="3" fontId="5" fillId="0" borderId="24" xfId="3" applyNumberFormat="1" applyFont="1" applyFill="1" applyBorder="1" applyAlignment="1" applyProtection="1">
      <protection locked="0"/>
    </xf>
    <xf numFmtId="0" fontId="4" fillId="0" borderId="10" xfId="3" applyFont="1" applyFill="1" applyBorder="1" applyAlignment="1" applyProtection="1">
      <alignment wrapText="1"/>
      <protection locked="0"/>
    </xf>
    <xf numFmtId="0" fontId="5" fillId="0" borderId="11" xfId="3" applyFont="1" applyFill="1" applyBorder="1" applyAlignment="1">
      <alignment horizontal="right" indent="1"/>
    </xf>
    <xf numFmtId="3" fontId="5" fillId="0" borderId="11" xfId="3" applyNumberFormat="1" applyFont="1" applyFill="1" applyBorder="1" applyProtection="1">
      <protection locked="0"/>
    </xf>
    <xf numFmtId="170" fontId="2" fillId="0" borderId="12" xfId="5" applyNumberFormat="1" applyFont="1" applyFill="1" applyBorder="1" applyAlignment="1" applyProtection="1">
      <alignment vertical="center"/>
    </xf>
    <xf numFmtId="0" fontId="5" fillId="0" borderId="16" xfId="3" applyFont="1" applyFill="1" applyBorder="1" applyAlignment="1" applyProtection="1">
      <alignment wrapText="1"/>
      <protection locked="0"/>
    </xf>
    <xf numFmtId="3" fontId="5" fillId="0" borderId="21" xfId="3" applyNumberFormat="1" applyFont="1" applyFill="1" applyBorder="1" applyProtection="1">
      <protection locked="0"/>
    </xf>
    <xf numFmtId="3" fontId="5" fillId="0" borderId="24" xfId="3" applyNumberFormat="1" applyFont="1" applyFill="1" applyBorder="1" applyProtection="1">
      <protection locked="0"/>
    </xf>
    <xf numFmtId="3" fontId="5" fillId="0" borderId="18" xfId="3" applyNumberFormat="1" applyFont="1" applyFill="1" applyBorder="1" applyProtection="1">
      <protection locked="0"/>
    </xf>
    <xf numFmtId="3" fontId="5" fillId="0" borderId="67" xfId="3" applyNumberFormat="1" applyFont="1" applyFill="1" applyBorder="1"/>
    <xf numFmtId="0" fontId="6" fillId="0" borderId="0" xfId="3" applyFont="1" applyFill="1"/>
    <xf numFmtId="165" fontId="13" fillId="0" borderId="51" xfId="0" applyNumberFormat="1" applyFont="1" applyFill="1" applyBorder="1" applyAlignment="1" applyProtection="1">
      <alignment horizontal="center" vertical="center" wrapText="1"/>
    </xf>
    <xf numFmtId="165" fontId="13" fillId="0" borderId="69" xfId="0" applyNumberFormat="1" applyFont="1" applyFill="1" applyBorder="1" applyAlignment="1" applyProtection="1">
      <alignment horizontal="center" vertical="center" wrapText="1"/>
    </xf>
    <xf numFmtId="165" fontId="14" fillId="0" borderId="45" xfId="0" applyNumberFormat="1" applyFont="1" applyFill="1" applyBorder="1" applyAlignment="1" applyProtection="1">
      <alignment vertical="center" wrapText="1"/>
      <protection locked="0"/>
    </xf>
    <xf numFmtId="165" fontId="14" fillId="0" borderId="53" xfId="0" applyNumberFormat="1" applyFont="1" applyFill="1" applyBorder="1" applyAlignment="1" applyProtection="1">
      <alignment vertical="center" wrapText="1"/>
      <protection locked="0"/>
    </xf>
    <xf numFmtId="165" fontId="13" fillId="0" borderId="51" xfId="0" applyNumberFormat="1" applyFont="1" applyFill="1" applyBorder="1" applyAlignment="1" applyProtection="1">
      <alignment vertical="center" wrapText="1"/>
    </xf>
    <xf numFmtId="165" fontId="4" fillId="0" borderId="43" xfId="0" applyNumberFormat="1" applyFont="1" applyFill="1" applyBorder="1" applyAlignment="1" applyProtection="1">
      <alignment horizontal="center" vertical="center" wrapText="1"/>
    </xf>
    <xf numFmtId="165" fontId="13" fillId="0" borderId="38" xfId="0" applyNumberFormat="1" applyFont="1" applyFill="1" applyBorder="1" applyAlignment="1" applyProtection="1">
      <alignment horizontal="center" vertical="center" wrapText="1"/>
    </xf>
    <xf numFmtId="165" fontId="13" fillId="0" borderId="50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19" fillId="0" borderId="49" xfId="1" applyNumberFormat="1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0" fontId="5" fillId="0" borderId="27" xfId="0" applyFont="1" applyFill="1" applyBorder="1" applyAlignment="1" applyProtection="1">
      <alignment horizontal="right"/>
    </xf>
    <xf numFmtId="0" fontId="3" fillId="0" borderId="0" xfId="0" applyFont="1" applyAlignment="1">
      <alignment horizontal="center" wrapText="1"/>
    </xf>
    <xf numFmtId="0" fontId="5" fillId="0" borderId="68" xfId="0" applyFont="1" applyFill="1" applyBorder="1" applyAlignment="1" applyProtection="1">
      <alignment horizontal="right"/>
    </xf>
    <xf numFmtId="165" fontId="4" fillId="0" borderId="39" xfId="0" applyNumberFormat="1" applyFont="1" applyFill="1" applyBorder="1" applyAlignment="1" applyProtection="1">
      <alignment horizontal="center" vertical="center" wrapText="1"/>
    </xf>
    <xf numFmtId="165" fontId="4" fillId="0" borderId="40" xfId="0" applyNumberFormat="1" applyFont="1" applyFill="1" applyBorder="1" applyAlignment="1" applyProtection="1">
      <alignment horizontal="center" vertical="center" wrapText="1"/>
    </xf>
    <xf numFmtId="165" fontId="5" fillId="0" borderId="49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4" fillId="0" borderId="47" xfId="0" applyNumberFormat="1" applyFont="1" applyFill="1" applyBorder="1" applyAlignment="1" applyProtection="1">
      <alignment horizontal="center" vertical="center" wrapText="1"/>
    </xf>
    <xf numFmtId="165" fontId="4" fillId="0" borderId="48" xfId="0" applyNumberFormat="1" applyFont="1" applyFill="1" applyBorder="1" applyAlignment="1" applyProtection="1">
      <alignment horizontal="center" vertical="center" wrapText="1"/>
    </xf>
    <xf numFmtId="0" fontId="3" fillId="0" borderId="66" xfId="0" applyFont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20" xfId="0" applyFont="1" applyBorder="1" applyAlignment="1">
      <alignment vertical="top" wrapText="1"/>
    </xf>
    <xf numFmtId="0" fontId="23" fillId="0" borderId="20" xfId="0" applyFont="1" applyBorder="1" applyAlignment="1">
      <alignment vertical="top" wrapText="1"/>
    </xf>
    <xf numFmtId="165" fontId="12" fillId="0" borderId="0" xfId="0" applyNumberFormat="1" applyFont="1" applyFill="1" applyAlignment="1">
      <alignment horizontal="right" vertical="center" wrapText="1"/>
    </xf>
    <xf numFmtId="165" fontId="12" fillId="0" borderId="0" xfId="0" applyNumberFormat="1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6" fontId="0" fillId="0" borderId="23" xfId="0" applyNumberFormat="1" applyBorder="1" applyAlignment="1">
      <alignment horizontal="center"/>
    </xf>
    <xf numFmtId="166" fontId="0" fillId="3" borderId="20" xfId="0" applyNumberFormat="1" applyFill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6" fontId="0" fillId="0" borderId="11" xfId="0" applyNumberFormat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6" fontId="0" fillId="3" borderId="56" xfId="0" applyNumberFormat="1" applyFill="1" applyBorder="1" applyAlignment="1">
      <alignment horizontal="center"/>
    </xf>
    <xf numFmtId="166" fontId="0" fillId="3" borderId="59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51" xfId="0" applyFont="1" applyBorder="1" applyAlignment="1">
      <alignment horizontal="left"/>
    </xf>
    <xf numFmtId="166" fontId="0" fillId="0" borderId="51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166" fontId="0" fillId="3" borderId="23" xfId="0" applyNumberFormat="1" applyFill="1" applyBorder="1" applyAlignment="1">
      <alignment horizontal="center"/>
    </xf>
    <xf numFmtId="166" fontId="0" fillId="3" borderId="53" xfId="0" applyNumberFormat="1" applyFill="1" applyBorder="1" applyAlignment="1">
      <alignment horizontal="center"/>
    </xf>
    <xf numFmtId="166" fontId="0" fillId="3" borderId="21" xfId="0" applyNumberFormat="1" applyFill="1" applyBorder="1" applyAlignment="1">
      <alignment horizontal="center"/>
    </xf>
    <xf numFmtId="0" fontId="0" fillId="0" borderId="45" xfId="0" applyBorder="1" applyAlignment="1">
      <alignment horizontal="left"/>
    </xf>
    <xf numFmtId="166" fontId="0" fillId="3" borderId="45" xfId="0" applyNumberFormat="1" applyFill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31" xfId="0" applyNumberFormat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5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51" xfId="0" applyNumberFormat="1" applyFont="1" applyBorder="1" applyAlignment="1">
      <alignment horizontal="center"/>
    </xf>
    <xf numFmtId="166" fontId="0" fillId="0" borderId="37" xfId="0" applyNumberFormat="1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166" fontId="0" fillId="0" borderId="65" xfId="0" applyNumberFormat="1" applyBorder="1" applyAlignment="1">
      <alignment horizontal="center"/>
    </xf>
    <xf numFmtId="166" fontId="0" fillId="0" borderId="6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9" xfId="0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6" fontId="0" fillId="3" borderId="3" xfId="0" applyNumberFormat="1" applyFill="1" applyBorder="1" applyAlignment="1">
      <alignment horizontal="center"/>
    </xf>
    <xf numFmtId="166" fontId="0" fillId="3" borderId="35" xfId="0" applyNumberForma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3" borderId="3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3" xfId="0" applyBorder="1" applyAlignment="1">
      <alignment horizontal="center"/>
    </xf>
    <xf numFmtId="0" fontId="4" fillId="0" borderId="29" xfId="3" applyFont="1" applyFill="1" applyBorder="1" applyAlignment="1" applyProtection="1">
      <alignment horizontal="center" vertical="center" wrapText="1"/>
    </xf>
    <xf numFmtId="0" fontId="4" fillId="0" borderId="32" xfId="3" applyFont="1" applyFill="1" applyBorder="1" applyAlignment="1" applyProtection="1">
      <alignment horizontal="center" vertical="center" wrapText="1"/>
    </xf>
    <xf numFmtId="0" fontId="4" fillId="0" borderId="16" xfId="3" applyFont="1" applyFill="1" applyBorder="1" applyAlignment="1" applyProtection="1">
      <alignment horizontal="center" vertical="center" wrapText="1"/>
    </xf>
    <xf numFmtId="0" fontId="27" fillId="0" borderId="8" xfId="5" applyFont="1" applyFill="1" applyBorder="1" applyAlignment="1" applyProtection="1">
      <alignment horizontal="center" vertical="center" textRotation="90"/>
    </xf>
    <xf numFmtId="0" fontId="27" fillId="0" borderId="36" xfId="5" applyFont="1" applyFill="1" applyBorder="1" applyAlignment="1" applyProtection="1">
      <alignment horizontal="center" vertical="center" textRotation="90"/>
    </xf>
    <xf numFmtId="0" fontId="27" fillId="0" borderId="17" xfId="5" applyFont="1" applyFill="1" applyBorder="1" applyAlignment="1" applyProtection="1">
      <alignment horizontal="center" vertical="center" textRotation="90"/>
    </xf>
    <xf numFmtId="0" fontId="26" fillId="0" borderId="2" xfId="3" applyFont="1" applyFill="1" applyBorder="1" applyAlignment="1" applyProtection="1">
      <alignment horizontal="center" vertical="center" wrapText="1"/>
    </xf>
    <xf numFmtId="0" fontId="26" fillId="0" borderId="20" xfId="3" applyFont="1" applyFill="1" applyBorder="1" applyAlignment="1" applyProtection="1">
      <alignment horizontal="center" vertical="center" wrapText="1"/>
    </xf>
    <xf numFmtId="0" fontId="26" fillId="0" borderId="9" xfId="3" applyFont="1" applyFill="1" applyBorder="1" applyAlignment="1" applyProtection="1">
      <alignment horizontal="center" vertical="center" wrapText="1"/>
    </xf>
    <xf numFmtId="0" fontId="26" fillId="0" borderId="18" xfId="3" applyFont="1" applyFill="1" applyBorder="1" applyAlignment="1" applyProtection="1">
      <alignment horizontal="center" vertical="center" wrapText="1"/>
    </xf>
    <xf numFmtId="0" fontId="26" fillId="0" borderId="20" xfId="3" applyFont="1" applyFill="1" applyBorder="1" applyAlignment="1" applyProtection="1">
      <alignment horizontal="center" wrapText="1"/>
    </xf>
    <xf numFmtId="0" fontId="26" fillId="0" borderId="21" xfId="3" applyFont="1" applyFill="1" applyBorder="1" applyAlignment="1" applyProtection="1">
      <alignment horizontal="center" wrapText="1"/>
    </xf>
    <xf numFmtId="0" fontId="26" fillId="0" borderId="0" xfId="3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3" applyFont="1" applyFill="1" applyBorder="1" applyAlignment="1" applyProtection="1">
      <alignment horizontal="center" vertical="center" wrapText="1"/>
    </xf>
    <xf numFmtId="0" fontId="0" fillId="0" borderId="0" xfId="0" applyBorder="1"/>
    <xf numFmtId="0" fontId="7" fillId="0" borderId="30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27" fillId="0" borderId="2" xfId="5" applyFont="1" applyFill="1" applyBorder="1" applyAlignment="1" applyProtection="1">
      <alignment horizontal="center" vertical="center" textRotation="90"/>
    </xf>
    <xf numFmtId="0" fontId="27" fillId="0" borderId="20" xfId="5" applyFont="1" applyFill="1" applyBorder="1" applyAlignment="1" applyProtection="1">
      <alignment horizontal="center" vertical="center" textRotation="90"/>
    </xf>
    <xf numFmtId="0" fontId="27" fillId="0" borderId="3" xfId="5" applyFont="1" applyFill="1" applyBorder="1" applyAlignment="1" applyProtection="1">
      <alignment horizontal="center" vertical="center" wrapText="1"/>
    </xf>
    <xf numFmtId="0" fontId="27" fillId="0" borderId="21" xfId="5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30" fillId="0" borderId="0" xfId="5" applyFont="1" applyFill="1" applyBorder="1" applyAlignment="1" applyProtection="1">
      <alignment horizontal="right" vertical="center"/>
    </xf>
    <xf numFmtId="0" fontId="4" fillId="0" borderId="7" xfId="3" applyFont="1" applyFill="1" applyBorder="1" applyAlignment="1">
      <alignment horizontal="left"/>
    </xf>
    <xf numFmtId="0" fontId="4" fillId="0" borderId="37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</cellXfs>
  <cellStyles count="6">
    <cellStyle name="Ezres" xfId="2" builtinId="3"/>
    <cellStyle name="Normál" xfId="0" builtinId="0"/>
    <cellStyle name="Normál 2" xfId="4" xr:uid="{00000000-0005-0000-0000-000002000000}"/>
    <cellStyle name="Normál_KVRENMUNKA" xfId="1" xr:uid="{00000000-0005-0000-0000-000003000000}"/>
    <cellStyle name="Normál_VAGYONK" xfId="5" xr:uid="{00000000-0005-0000-0000-000004000000}"/>
    <cellStyle name="Normál_VAGYONKIM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est&#252;leti%20anyagok/&#214;nkorm&#225;nyzati%20rendeletek/P&#233;nz&#252;gyi%20rendeletek/Kir&#225;lyegyh&#225;za/2019/K&#246;lts&#233;gvet&#233;s/Ktgv_mell&#233;kletek_tervezet_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-a"/>
      <sheetName val="3-b"/>
      <sheetName val="3-c"/>
      <sheetName val="4"/>
      <sheetName val="5-a"/>
      <sheetName val="5-b"/>
      <sheetName val="5-c"/>
      <sheetName val="6-a"/>
      <sheetName val="6-b"/>
      <sheetName val="7"/>
      <sheetName val="8"/>
      <sheetName val="9"/>
      <sheetName val="10"/>
      <sheetName val="11-a"/>
      <sheetName val="11-b"/>
      <sheetName val="11-c"/>
      <sheetName val="11-d"/>
      <sheetName val="11-e"/>
      <sheetName val="11-f"/>
    </sheetNames>
    <sheetDataSet>
      <sheetData sheetId="0"/>
      <sheetData sheetId="1">
        <row r="33">
          <cell r="C33">
            <v>237080747</v>
          </cell>
        </row>
        <row r="39">
          <cell r="C39">
            <v>364247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167"/>
  <sheetViews>
    <sheetView view="pageBreakPreview" zoomScale="60" zoomScaleNormal="100" workbookViewId="0">
      <selection activeCell="A4" sqref="A4:E4"/>
    </sheetView>
  </sheetViews>
  <sheetFormatPr defaultRowHeight="15" x14ac:dyDescent="0.25"/>
  <cols>
    <col min="1" max="1" width="14.28515625" customWidth="1"/>
    <col min="2" max="2" width="63.5703125" customWidth="1"/>
    <col min="3" max="3" width="15.140625" customWidth="1"/>
    <col min="4" max="4" width="14.85546875" bestFit="1" customWidth="1"/>
    <col min="5" max="5" width="14.85546875" customWidth="1"/>
  </cols>
  <sheetData>
    <row r="1" spans="1:5" ht="15.75" x14ac:dyDescent="0.25">
      <c r="A1" s="414" t="s">
        <v>315</v>
      </c>
      <c r="B1" s="414"/>
      <c r="C1" s="414"/>
      <c r="D1" s="414"/>
      <c r="E1" s="414"/>
    </row>
    <row r="2" spans="1:5" ht="15.75" x14ac:dyDescent="0.25">
      <c r="A2" s="303"/>
      <c r="B2" s="303"/>
      <c r="C2" s="303"/>
      <c r="D2" s="303"/>
    </row>
    <row r="3" spans="1:5" ht="15.75" x14ac:dyDescent="0.25">
      <c r="A3" s="415" t="s">
        <v>379</v>
      </c>
      <c r="B3" s="415"/>
      <c r="C3" s="415"/>
      <c r="D3" s="415"/>
      <c r="E3" s="415"/>
    </row>
    <row r="4" spans="1:5" ht="15.75" x14ac:dyDescent="0.25">
      <c r="A4" s="416" t="s">
        <v>721</v>
      </c>
      <c r="B4" s="416"/>
      <c r="C4" s="416"/>
      <c r="D4" s="416"/>
      <c r="E4" s="416"/>
    </row>
    <row r="5" spans="1:5" ht="15.75" x14ac:dyDescent="0.25">
      <c r="A5" s="304"/>
      <c r="B5" s="304"/>
      <c r="C5" s="304"/>
      <c r="D5" s="304"/>
    </row>
    <row r="6" spans="1:5" ht="15.75" x14ac:dyDescent="0.25">
      <c r="A6" s="84"/>
      <c r="B6" s="84"/>
      <c r="C6" s="84"/>
    </row>
    <row r="7" spans="1:5" ht="15.75" x14ac:dyDescent="0.25">
      <c r="A7" s="127"/>
      <c r="B7" s="7"/>
      <c r="C7" s="420" t="s">
        <v>369</v>
      </c>
      <c r="D7" s="420"/>
      <c r="E7" s="420"/>
    </row>
    <row r="8" spans="1:5" ht="16.5" thickBot="1" x14ac:dyDescent="0.3">
      <c r="A8" s="418" t="s">
        <v>332</v>
      </c>
      <c r="B8" s="418"/>
      <c r="C8" s="418"/>
    </row>
    <row r="9" spans="1:5" ht="32.25" thickBot="1" x14ac:dyDescent="0.3">
      <c r="A9" s="8" t="s">
        <v>330</v>
      </c>
      <c r="B9" s="9" t="s">
        <v>331</v>
      </c>
      <c r="C9" s="86" t="s">
        <v>462</v>
      </c>
      <c r="D9" s="86" t="s">
        <v>463</v>
      </c>
      <c r="E9" s="86" t="s">
        <v>701</v>
      </c>
    </row>
    <row r="10" spans="1:5" ht="16.5" thickBot="1" x14ac:dyDescent="0.3">
      <c r="A10" s="10" t="s">
        <v>6</v>
      </c>
      <c r="B10" s="11" t="s">
        <v>7</v>
      </c>
      <c r="C10" s="12" t="s">
        <v>8</v>
      </c>
      <c r="D10" s="12" t="s">
        <v>272</v>
      </c>
      <c r="E10" s="12" t="s">
        <v>273</v>
      </c>
    </row>
    <row r="11" spans="1:5" ht="16.5" thickBot="1" x14ac:dyDescent="0.3">
      <c r="A11" s="16" t="s">
        <v>10</v>
      </c>
      <c r="B11" s="17" t="s">
        <v>11</v>
      </c>
      <c r="C11" s="18">
        <f>C12+C13+C14+C15+C16+C17</f>
        <v>39253228</v>
      </c>
      <c r="D11" s="18">
        <f>D12+D13+D14+D15+D16+D17</f>
        <v>44876206</v>
      </c>
      <c r="E11" s="18">
        <f>E12+E13+E14+E15+E16+E17</f>
        <v>44876206</v>
      </c>
    </row>
    <row r="12" spans="1:5" ht="15.75" x14ac:dyDescent="0.25">
      <c r="A12" s="19" t="s">
        <v>12</v>
      </c>
      <c r="B12" s="20" t="s">
        <v>13</v>
      </c>
      <c r="C12" s="21">
        <v>10560930</v>
      </c>
      <c r="D12" s="21">
        <f>SUM('2'!D12)</f>
        <v>12508323</v>
      </c>
      <c r="E12" s="21">
        <f>SUM('2'!E12)</f>
        <v>12508323</v>
      </c>
    </row>
    <row r="13" spans="1:5" ht="15.75" x14ac:dyDescent="0.25">
      <c r="A13" s="22" t="s">
        <v>14</v>
      </c>
      <c r="B13" s="23" t="s">
        <v>15</v>
      </c>
      <c r="C13" s="24"/>
      <c r="D13" s="21">
        <f>SUM('2'!D13)</f>
        <v>0</v>
      </c>
      <c r="E13" s="21">
        <f>SUM('2'!E13)</f>
        <v>0</v>
      </c>
    </row>
    <row r="14" spans="1:5" ht="15.75" x14ac:dyDescent="0.25">
      <c r="A14" s="22" t="s">
        <v>16</v>
      </c>
      <c r="B14" s="23" t="s">
        <v>17</v>
      </c>
      <c r="C14" s="24">
        <v>26892298</v>
      </c>
      <c r="D14" s="21">
        <f>SUM('2'!D14)</f>
        <v>28322523</v>
      </c>
      <c r="E14" s="21">
        <f>SUM('2'!E14)</f>
        <v>28322523</v>
      </c>
    </row>
    <row r="15" spans="1:5" ht="15.75" x14ac:dyDescent="0.25">
      <c r="A15" s="22" t="s">
        <v>18</v>
      </c>
      <c r="B15" s="23" t="s">
        <v>19</v>
      </c>
      <c r="C15" s="24">
        <v>1800000</v>
      </c>
      <c r="D15" s="21">
        <f>SUM('2'!D15)</f>
        <v>1800000</v>
      </c>
      <c r="E15" s="21">
        <f>SUM('2'!E15)</f>
        <v>1800000</v>
      </c>
    </row>
    <row r="16" spans="1:5" ht="15.75" x14ac:dyDescent="0.25">
      <c r="A16" s="22" t="s">
        <v>20</v>
      </c>
      <c r="B16" s="23" t="s">
        <v>21</v>
      </c>
      <c r="C16" s="24"/>
      <c r="D16" s="21">
        <f>SUM('2'!D16)</f>
        <v>2245360</v>
      </c>
      <c r="E16" s="21">
        <f>SUM('2'!E16)</f>
        <v>2245360</v>
      </c>
    </row>
    <row r="17" spans="1:5" ht="16.5" thickBot="1" x14ac:dyDescent="0.3">
      <c r="A17" s="25" t="s">
        <v>22</v>
      </c>
      <c r="B17" s="26" t="s">
        <v>23</v>
      </c>
      <c r="C17" s="24"/>
      <c r="D17" s="21">
        <f>SUM('2'!D17)</f>
        <v>0</v>
      </c>
      <c r="E17" s="21">
        <f>SUM('2'!E17)</f>
        <v>0</v>
      </c>
    </row>
    <row r="18" spans="1:5" ht="32.25" thickBot="1" x14ac:dyDescent="0.3">
      <c r="A18" s="16" t="s">
        <v>24</v>
      </c>
      <c r="B18" s="27" t="s">
        <v>25</v>
      </c>
      <c r="C18" s="18">
        <f>C19+C20+C21+C22+C23</f>
        <v>109068490</v>
      </c>
      <c r="D18" s="18">
        <f>D19+D20+D21+D22+D23</f>
        <v>125811975</v>
      </c>
      <c r="E18" s="18">
        <f>E19+E20+E21+E22+E23</f>
        <v>66945130</v>
      </c>
    </row>
    <row r="19" spans="1:5" ht="15.75" x14ac:dyDescent="0.25">
      <c r="A19" s="19" t="s">
        <v>26</v>
      </c>
      <c r="B19" s="20" t="s">
        <v>27</v>
      </c>
      <c r="C19" s="21"/>
      <c r="D19" s="21"/>
      <c r="E19" s="21"/>
    </row>
    <row r="20" spans="1:5" ht="15.75" x14ac:dyDescent="0.25">
      <c r="A20" s="22" t="s">
        <v>28</v>
      </c>
      <c r="B20" s="23" t="s">
        <v>29</v>
      </c>
      <c r="C20" s="24"/>
      <c r="D20" s="24"/>
      <c r="E20" s="24"/>
    </row>
    <row r="21" spans="1:5" ht="17.25" customHeight="1" x14ac:dyDescent="0.25">
      <c r="A21" s="22" t="s">
        <v>30</v>
      </c>
      <c r="B21" s="23" t="s">
        <v>31</v>
      </c>
      <c r="C21" s="24"/>
      <c r="D21" s="24"/>
      <c r="E21" s="24"/>
    </row>
    <row r="22" spans="1:5" ht="16.5" customHeight="1" x14ac:dyDescent="0.25">
      <c r="A22" s="22" t="s">
        <v>32</v>
      </c>
      <c r="B22" s="23" t="s">
        <v>33</v>
      </c>
      <c r="C22" s="24"/>
      <c r="D22" s="24"/>
      <c r="E22" s="24"/>
    </row>
    <row r="23" spans="1:5" ht="15.75" x14ac:dyDescent="0.25">
      <c r="A23" s="22" t="s">
        <v>34</v>
      </c>
      <c r="B23" s="23" t="s">
        <v>35</v>
      </c>
      <c r="C23" s="24">
        <f>SUM('2'!C23)+'4'!C26</f>
        <v>109068490</v>
      </c>
      <c r="D23" s="24">
        <f>SUM('2'!D23)+'4'!D26</f>
        <v>125811975</v>
      </c>
      <c r="E23" s="24">
        <f>SUM('2'!E23)+'4'!E26</f>
        <v>66945130</v>
      </c>
    </row>
    <row r="24" spans="1:5" ht="16.5" thickBot="1" x14ac:dyDescent="0.3">
      <c r="A24" s="25" t="s">
        <v>36</v>
      </c>
      <c r="B24" s="26" t="s">
        <v>37</v>
      </c>
      <c r="C24" s="28">
        <v>83083423</v>
      </c>
      <c r="D24" s="28">
        <v>83083423</v>
      </c>
      <c r="E24" s="28">
        <v>83083424</v>
      </c>
    </row>
    <row r="25" spans="1:5" ht="32.25" thickBot="1" x14ac:dyDescent="0.3">
      <c r="A25" s="16" t="s">
        <v>38</v>
      </c>
      <c r="B25" s="17" t="s">
        <v>39</v>
      </c>
      <c r="C25" s="18">
        <f>C26+C27+C28+C29+C30</f>
        <v>19362249</v>
      </c>
      <c r="D25" s="18">
        <f>D26+D27+D28+D29+D30</f>
        <v>19362249</v>
      </c>
      <c r="E25" s="18">
        <f>E26+E27+E28+E29+E30</f>
        <v>529340</v>
      </c>
    </row>
    <row r="26" spans="1:5" ht="15.75" x14ac:dyDescent="0.25">
      <c r="A26" s="19" t="s">
        <v>40</v>
      </c>
      <c r="B26" s="20" t="s">
        <v>41</v>
      </c>
      <c r="C26" s="21"/>
      <c r="D26" s="21"/>
      <c r="E26" s="21"/>
    </row>
    <row r="27" spans="1:5" ht="15.75" x14ac:dyDescent="0.25">
      <c r="A27" s="22" t="s">
        <v>42</v>
      </c>
      <c r="B27" s="23" t="s">
        <v>43</v>
      </c>
      <c r="C27" s="24"/>
      <c r="D27" s="24"/>
      <c r="E27" s="24"/>
    </row>
    <row r="28" spans="1:5" ht="31.5" x14ac:dyDescent="0.25">
      <c r="A28" s="22" t="s">
        <v>44</v>
      </c>
      <c r="B28" s="23" t="s">
        <v>45</v>
      </c>
      <c r="C28" s="24"/>
      <c r="D28" s="24"/>
      <c r="E28" s="24"/>
    </row>
    <row r="29" spans="1:5" ht="31.5" x14ac:dyDescent="0.25">
      <c r="A29" s="22" t="s">
        <v>46</v>
      </c>
      <c r="B29" s="23" t="s">
        <v>47</v>
      </c>
      <c r="C29" s="24"/>
      <c r="D29" s="24"/>
      <c r="E29" s="24"/>
    </row>
    <row r="30" spans="1:5" ht="15.75" x14ac:dyDescent="0.25">
      <c r="A30" s="22" t="s">
        <v>48</v>
      </c>
      <c r="B30" s="23" t="s">
        <v>49</v>
      </c>
      <c r="C30" s="24">
        <f>SUM('2'!C30)</f>
        <v>19362249</v>
      </c>
      <c r="D30" s="24">
        <f>SUM('2'!D30)</f>
        <v>19362249</v>
      </c>
      <c r="E30" s="24">
        <f>SUM('2'!E30)</f>
        <v>529340</v>
      </c>
    </row>
    <row r="31" spans="1:5" ht="16.5" thickBot="1" x14ac:dyDescent="0.3">
      <c r="A31" s="25" t="s">
        <v>50</v>
      </c>
      <c r="B31" s="26" t="s">
        <v>51</v>
      </c>
      <c r="C31" s="28">
        <f>SUM('2'!C31)</f>
        <v>19362249</v>
      </c>
      <c r="D31" s="28">
        <f>SUM('2'!D31)</f>
        <v>19362249</v>
      </c>
      <c r="E31" s="28">
        <f>SUM('2'!E31)</f>
        <v>529340</v>
      </c>
    </row>
    <row r="32" spans="1:5" ht="16.5" thickBot="1" x14ac:dyDescent="0.3">
      <c r="A32" s="16" t="s">
        <v>52</v>
      </c>
      <c r="B32" s="17" t="s">
        <v>53</v>
      </c>
      <c r="C32" s="18">
        <f>C33+C37+C38+C39</f>
        <v>238708788</v>
      </c>
      <c r="D32" s="18">
        <f>D33+D37+D38+D39</f>
        <v>324376566</v>
      </c>
      <c r="E32" s="18">
        <f>E33+E37+E38+E39</f>
        <v>324393566</v>
      </c>
    </row>
    <row r="33" spans="1:5" ht="15.75" x14ac:dyDescent="0.25">
      <c r="A33" s="19" t="s">
        <v>54</v>
      </c>
      <c r="B33" s="20" t="s">
        <v>55</v>
      </c>
      <c r="C33" s="29">
        <f>+C34+C35+C36</f>
        <v>237080747</v>
      </c>
      <c r="D33" s="29">
        <f>+D34+D35+D36</f>
        <v>321788279</v>
      </c>
      <c r="E33" s="29">
        <f>+E34+E35+E36</f>
        <v>321788279</v>
      </c>
    </row>
    <row r="34" spans="1:5" ht="15.75" x14ac:dyDescent="0.25">
      <c r="A34" s="22" t="s">
        <v>56</v>
      </c>
      <c r="B34" s="23" t="s">
        <v>57</v>
      </c>
      <c r="C34" s="24">
        <f>SUM('2'!C34)</f>
        <v>1216675</v>
      </c>
      <c r="D34" s="24">
        <f>SUM('2'!D34)</f>
        <v>1656334</v>
      </c>
      <c r="E34" s="24">
        <f>SUM('2'!E34)</f>
        <v>1656334</v>
      </c>
    </row>
    <row r="35" spans="1:5" ht="15.75" x14ac:dyDescent="0.25">
      <c r="A35" s="22" t="s">
        <v>58</v>
      </c>
      <c r="B35" s="23" t="s">
        <v>59</v>
      </c>
      <c r="C35" s="24"/>
      <c r="D35" s="24"/>
      <c r="E35" s="24"/>
    </row>
    <row r="36" spans="1:5" ht="15.75" x14ac:dyDescent="0.25">
      <c r="A36" s="22" t="s">
        <v>60</v>
      </c>
      <c r="B36" s="30" t="s">
        <v>61</v>
      </c>
      <c r="C36" s="24">
        <f>SUM('2'!C36)</f>
        <v>235864072</v>
      </c>
      <c r="D36" s="24">
        <f>SUM('2'!D36)</f>
        <v>320131945</v>
      </c>
      <c r="E36" s="24">
        <f>SUM('2'!E36)</f>
        <v>320131945</v>
      </c>
    </row>
    <row r="37" spans="1:5" ht="15.75" x14ac:dyDescent="0.25">
      <c r="A37" s="22" t="s">
        <v>62</v>
      </c>
      <c r="B37" s="23" t="s">
        <v>63</v>
      </c>
      <c r="C37" s="24">
        <f>SUM('2'!C37)</f>
        <v>1263794</v>
      </c>
      <c r="D37" s="24">
        <f>SUM('2'!D37)</f>
        <v>1676284</v>
      </c>
      <c r="E37" s="24">
        <f>SUM('2'!E37)</f>
        <v>1676284</v>
      </c>
    </row>
    <row r="38" spans="1:5" ht="15.75" x14ac:dyDescent="0.25">
      <c r="A38" s="22" t="s">
        <v>64</v>
      </c>
      <c r="B38" s="23" t="s">
        <v>65</v>
      </c>
      <c r="C38" s="24">
        <v>0</v>
      </c>
      <c r="D38" s="24"/>
      <c r="E38" s="24"/>
    </row>
    <row r="39" spans="1:5" ht="16.5" thickBot="1" x14ac:dyDescent="0.3">
      <c r="A39" s="25" t="s">
        <v>66</v>
      </c>
      <c r="B39" s="26" t="s">
        <v>67</v>
      </c>
      <c r="C39" s="28">
        <f>SUM('2'!C39)</f>
        <v>364247</v>
      </c>
      <c r="D39" s="28">
        <f>SUM('2'!D39)</f>
        <v>912003</v>
      </c>
      <c r="E39" s="28">
        <f>SUM('2'!E39)+'4'!E28</f>
        <v>929003</v>
      </c>
    </row>
    <row r="40" spans="1:5" ht="16.5" thickBot="1" x14ac:dyDescent="0.3">
      <c r="A40" s="16" t="s">
        <v>68</v>
      </c>
      <c r="B40" s="17" t="s">
        <v>69</v>
      </c>
      <c r="C40" s="18">
        <f>SUM(C41:C51)</f>
        <v>13865070</v>
      </c>
      <c r="D40" s="18">
        <f>SUM(D41:D51)</f>
        <v>21048823</v>
      </c>
      <c r="E40" s="18">
        <f>SUM(E41:E51)</f>
        <v>17994379</v>
      </c>
    </row>
    <row r="41" spans="1:5" ht="15.75" x14ac:dyDescent="0.25">
      <c r="A41" s="19" t="s">
        <v>70</v>
      </c>
      <c r="B41" s="20" t="s">
        <v>71</v>
      </c>
      <c r="C41" s="21"/>
      <c r="D41" s="21"/>
      <c r="E41" s="21"/>
    </row>
    <row r="42" spans="1:5" ht="15.75" x14ac:dyDescent="0.25">
      <c r="A42" s="22" t="s">
        <v>72</v>
      </c>
      <c r="B42" s="23" t="s">
        <v>73</v>
      </c>
      <c r="C42" s="24">
        <v>1724000</v>
      </c>
      <c r="D42" s="24">
        <f>SUM('2'!D42)+'4'!D13</f>
        <v>2772000</v>
      </c>
      <c r="E42" s="24">
        <f>SUM('2'!E42)+'4'!E13</f>
        <v>1137881</v>
      </c>
    </row>
    <row r="43" spans="1:5" ht="15.75" x14ac:dyDescent="0.25">
      <c r="A43" s="22" t="s">
        <v>74</v>
      </c>
      <c r="B43" s="23" t="s">
        <v>75</v>
      </c>
      <c r="C43" s="24">
        <v>50000</v>
      </c>
      <c r="D43" s="24">
        <f>SUM('2'!D43)+'4'!D14</f>
        <v>178774</v>
      </c>
      <c r="E43" s="24">
        <f>SUM('2'!E43)+'4'!E14</f>
        <v>167085</v>
      </c>
    </row>
    <row r="44" spans="1:5" ht="15.75" x14ac:dyDescent="0.25">
      <c r="A44" s="22" t="s">
        <v>76</v>
      </c>
      <c r="B44" s="23" t="s">
        <v>77</v>
      </c>
      <c r="C44" s="24"/>
      <c r="D44" s="24">
        <f>SUM('2'!D44)+'4'!D15</f>
        <v>2509555</v>
      </c>
      <c r="E44" s="24">
        <f>SUM('2'!E44)+'4'!E15</f>
        <v>2509555</v>
      </c>
    </row>
    <row r="45" spans="1:5" ht="15.75" x14ac:dyDescent="0.25">
      <c r="A45" s="22" t="s">
        <v>78</v>
      </c>
      <c r="B45" s="23" t="s">
        <v>79</v>
      </c>
      <c r="C45" s="24">
        <f>SUM('2'!C45)+'4'!C16</f>
        <v>9745178</v>
      </c>
      <c r="D45" s="24">
        <f>SUM('2'!D45)+'4'!D16</f>
        <v>9745178</v>
      </c>
      <c r="E45" s="24">
        <f>SUM('2'!E45)+'4'!E16</f>
        <v>8759274</v>
      </c>
    </row>
    <row r="46" spans="1:5" ht="15.75" x14ac:dyDescent="0.25">
      <c r="A46" s="22" t="s">
        <v>80</v>
      </c>
      <c r="B46" s="23" t="s">
        <v>81</v>
      </c>
      <c r="C46" s="24">
        <v>2340892</v>
      </c>
      <c r="D46" s="24">
        <f>SUM('2'!D46)+'4'!D17</f>
        <v>2752676</v>
      </c>
      <c r="E46" s="24">
        <f>SUM('2'!E46)+'4'!E17</f>
        <v>2342012</v>
      </c>
    </row>
    <row r="47" spans="1:5" ht="15.75" x14ac:dyDescent="0.25">
      <c r="A47" s="22" t="s">
        <v>82</v>
      </c>
      <c r="B47" s="23" t="s">
        <v>83</v>
      </c>
      <c r="C47" s="24"/>
      <c r="D47" s="24">
        <f>SUM('2'!D47)+'4'!D18</f>
        <v>0</v>
      </c>
      <c r="E47" s="24">
        <f>SUM('2'!E47)+'4'!E18</f>
        <v>0</v>
      </c>
    </row>
    <row r="48" spans="1:5" ht="15.75" x14ac:dyDescent="0.25">
      <c r="A48" s="22" t="s">
        <v>84</v>
      </c>
      <c r="B48" s="23" t="s">
        <v>85</v>
      </c>
      <c r="C48" s="24">
        <f>4000+1000</f>
        <v>5000</v>
      </c>
      <c r="D48" s="24">
        <f>SUM('2'!D48)+'4'!D19</f>
        <v>5000</v>
      </c>
      <c r="E48" s="24">
        <f>SUM('2'!E48)+'4'!E19</f>
        <v>176</v>
      </c>
    </row>
    <row r="49" spans="1:5" ht="15.75" x14ac:dyDescent="0.25">
      <c r="A49" s="22" t="s">
        <v>86</v>
      </c>
      <c r="B49" s="23" t="s">
        <v>87</v>
      </c>
      <c r="C49" s="24"/>
      <c r="D49" s="24">
        <f>SUM('2'!D49)+'4'!D20</f>
        <v>0</v>
      </c>
      <c r="E49" s="24">
        <f>SUM('2'!E49)+'4'!E20</f>
        <v>0</v>
      </c>
    </row>
    <row r="50" spans="1:5" ht="15.75" x14ac:dyDescent="0.25">
      <c r="A50" s="25" t="s">
        <v>88</v>
      </c>
      <c r="B50" s="26" t="s">
        <v>89</v>
      </c>
      <c r="C50" s="28"/>
      <c r="D50" s="24">
        <f>SUM('2'!D50)+'4'!D21</f>
        <v>0</v>
      </c>
      <c r="E50" s="24">
        <f>SUM('2'!E50)+'4'!E21</f>
        <v>0</v>
      </c>
    </row>
    <row r="51" spans="1:5" ht="16.5" thickBot="1" x14ac:dyDescent="0.3">
      <c r="A51" s="25" t="s">
        <v>90</v>
      </c>
      <c r="B51" s="26" t="s">
        <v>91</v>
      </c>
      <c r="C51" s="28"/>
      <c r="D51" s="24">
        <f>SUM('2'!D51)+'4'!D22</f>
        <v>3085640</v>
      </c>
      <c r="E51" s="24">
        <f>SUM('2'!E51)+'4'!E22</f>
        <v>3078396</v>
      </c>
    </row>
    <row r="52" spans="1:5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  <c r="E52" s="18">
        <f>SUM(E53:E57)</f>
        <v>0</v>
      </c>
    </row>
    <row r="53" spans="1:5" ht="15.75" x14ac:dyDescent="0.25">
      <c r="A53" s="19" t="s">
        <v>94</v>
      </c>
      <c r="B53" s="20" t="s">
        <v>95</v>
      </c>
      <c r="C53" s="21"/>
      <c r="D53" s="21"/>
      <c r="E53" s="21"/>
    </row>
    <row r="54" spans="1:5" ht="15.75" x14ac:dyDescent="0.25">
      <c r="A54" s="22" t="s">
        <v>96</v>
      </c>
      <c r="B54" s="23" t="s">
        <v>97</v>
      </c>
      <c r="C54" s="24"/>
      <c r="D54" s="24"/>
      <c r="E54" s="24"/>
    </row>
    <row r="55" spans="1:5" ht="15.75" x14ac:dyDescent="0.25">
      <c r="A55" s="22" t="s">
        <v>98</v>
      </c>
      <c r="B55" s="23" t="s">
        <v>99</v>
      </c>
      <c r="C55" s="24"/>
      <c r="D55" s="24"/>
      <c r="E55" s="24"/>
    </row>
    <row r="56" spans="1:5" ht="15.75" x14ac:dyDescent="0.25">
      <c r="A56" s="22" t="s">
        <v>100</v>
      </c>
      <c r="B56" s="23" t="s">
        <v>101</v>
      </c>
      <c r="C56" s="24"/>
      <c r="D56" s="24"/>
      <c r="E56" s="24"/>
    </row>
    <row r="57" spans="1:5" ht="16.5" thickBot="1" x14ac:dyDescent="0.3">
      <c r="A57" s="25" t="s">
        <v>102</v>
      </c>
      <c r="B57" s="26" t="s">
        <v>103</v>
      </c>
      <c r="C57" s="28"/>
      <c r="D57" s="28"/>
      <c r="E57" s="28"/>
    </row>
    <row r="58" spans="1:5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108555</v>
      </c>
      <c r="E58" s="18">
        <f>SUM(E59:E61)</f>
        <v>108555</v>
      </c>
    </row>
    <row r="59" spans="1:5" ht="31.5" x14ac:dyDescent="0.25">
      <c r="A59" s="19" t="s">
        <v>106</v>
      </c>
      <c r="B59" s="20" t="s">
        <v>107</v>
      </c>
      <c r="C59" s="21"/>
      <c r="D59" s="21"/>
      <c r="E59" s="21"/>
    </row>
    <row r="60" spans="1:5" ht="31.5" x14ac:dyDescent="0.25">
      <c r="A60" s="22" t="s">
        <v>108</v>
      </c>
      <c r="B60" s="23" t="s">
        <v>109</v>
      </c>
      <c r="C60" s="24"/>
      <c r="D60" s="24">
        <f>SUM('2'!D60)</f>
        <v>108555</v>
      </c>
      <c r="E60" s="24">
        <f>SUM('2'!E60)</f>
        <v>108555</v>
      </c>
    </row>
    <row r="61" spans="1:5" ht="15.75" x14ac:dyDescent="0.25">
      <c r="A61" s="22" t="s">
        <v>110</v>
      </c>
      <c r="B61" s="23" t="s">
        <v>111</v>
      </c>
      <c r="C61" s="24"/>
      <c r="D61" s="24"/>
      <c r="E61" s="24"/>
    </row>
    <row r="62" spans="1:5" ht="16.5" thickBot="1" x14ac:dyDescent="0.3">
      <c r="A62" s="25" t="s">
        <v>112</v>
      </c>
      <c r="B62" s="26" t="s">
        <v>113</v>
      </c>
      <c r="C62" s="28"/>
      <c r="D62" s="28"/>
      <c r="E62" s="28"/>
    </row>
    <row r="63" spans="1:5" ht="16.5" thickBot="1" x14ac:dyDescent="0.3">
      <c r="A63" s="16" t="s">
        <v>114</v>
      </c>
      <c r="B63" s="27" t="s">
        <v>115</v>
      </c>
      <c r="C63" s="18">
        <f>SUM(C64:C67)</f>
        <v>2461600</v>
      </c>
      <c r="D63" s="18">
        <f>SUM(D64:D67)</f>
        <v>4445004</v>
      </c>
      <c r="E63" s="18">
        <f>SUM(E64:E67)</f>
        <v>4445004</v>
      </c>
    </row>
    <row r="64" spans="1:5" ht="31.5" x14ac:dyDescent="0.25">
      <c r="A64" s="19" t="s">
        <v>116</v>
      </c>
      <c r="B64" s="20" t="s">
        <v>117</v>
      </c>
      <c r="C64" s="24"/>
      <c r="D64" s="24"/>
      <c r="E64" s="24"/>
    </row>
    <row r="65" spans="1:5" ht="31.5" x14ac:dyDescent="0.25">
      <c r="A65" s="22" t="s">
        <v>118</v>
      </c>
      <c r="B65" s="23" t="s">
        <v>119</v>
      </c>
      <c r="C65" s="24">
        <v>261600</v>
      </c>
      <c r="D65" s="24">
        <f>SUM('2'!D65)+'4'!D39</f>
        <v>272500</v>
      </c>
      <c r="E65" s="24">
        <f>SUM('2'!E65)+'4'!E39</f>
        <v>272500</v>
      </c>
    </row>
    <row r="66" spans="1:5" ht="15.75" x14ac:dyDescent="0.25">
      <c r="A66" s="22" t="s">
        <v>120</v>
      </c>
      <c r="B66" s="23" t="s">
        <v>121</v>
      </c>
      <c r="C66" s="177">
        <v>2200000</v>
      </c>
      <c r="D66" s="24">
        <f>SUM('2'!D66)</f>
        <v>4172504</v>
      </c>
      <c r="E66" s="24">
        <f>SUM('2'!E66)</f>
        <v>4172504</v>
      </c>
    </row>
    <row r="67" spans="1:5" ht="16.5" thickBot="1" x14ac:dyDescent="0.3">
      <c r="A67" s="25" t="s">
        <v>122</v>
      </c>
      <c r="B67" s="26" t="s">
        <v>123</v>
      </c>
      <c r="C67" s="24"/>
      <c r="D67" s="24"/>
      <c r="E67" s="24"/>
    </row>
    <row r="68" spans="1:5" ht="16.5" thickBot="1" x14ac:dyDescent="0.3">
      <c r="A68" s="16" t="s">
        <v>124</v>
      </c>
      <c r="B68" s="17" t="s">
        <v>125</v>
      </c>
      <c r="C68" s="18">
        <f>C11+C18+C25+C32+C40+C52+C58+C63</f>
        <v>422719425</v>
      </c>
      <c r="D68" s="18">
        <f>D11+D18+D25+D32+D40+D52+D58+D63</f>
        <v>540029378</v>
      </c>
      <c r="E68" s="18">
        <f>E11+E18+E25+E32+E40+E52+E58+E63</f>
        <v>459292180</v>
      </c>
    </row>
    <row r="69" spans="1:5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  <c r="E69" s="18">
        <f>SUM(E70:E72)</f>
        <v>0</v>
      </c>
    </row>
    <row r="70" spans="1:5" ht="15.75" x14ac:dyDescent="0.25">
      <c r="A70" s="19" t="s">
        <v>128</v>
      </c>
      <c r="B70" s="20" t="s">
        <v>129</v>
      </c>
      <c r="C70" s="24"/>
      <c r="D70" s="24"/>
      <c r="E70" s="24"/>
    </row>
    <row r="71" spans="1:5" ht="15.75" x14ac:dyDescent="0.25">
      <c r="A71" s="22" t="s">
        <v>130</v>
      </c>
      <c r="B71" s="23" t="s">
        <v>131</v>
      </c>
      <c r="C71" s="24"/>
      <c r="D71" s="24"/>
      <c r="E71" s="24"/>
    </row>
    <row r="72" spans="1:5" ht="16.5" thickBot="1" x14ac:dyDescent="0.3">
      <c r="A72" s="25" t="s">
        <v>132</v>
      </c>
      <c r="B72" s="32" t="s">
        <v>329</v>
      </c>
      <c r="C72" s="24"/>
      <c r="D72" s="24"/>
      <c r="E72" s="24"/>
    </row>
    <row r="73" spans="1:5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  <c r="E73" s="18">
        <f>SUM(E74:E77)</f>
        <v>0</v>
      </c>
    </row>
    <row r="74" spans="1:5" ht="15.75" x14ac:dyDescent="0.25">
      <c r="A74" s="19" t="s">
        <v>136</v>
      </c>
      <c r="B74" s="20" t="s">
        <v>137</v>
      </c>
      <c r="C74" s="24"/>
      <c r="D74" s="24"/>
      <c r="E74" s="24"/>
    </row>
    <row r="75" spans="1:5" ht="15.75" x14ac:dyDescent="0.25">
      <c r="A75" s="22" t="s">
        <v>138</v>
      </c>
      <c r="B75" s="23" t="s">
        <v>139</v>
      </c>
      <c r="C75" s="24"/>
      <c r="D75" s="24"/>
      <c r="E75" s="24"/>
    </row>
    <row r="76" spans="1:5" ht="15.75" x14ac:dyDescent="0.25">
      <c r="A76" s="22" t="s">
        <v>140</v>
      </c>
      <c r="B76" s="23" t="s">
        <v>141</v>
      </c>
      <c r="C76" s="24"/>
      <c r="D76" s="24"/>
      <c r="E76" s="24"/>
    </row>
    <row r="77" spans="1:5" ht="16.5" thickBot="1" x14ac:dyDescent="0.3">
      <c r="A77" s="25" t="s">
        <v>142</v>
      </c>
      <c r="B77" s="26" t="s">
        <v>143</v>
      </c>
      <c r="C77" s="24"/>
      <c r="D77" s="24"/>
      <c r="E77" s="24"/>
    </row>
    <row r="78" spans="1:5" ht="16.5" thickBot="1" x14ac:dyDescent="0.3">
      <c r="A78" s="31" t="s">
        <v>144</v>
      </c>
      <c r="B78" s="27" t="s">
        <v>145</v>
      </c>
      <c r="C78" s="18">
        <f>SUM(C79:C80)</f>
        <v>265149199</v>
      </c>
      <c r="D78" s="18">
        <f>SUM(D79:D80)</f>
        <v>266092522</v>
      </c>
      <c r="E78" s="18">
        <f>SUM(E79:E80)</f>
        <v>266092522</v>
      </c>
    </row>
    <row r="79" spans="1:5" ht="15.75" x14ac:dyDescent="0.25">
      <c r="A79" s="19" t="s">
        <v>146</v>
      </c>
      <c r="B79" s="20" t="s">
        <v>147</v>
      </c>
      <c r="C79" s="24">
        <f>SUM('2'!C79)+'4'!C42</f>
        <v>265149199</v>
      </c>
      <c r="D79" s="24">
        <f>SUM('2'!D79)+'4'!D42</f>
        <v>266092522</v>
      </c>
      <c r="E79" s="24">
        <f>SUM('2'!E79)+'4'!E42</f>
        <v>266092522</v>
      </c>
    </row>
    <row r="80" spans="1:5" ht="16.5" thickBot="1" x14ac:dyDescent="0.3">
      <c r="A80" s="25" t="s">
        <v>148</v>
      </c>
      <c r="B80" s="26" t="s">
        <v>149</v>
      </c>
      <c r="C80" s="24"/>
      <c r="D80" s="24"/>
      <c r="E80" s="24"/>
    </row>
    <row r="81" spans="1:5" ht="16.5" thickBot="1" x14ac:dyDescent="0.3">
      <c r="A81" s="31" t="s">
        <v>150</v>
      </c>
      <c r="B81" s="27" t="s">
        <v>151</v>
      </c>
      <c r="C81" s="18">
        <f>SUM(C82:C84)</f>
        <v>0</v>
      </c>
      <c r="D81" s="322">
        <f>SUM(D82:D84)</f>
        <v>1183759</v>
      </c>
      <c r="E81" s="322">
        <f>SUM(E82:E84)</f>
        <v>1183759</v>
      </c>
    </row>
    <row r="82" spans="1:5" ht="15.75" x14ac:dyDescent="0.25">
      <c r="A82" s="19" t="s">
        <v>152</v>
      </c>
      <c r="B82" s="20" t="s">
        <v>153</v>
      </c>
      <c r="C82" s="24"/>
      <c r="D82" s="24">
        <f>SUM('2'!D82)</f>
        <v>1183759</v>
      </c>
      <c r="E82" s="24">
        <f>SUM('2'!E82)</f>
        <v>1183759</v>
      </c>
    </row>
    <row r="83" spans="1:5" ht="15.75" x14ac:dyDescent="0.25">
      <c r="A83" s="22" t="s">
        <v>154</v>
      </c>
      <c r="B83" s="23" t="s">
        <v>155</v>
      </c>
      <c r="C83" s="24"/>
      <c r="D83" s="24"/>
      <c r="E83" s="24"/>
    </row>
    <row r="84" spans="1:5" ht="16.5" thickBot="1" x14ac:dyDescent="0.3">
      <c r="A84" s="25" t="s">
        <v>156</v>
      </c>
      <c r="B84" s="26" t="s">
        <v>157</v>
      </c>
      <c r="C84" s="24"/>
      <c r="D84" s="24"/>
      <c r="E84" s="24"/>
    </row>
    <row r="85" spans="1:5" ht="16.5" thickBot="1" x14ac:dyDescent="0.3">
      <c r="A85" s="31" t="s">
        <v>158</v>
      </c>
      <c r="B85" s="27" t="s">
        <v>159</v>
      </c>
      <c r="C85" s="18">
        <f>SUM(C86:C89)</f>
        <v>0</v>
      </c>
      <c r="D85" s="24"/>
      <c r="E85" s="24"/>
    </row>
    <row r="86" spans="1:5" ht="15.75" x14ac:dyDescent="0.25">
      <c r="A86" s="33" t="s">
        <v>160</v>
      </c>
      <c r="B86" s="20" t="s">
        <v>161</v>
      </c>
      <c r="C86" s="24"/>
      <c r="D86" s="24"/>
      <c r="E86" s="24"/>
    </row>
    <row r="87" spans="1:5" ht="15.75" x14ac:dyDescent="0.25">
      <c r="A87" s="34" t="s">
        <v>162</v>
      </c>
      <c r="B87" s="23" t="s">
        <v>163</v>
      </c>
      <c r="C87" s="24"/>
      <c r="D87" s="24"/>
      <c r="E87" s="24"/>
    </row>
    <row r="88" spans="1:5" ht="15.75" x14ac:dyDescent="0.25">
      <c r="A88" s="34" t="s">
        <v>164</v>
      </c>
      <c r="B88" s="23" t="s">
        <v>165</v>
      </c>
      <c r="C88" s="24"/>
      <c r="D88" s="24"/>
      <c r="E88" s="24"/>
    </row>
    <row r="89" spans="1:5" ht="16.5" thickBot="1" x14ac:dyDescent="0.3">
      <c r="A89" s="35" t="s">
        <v>166</v>
      </c>
      <c r="B89" s="26" t="s">
        <v>167</v>
      </c>
      <c r="C89" s="24"/>
      <c r="D89" s="24"/>
      <c r="E89" s="24"/>
    </row>
    <row r="90" spans="1:5" ht="16.5" thickBot="1" x14ac:dyDescent="0.3">
      <c r="A90" s="31" t="s">
        <v>168</v>
      </c>
      <c r="B90" s="27" t="s">
        <v>169</v>
      </c>
      <c r="C90" s="36"/>
      <c r="D90" s="36"/>
      <c r="E90" s="36"/>
    </row>
    <row r="91" spans="1:5" ht="16.5" thickBot="1" x14ac:dyDescent="0.3">
      <c r="A91" s="31" t="s">
        <v>170</v>
      </c>
      <c r="B91" s="27" t="s">
        <v>171</v>
      </c>
      <c r="C91" s="36"/>
      <c r="D91" s="36"/>
      <c r="E91" s="36"/>
    </row>
    <row r="92" spans="1:5" ht="16.5" thickBot="1" x14ac:dyDescent="0.3">
      <c r="A92" s="31" t="s">
        <v>172</v>
      </c>
      <c r="B92" s="37" t="s">
        <v>173</v>
      </c>
      <c r="C92" s="18">
        <f>C69+C73+C78+C81+C85+C91+C90</f>
        <v>265149199</v>
      </c>
      <c r="D92" s="18">
        <f>D69+D73+D78+D81+D85+D91+D90</f>
        <v>267276281</v>
      </c>
      <c r="E92" s="18">
        <f>E69+E73+E78+E81+E85+E91+E90</f>
        <v>267276281</v>
      </c>
    </row>
    <row r="93" spans="1:5" ht="16.5" thickBot="1" x14ac:dyDescent="0.3">
      <c r="A93" s="38" t="s">
        <v>174</v>
      </c>
      <c r="B93" s="39" t="s">
        <v>175</v>
      </c>
      <c r="C93" s="18">
        <f>C68+C92</f>
        <v>687868624</v>
      </c>
      <c r="D93" s="18">
        <f>D68+D92</f>
        <v>807305659</v>
      </c>
      <c r="E93" s="18">
        <f>E68+E92</f>
        <v>726568461</v>
      </c>
    </row>
    <row r="94" spans="1:5" ht="15.75" x14ac:dyDescent="0.25">
      <c r="A94" s="40"/>
      <c r="B94" s="41"/>
      <c r="C94" s="42"/>
    </row>
    <row r="95" spans="1:5" ht="16.5" thickBot="1" x14ac:dyDescent="0.3">
      <c r="A95" s="418" t="s">
        <v>333</v>
      </c>
      <c r="B95" s="418"/>
      <c r="C95" s="418"/>
    </row>
    <row r="96" spans="1:5" ht="32.25" thickBot="1" x14ac:dyDescent="0.3">
      <c r="A96" s="8" t="s">
        <v>330</v>
      </c>
      <c r="B96" s="9" t="s">
        <v>334</v>
      </c>
      <c r="C96" s="86" t="s">
        <v>462</v>
      </c>
      <c r="D96" s="86" t="s">
        <v>463</v>
      </c>
      <c r="E96" s="86" t="s">
        <v>463</v>
      </c>
    </row>
    <row r="97" spans="1:5" ht="16.5" thickBot="1" x14ac:dyDescent="0.3">
      <c r="A97" s="10" t="s">
        <v>6</v>
      </c>
      <c r="B97" s="11" t="s">
        <v>7</v>
      </c>
      <c r="C97" s="12" t="s">
        <v>8</v>
      </c>
      <c r="D97" s="12" t="s">
        <v>272</v>
      </c>
      <c r="E97" s="12" t="s">
        <v>272</v>
      </c>
    </row>
    <row r="98" spans="1:5" ht="16.5" thickBot="1" x14ac:dyDescent="0.3">
      <c r="A98" s="45" t="s">
        <v>10</v>
      </c>
      <c r="B98" s="46" t="s">
        <v>313</v>
      </c>
      <c r="C98" s="47">
        <f>C99+C100+C101+C102+C103+C116</f>
        <v>514809054</v>
      </c>
      <c r="D98" s="47">
        <f>D99+D100+D101+D102+D103+D116</f>
        <v>599292660</v>
      </c>
      <c r="E98" s="47">
        <f>E99+E100+E101+E102+E103+E116</f>
        <v>353235599</v>
      </c>
    </row>
    <row r="99" spans="1:5" ht="15.75" x14ac:dyDescent="0.25">
      <c r="A99" s="48" t="s">
        <v>12</v>
      </c>
      <c r="B99" s="49" t="s">
        <v>177</v>
      </c>
      <c r="C99" s="50">
        <f>SUM('2'!C97)+'4'!C49</f>
        <v>150148454</v>
      </c>
      <c r="D99" s="50">
        <f>SUM('2'!D97)+'4'!D49</f>
        <v>166430589</v>
      </c>
      <c r="E99" s="50">
        <f>SUM('2'!E97)+'4'!E49</f>
        <v>153462308</v>
      </c>
    </row>
    <row r="100" spans="1:5" ht="15.75" x14ac:dyDescent="0.25">
      <c r="A100" s="22" t="s">
        <v>14</v>
      </c>
      <c r="B100" s="51" t="s">
        <v>178</v>
      </c>
      <c r="C100" s="24">
        <f>SUM('2'!C98)+'4'!C50</f>
        <v>28862704</v>
      </c>
      <c r="D100" s="24">
        <f>SUM('2'!D98)+'4'!D50</f>
        <v>31190652</v>
      </c>
      <c r="E100" s="24">
        <f>SUM('2'!E98)+'4'!E50</f>
        <v>28021183</v>
      </c>
    </row>
    <row r="101" spans="1:5" ht="15.75" x14ac:dyDescent="0.25">
      <c r="A101" s="22" t="s">
        <v>16</v>
      </c>
      <c r="B101" s="51" t="s">
        <v>179</v>
      </c>
      <c r="C101" s="28">
        <f>SUM('2'!C99)+'4'!C51</f>
        <v>226331107</v>
      </c>
      <c r="D101" s="28">
        <f>SUM('2'!D99)+'4'!D51</f>
        <v>198692222</v>
      </c>
      <c r="E101" s="28">
        <f>SUM('2'!E99)+'4'!E51</f>
        <v>126029330</v>
      </c>
    </row>
    <row r="102" spans="1:5" ht="15.75" x14ac:dyDescent="0.25">
      <c r="A102" s="22" t="s">
        <v>18</v>
      </c>
      <c r="B102" s="52" t="s">
        <v>180</v>
      </c>
      <c r="C102" s="28">
        <f>SUM('2'!C100)</f>
        <v>7100000</v>
      </c>
      <c r="D102" s="28">
        <f>SUM('2'!D100)</f>
        <v>7115000</v>
      </c>
      <c r="E102" s="28">
        <f>SUM('2'!E100)</f>
        <v>6859499</v>
      </c>
    </row>
    <row r="103" spans="1:5" ht="15.75" x14ac:dyDescent="0.25">
      <c r="A103" s="22" t="s">
        <v>181</v>
      </c>
      <c r="B103" s="53" t="s">
        <v>182</v>
      </c>
      <c r="C103" s="28">
        <f>SUM(C104:C115)</f>
        <v>44139744</v>
      </c>
      <c r="D103" s="28">
        <f>SUM(D104:D115)</f>
        <v>47292933</v>
      </c>
      <c r="E103" s="28">
        <f>SUM(E104:E115)</f>
        <v>38863279</v>
      </c>
    </row>
    <row r="104" spans="1:5" ht="15.75" x14ac:dyDescent="0.25">
      <c r="A104" s="22" t="s">
        <v>22</v>
      </c>
      <c r="B104" s="51" t="s">
        <v>183</v>
      </c>
      <c r="C104" s="28"/>
      <c r="D104" s="28"/>
      <c r="E104" s="28"/>
    </row>
    <row r="105" spans="1:5" ht="15.75" x14ac:dyDescent="0.25">
      <c r="A105" s="22" t="s">
        <v>184</v>
      </c>
      <c r="B105" s="54" t="s">
        <v>185</v>
      </c>
      <c r="C105" s="28"/>
      <c r="D105" s="28"/>
      <c r="E105" s="28"/>
    </row>
    <row r="106" spans="1:5" ht="15.75" x14ac:dyDescent="0.25">
      <c r="A106" s="22" t="s">
        <v>186</v>
      </c>
      <c r="B106" s="54" t="s">
        <v>187</v>
      </c>
      <c r="C106" s="28">
        <f>SUM('2'!C104)</f>
        <v>541305</v>
      </c>
      <c r="D106" s="28">
        <f>SUM('2'!D104)</f>
        <v>2139235</v>
      </c>
      <c r="E106" s="28">
        <f>SUM('2'!E104)</f>
        <v>2139235</v>
      </c>
    </row>
    <row r="107" spans="1:5" ht="15.75" x14ac:dyDescent="0.25">
      <c r="A107" s="22" t="s">
        <v>188</v>
      </c>
      <c r="B107" s="54" t="s">
        <v>189</v>
      </c>
      <c r="C107" s="28"/>
      <c r="D107" s="28"/>
      <c r="E107" s="28"/>
    </row>
    <row r="108" spans="1:5" ht="31.5" x14ac:dyDescent="0.25">
      <c r="A108" s="22" t="s">
        <v>190</v>
      </c>
      <c r="B108" s="55" t="s">
        <v>191</v>
      </c>
      <c r="C108" s="28"/>
      <c r="D108" s="28"/>
      <c r="E108" s="28"/>
    </row>
    <row r="109" spans="1:5" ht="31.5" x14ac:dyDescent="0.25">
      <c r="A109" s="22" t="s">
        <v>192</v>
      </c>
      <c r="B109" s="55" t="s">
        <v>193</v>
      </c>
      <c r="C109" s="28"/>
      <c r="D109" s="28"/>
      <c r="E109" s="28"/>
    </row>
    <row r="110" spans="1:5" ht="15.75" x14ac:dyDescent="0.25">
      <c r="A110" s="22" t="s">
        <v>194</v>
      </c>
      <c r="B110" s="54" t="s">
        <v>195</v>
      </c>
      <c r="C110" s="28">
        <f>SUM('2'!C108)+'4'!C53</f>
        <v>6926439</v>
      </c>
      <c r="D110" s="28">
        <f>SUM('2'!D108)+'4'!D53</f>
        <v>7571273</v>
      </c>
      <c r="E110" s="28">
        <f>SUM('2'!E108)+'4'!E53</f>
        <v>6391619</v>
      </c>
    </row>
    <row r="111" spans="1:5" ht="15.75" x14ac:dyDescent="0.25">
      <c r="A111" s="22" t="s">
        <v>196</v>
      </c>
      <c r="B111" s="54" t="s">
        <v>197</v>
      </c>
      <c r="C111" s="28"/>
      <c r="D111" s="28"/>
      <c r="E111" s="28"/>
    </row>
    <row r="112" spans="1:5" ht="31.5" x14ac:dyDescent="0.25">
      <c r="A112" s="22" t="s">
        <v>198</v>
      </c>
      <c r="B112" s="55" t="s">
        <v>199</v>
      </c>
      <c r="C112" s="28"/>
      <c r="D112" s="28"/>
      <c r="E112" s="28"/>
    </row>
    <row r="113" spans="1:5" ht="15.75" x14ac:dyDescent="0.25">
      <c r="A113" s="56" t="s">
        <v>200</v>
      </c>
      <c r="B113" s="57" t="s">
        <v>201</v>
      </c>
      <c r="C113" s="28"/>
      <c r="D113" s="28"/>
      <c r="E113" s="28"/>
    </row>
    <row r="114" spans="1:5" ht="15.75" x14ac:dyDescent="0.25">
      <c r="A114" s="22" t="s">
        <v>202</v>
      </c>
      <c r="B114" s="57" t="s">
        <v>203</v>
      </c>
      <c r="C114" s="28"/>
      <c r="D114" s="28"/>
      <c r="E114" s="28"/>
    </row>
    <row r="115" spans="1:5" ht="31.5" x14ac:dyDescent="0.25">
      <c r="A115" s="22" t="s">
        <v>204</v>
      </c>
      <c r="B115" s="55" t="s">
        <v>205</v>
      </c>
      <c r="C115" s="24">
        <f>SUM('2'!C113)</f>
        <v>36672000</v>
      </c>
      <c r="D115" s="24">
        <f>SUM('2'!D113)</f>
        <v>37582425</v>
      </c>
      <c r="E115" s="24">
        <f>SUM('2'!E113)</f>
        <v>30332425</v>
      </c>
    </row>
    <row r="116" spans="1:5" ht="15.75" x14ac:dyDescent="0.25">
      <c r="A116" s="22" t="s">
        <v>206</v>
      </c>
      <c r="B116" s="52" t="s">
        <v>207</v>
      </c>
      <c r="C116" s="24">
        <f>SUM('2'!C114)</f>
        <v>58227045</v>
      </c>
      <c r="D116" s="24">
        <f>SUM('2'!D114)</f>
        <v>148571264</v>
      </c>
      <c r="E116" s="24">
        <f>SUM('2'!E114)</f>
        <v>0</v>
      </c>
    </row>
    <row r="117" spans="1:5" ht="15.75" x14ac:dyDescent="0.25">
      <c r="A117" s="25" t="s">
        <v>208</v>
      </c>
      <c r="B117" s="51" t="s">
        <v>209</v>
      </c>
      <c r="C117" s="28">
        <f>SUM('2'!C115)</f>
        <v>58227045</v>
      </c>
      <c r="D117" s="28">
        <f>SUM('2'!D115)</f>
        <v>148571264</v>
      </c>
      <c r="E117" s="28">
        <f>SUM('2'!E115)</f>
        <v>0</v>
      </c>
    </row>
    <row r="118" spans="1:5" ht="16.5" thickBot="1" x14ac:dyDescent="0.3">
      <c r="A118" s="58" t="s">
        <v>210</v>
      </c>
      <c r="B118" s="59" t="s">
        <v>211</v>
      </c>
      <c r="C118" s="60"/>
      <c r="D118" s="60"/>
      <c r="E118" s="60"/>
    </row>
    <row r="119" spans="1:5" ht="16.5" thickBot="1" x14ac:dyDescent="0.3">
      <c r="A119" s="16" t="s">
        <v>24</v>
      </c>
      <c r="B119" s="61" t="s">
        <v>314</v>
      </c>
      <c r="C119" s="18">
        <f>C120+C122+C124</f>
        <v>172017772</v>
      </c>
      <c r="D119" s="18">
        <f>D120+D122+D124</f>
        <v>206971201</v>
      </c>
      <c r="E119" s="18">
        <f>E120+E122+E124</f>
        <v>134424107</v>
      </c>
    </row>
    <row r="120" spans="1:5" ht="15.75" x14ac:dyDescent="0.25">
      <c r="A120" s="19" t="s">
        <v>26</v>
      </c>
      <c r="B120" s="51" t="s">
        <v>212</v>
      </c>
      <c r="C120" s="21">
        <f>SUM('2'!C118)+'4'!C55</f>
        <v>63128601</v>
      </c>
      <c r="D120" s="21">
        <f>SUM('2'!D118)+'4'!D55</f>
        <v>95518234</v>
      </c>
      <c r="E120" s="21">
        <f>SUM('2'!E118)+'4'!E55</f>
        <v>77271177</v>
      </c>
    </row>
    <row r="121" spans="1:5" ht="15.75" x14ac:dyDescent="0.25">
      <c r="A121" s="19" t="s">
        <v>28</v>
      </c>
      <c r="B121" s="62" t="s">
        <v>213</v>
      </c>
      <c r="C121" s="21">
        <f>SUM('2'!C119)</f>
        <v>19362249</v>
      </c>
      <c r="D121" s="21">
        <f>SUM('2'!D119)</f>
        <v>19362249</v>
      </c>
      <c r="E121" s="21">
        <f>SUM('2'!E119)</f>
        <v>4896535</v>
      </c>
    </row>
    <row r="122" spans="1:5" ht="15.75" x14ac:dyDescent="0.25">
      <c r="A122" s="19" t="s">
        <v>30</v>
      </c>
      <c r="B122" s="62" t="s">
        <v>214</v>
      </c>
      <c r="C122" s="24">
        <f>SUM('2'!C120)+'4'!C56</f>
        <v>107527923</v>
      </c>
      <c r="D122" s="24">
        <f>SUM('2'!D120)+'4'!D56</f>
        <v>110080785</v>
      </c>
      <c r="E122" s="24">
        <f>SUM('2'!E120)+'4'!E56</f>
        <v>55780748</v>
      </c>
    </row>
    <row r="123" spans="1:5" ht="15.75" x14ac:dyDescent="0.25">
      <c r="A123" s="19" t="s">
        <v>32</v>
      </c>
      <c r="B123" s="62" t="s">
        <v>215</v>
      </c>
      <c r="C123" s="63">
        <f>SUM('2'!C121)</f>
        <v>0</v>
      </c>
      <c r="D123" s="63">
        <f>SUM('2'!D121)</f>
        <v>0</v>
      </c>
      <c r="E123" s="63">
        <f>SUM('2'!E121)</f>
        <v>0</v>
      </c>
    </row>
    <row r="124" spans="1:5" ht="15.75" x14ac:dyDescent="0.25">
      <c r="A124" s="19" t="s">
        <v>34</v>
      </c>
      <c r="B124" s="64" t="s">
        <v>216</v>
      </c>
      <c r="C124" s="63">
        <f>SUM('2'!C122)+'4'!C57</f>
        <v>1361248</v>
      </c>
      <c r="D124" s="63">
        <f>SUM('2'!D122)+'4'!D57</f>
        <v>1372182</v>
      </c>
      <c r="E124" s="63">
        <f>SUM('2'!E122)+'4'!E57</f>
        <v>1372182</v>
      </c>
    </row>
    <row r="125" spans="1:5" ht="31.5" x14ac:dyDescent="0.25">
      <c r="A125" s="19" t="s">
        <v>36</v>
      </c>
      <c r="B125" s="65" t="s">
        <v>217</v>
      </c>
      <c r="C125" s="63"/>
      <c r="D125" s="63"/>
      <c r="E125" s="63"/>
    </row>
    <row r="126" spans="1:5" ht="31.5" x14ac:dyDescent="0.25">
      <c r="A126" s="19" t="s">
        <v>218</v>
      </c>
      <c r="B126" s="66" t="s">
        <v>219</v>
      </c>
      <c r="C126" s="63"/>
      <c r="D126" s="63"/>
      <c r="E126" s="63"/>
    </row>
    <row r="127" spans="1:5" ht="31.5" x14ac:dyDescent="0.25">
      <c r="A127" s="19" t="s">
        <v>220</v>
      </c>
      <c r="B127" s="55" t="s">
        <v>193</v>
      </c>
      <c r="C127" s="63"/>
      <c r="D127" s="63"/>
      <c r="E127" s="63"/>
    </row>
    <row r="128" spans="1:5" ht="15.75" x14ac:dyDescent="0.25">
      <c r="A128" s="19" t="s">
        <v>221</v>
      </c>
      <c r="B128" s="55" t="s">
        <v>222</v>
      </c>
      <c r="C128" s="63">
        <v>1361248</v>
      </c>
      <c r="D128" s="63">
        <v>1361248</v>
      </c>
      <c r="E128" s="63">
        <v>1361249</v>
      </c>
    </row>
    <row r="129" spans="1:5" ht="15.75" x14ac:dyDescent="0.25">
      <c r="A129" s="19" t="s">
        <v>223</v>
      </c>
      <c r="B129" s="55" t="s">
        <v>224</v>
      </c>
      <c r="C129" s="63"/>
      <c r="D129" s="63"/>
      <c r="E129" s="63"/>
    </row>
    <row r="130" spans="1:5" ht="31.5" x14ac:dyDescent="0.25">
      <c r="A130" s="19" t="s">
        <v>225</v>
      </c>
      <c r="B130" s="55" t="s">
        <v>199</v>
      </c>
      <c r="C130" s="63"/>
      <c r="D130" s="63"/>
      <c r="E130" s="63"/>
    </row>
    <row r="131" spans="1:5" ht="15.75" x14ac:dyDescent="0.25">
      <c r="A131" s="19" t="s">
        <v>226</v>
      </c>
      <c r="B131" s="55" t="s">
        <v>227</v>
      </c>
      <c r="C131" s="63"/>
      <c r="D131" s="63"/>
      <c r="E131" s="63"/>
    </row>
    <row r="132" spans="1:5" ht="32.25" thickBot="1" x14ac:dyDescent="0.3">
      <c r="A132" s="56" t="s">
        <v>228</v>
      </c>
      <c r="B132" s="55" t="s">
        <v>229</v>
      </c>
      <c r="C132" s="67"/>
      <c r="D132" s="67"/>
      <c r="E132" s="67"/>
    </row>
    <row r="133" spans="1:5" ht="16.5" thickBot="1" x14ac:dyDescent="0.3">
      <c r="A133" s="16" t="s">
        <v>38</v>
      </c>
      <c r="B133" s="17" t="s">
        <v>230</v>
      </c>
      <c r="C133" s="18">
        <f>C98+C119</f>
        <v>686826826</v>
      </c>
      <c r="D133" s="18">
        <f>D98+D119</f>
        <v>806263861</v>
      </c>
      <c r="E133" s="18">
        <f>E98+E119</f>
        <v>487659706</v>
      </c>
    </row>
    <row r="134" spans="1:5" ht="32.25" thickBot="1" x14ac:dyDescent="0.3">
      <c r="A134" s="16" t="s">
        <v>231</v>
      </c>
      <c r="B134" s="17" t="s">
        <v>232</v>
      </c>
      <c r="C134" s="18">
        <f>C135+C136+C137</f>
        <v>0</v>
      </c>
      <c r="D134" s="18">
        <f>D135+D136+D137</f>
        <v>0</v>
      </c>
      <c r="E134" s="18">
        <f>E135+E136+E137</f>
        <v>0</v>
      </c>
    </row>
    <row r="135" spans="1:5" ht="15.75" x14ac:dyDescent="0.25">
      <c r="A135" s="19" t="s">
        <v>54</v>
      </c>
      <c r="B135" s="68" t="s">
        <v>233</v>
      </c>
      <c r="C135" s="63"/>
      <c r="D135" s="63"/>
      <c r="E135" s="63"/>
    </row>
    <row r="136" spans="1:5" ht="31.5" x14ac:dyDescent="0.25">
      <c r="A136" s="19" t="s">
        <v>62</v>
      </c>
      <c r="B136" s="68" t="s">
        <v>234</v>
      </c>
      <c r="C136" s="63"/>
      <c r="D136" s="63"/>
      <c r="E136" s="63"/>
    </row>
    <row r="137" spans="1:5" ht="16.5" thickBot="1" x14ac:dyDescent="0.3">
      <c r="A137" s="56" t="s">
        <v>64</v>
      </c>
      <c r="B137" s="69" t="s">
        <v>235</v>
      </c>
      <c r="C137" s="63"/>
      <c r="D137" s="63"/>
      <c r="E137" s="63"/>
    </row>
    <row r="138" spans="1:5" ht="16.5" thickBot="1" x14ac:dyDescent="0.3">
      <c r="A138" s="16" t="s">
        <v>68</v>
      </c>
      <c r="B138" s="17" t="s">
        <v>236</v>
      </c>
      <c r="C138" s="18">
        <f>C139+C140+C141+C142+C143+C144</f>
        <v>0</v>
      </c>
      <c r="D138" s="18">
        <f>D139+D140+D141+D142+D143+D144</f>
        <v>0</v>
      </c>
      <c r="E138" s="18">
        <f>E139+E140+E141+E142+E143+E144</f>
        <v>0</v>
      </c>
    </row>
    <row r="139" spans="1:5" ht="15.75" x14ac:dyDescent="0.25">
      <c r="A139" s="19" t="s">
        <v>70</v>
      </c>
      <c r="B139" s="68" t="s">
        <v>237</v>
      </c>
      <c r="C139" s="63"/>
      <c r="D139" s="63"/>
      <c r="E139" s="63"/>
    </row>
    <row r="140" spans="1:5" ht="15.75" x14ac:dyDescent="0.25">
      <c r="A140" s="19" t="s">
        <v>72</v>
      </c>
      <c r="B140" s="68" t="s">
        <v>238</v>
      </c>
      <c r="C140" s="63"/>
      <c r="D140" s="63"/>
      <c r="E140" s="63"/>
    </row>
    <row r="141" spans="1:5" ht="15.75" x14ac:dyDescent="0.25">
      <c r="A141" s="19" t="s">
        <v>74</v>
      </c>
      <c r="B141" s="68" t="s">
        <v>239</v>
      </c>
      <c r="C141" s="63"/>
      <c r="D141" s="63"/>
      <c r="E141" s="63"/>
    </row>
    <row r="142" spans="1:5" ht="15.75" x14ac:dyDescent="0.25">
      <c r="A142" s="19" t="s">
        <v>76</v>
      </c>
      <c r="B142" s="68" t="s">
        <v>240</v>
      </c>
      <c r="C142" s="63"/>
      <c r="D142" s="63"/>
      <c r="E142" s="63"/>
    </row>
    <row r="143" spans="1:5" ht="15.75" x14ac:dyDescent="0.25">
      <c r="A143" s="19" t="s">
        <v>78</v>
      </c>
      <c r="B143" s="68" t="s">
        <v>241</v>
      </c>
      <c r="C143" s="63"/>
      <c r="D143" s="63"/>
      <c r="E143" s="63"/>
    </row>
    <row r="144" spans="1:5" ht="16.5" thickBot="1" x14ac:dyDescent="0.3">
      <c r="A144" s="56" t="s">
        <v>80</v>
      </c>
      <c r="B144" s="69" t="s">
        <v>242</v>
      </c>
      <c r="C144" s="63"/>
      <c r="D144" s="63"/>
      <c r="E144" s="63"/>
    </row>
    <row r="145" spans="1:5" ht="16.5" thickBot="1" x14ac:dyDescent="0.3">
      <c r="A145" s="16" t="s">
        <v>92</v>
      </c>
      <c r="B145" s="17" t="s">
        <v>243</v>
      </c>
      <c r="C145" s="18">
        <f>C146+C147+C149+C150+C148</f>
        <v>1041798</v>
      </c>
      <c r="D145" s="18">
        <f>D146+D147+D149+D150+D148</f>
        <v>1041798</v>
      </c>
      <c r="E145" s="18">
        <f>E146+E147+E149+E150+E148</f>
        <v>1041798</v>
      </c>
    </row>
    <row r="146" spans="1:5" ht="15.75" x14ac:dyDescent="0.25">
      <c r="A146" s="19" t="s">
        <v>94</v>
      </c>
      <c r="B146" s="68" t="s">
        <v>244</v>
      </c>
      <c r="C146" s="63"/>
      <c r="D146" s="63"/>
      <c r="E146" s="63"/>
    </row>
    <row r="147" spans="1:5" ht="15.75" x14ac:dyDescent="0.25">
      <c r="A147" s="19" t="s">
        <v>96</v>
      </c>
      <c r="B147" s="68" t="s">
        <v>245</v>
      </c>
      <c r="C147" s="63">
        <f>SUM('2'!C145)</f>
        <v>1041798</v>
      </c>
      <c r="D147" s="63">
        <f>SUM('2'!D145)</f>
        <v>1041798</v>
      </c>
      <c r="E147" s="63">
        <f>SUM('2'!E145)</f>
        <v>1041798</v>
      </c>
    </row>
    <row r="148" spans="1:5" ht="15.75" x14ac:dyDescent="0.25">
      <c r="A148" s="19" t="s">
        <v>98</v>
      </c>
      <c r="B148" s="68" t="s">
        <v>246</v>
      </c>
      <c r="C148" s="63"/>
      <c r="D148" s="63"/>
      <c r="E148" s="63"/>
    </row>
    <row r="149" spans="1:5" ht="15.75" x14ac:dyDescent="0.25">
      <c r="A149" s="19" t="s">
        <v>100</v>
      </c>
      <c r="B149" s="68" t="s">
        <v>247</v>
      </c>
      <c r="C149" s="63"/>
      <c r="D149" s="63"/>
      <c r="E149" s="63"/>
    </row>
    <row r="150" spans="1:5" ht="16.5" thickBot="1" x14ac:dyDescent="0.3">
      <c r="A150" s="56" t="s">
        <v>102</v>
      </c>
      <c r="B150" s="69" t="s">
        <v>248</v>
      </c>
      <c r="C150" s="63"/>
      <c r="D150" s="63"/>
      <c r="E150" s="63"/>
    </row>
    <row r="151" spans="1:5" ht="16.5" thickBot="1" x14ac:dyDescent="0.3">
      <c r="A151" s="16" t="s">
        <v>249</v>
      </c>
      <c r="B151" s="17" t="s">
        <v>250</v>
      </c>
      <c r="C151" s="70">
        <f>C152+C153+C154+C155+C156</f>
        <v>0</v>
      </c>
      <c r="D151" s="70">
        <f>D152+D153+D154+D155+D156</f>
        <v>0</v>
      </c>
      <c r="E151" s="70">
        <f>E152+E153+E154+E155+E156</f>
        <v>0</v>
      </c>
    </row>
    <row r="152" spans="1:5" ht="15.75" x14ac:dyDescent="0.25">
      <c r="A152" s="19" t="s">
        <v>106</v>
      </c>
      <c r="B152" s="68" t="s">
        <v>251</v>
      </c>
      <c r="C152" s="63"/>
      <c r="D152" s="63"/>
      <c r="E152" s="63"/>
    </row>
    <row r="153" spans="1:5" ht="15.75" x14ac:dyDescent="0.25">
      <c r="A153" s="19" t="s">
        <v>108</v>
      </c>
      <c r="B153" s="68" t="s">
        <v>252</v>
      </c>
      <c r="C153" s="63"/>
      <c r="D153" s="63"/>
      <c r="E153" s="63"/>
    </row>
    <row r="154" spans="1:5" ht="15.75" x14ac:dyDescent="0.25">
      <c r="A154" s="19" t="s">
        <v>110</v>
      </c>
      <c r="B154" s="68" t="s">
        <v>253</v>
      </c>
      <c r="C154" s="63"/>
      <c r="D154" s="63"/>
      <c r="E154" s="63"/>
    </row>
    <row r="155" spans="1:5" ht="31.5" x14ac:dyDescent="0.25">
      <c r="A155" s="19" t="s">
        <v>112</v>
      </c>
      <c r="B155" s="68" t="s">
        <v>254</v>
      </c>
      <c r="C155" s="63"/>
      <c r="D155" s="63"/>
      <c r="E155" s="63"/>
    </row>
    <row r="156" spans="1:5" ht="16.5" thickBot="1" x14ac:dyDescent="0.3">
      <c r="A156" s="56" t="s">
        <v>255</v>
      </c>
      <c r="B156" s="69" t="s">
        <v>256</v>
      </c>
      <c r="C156" s="67"/>
      <c r="D156" s="67"/>
      <c r="E156" s="67"/>
    </row>
    <row r="157" spans="1:5" ht="16.5" thickBot="1" x14ac:dyDescent="0.3">
      <c r="A157" s="71" t="s">
        <v>114</v>
      </c>
      <c r="B157" s="17" t="s">
        <v>257</v>
      </c>
      <c r="C157" s="70"/>
      <c r="D157" s="70"/>
      <c r="E157" s="70"/>
    </row>
    <row r="158" spans="1:5" ht="16.5" thickBot="1" x14ac:dyDescent="0.3">
      <c r="A158" s="71" t="s">
        <v>124</v>
      </c>
      <c r="B158" s="17" t="s">
        <v>258</v>
      </c>
      <c r="C158" s="70"/>
      <c r="D158" s="70"/>
      <c r="E158" s="70"/>
    </row>
    <row r="159" spans="1:5" ht="16.5" thickBot="1" x14ac:dyDescent="0.3">
      <c r="A159" s="16" t="s">
        <v>259</v>
      </c>
      <c r="B159" s="17" t="s">
        <v>260</v>
      </c>
      <c r="C159" s="72">
        <f>C134+C138+C145+C151+C157+C158</f>
        <v>1041798</v>
      </c>
      <c r="D159" s="72">
        <f>D134+D138+D145+D151+D157+D158</f>
        <v>1041798</v>
      </c>
      <c r="E159" s="72">
        <f>E134+E138+E145+E151+E157+E158</f>
        <v>1041798</v>
      </c>
    </row>
    <row r="160" spans="1:5" ht="16.5" thickBot="1" x14ac:dyDescent="0.3">
      <c r="A160" s="73" t="s">
        <v>261</v>
      </c>
      <c r="B160" s="74" t="s">
        <v>262</v>
      </c>
      <c r="C160" s="72">
        <f>C133+C159</f>
        <v>687868624</v>
      </c>
      <c r="D160" s="72">
        <f>D133+D159</f>
        <v>807305659</v>
      </c>
      <c r="E160" s="72">
        <f>E133+E159</f>
        <v>488701504</v>
      </c>
    </row>
    <row r="161" spans="1:5" ht="15.75" x14ac:dyDescent="0.25">
      <c r="A161" s="75"/>
      <c r="B161" s="76"/>
      <c r="C161" s="77"/>
    </row>
    <row r="162" spans="1:5" s="215" customFormat="1" x14ac:dyDescent="0.25">
      <c r="A162" s="419" t="s">
        <v>442</v>
      </c>
      <c r="B162" s="419"/>
      <c r="C162" s="419"/>
      <c r="D162" s="419"/>
      <c r="E162" s="419"/>
    </row>
    <row r="163" spans="1:5" s="215" customFormat="1" ht="15.75" thickBot="1" x14ac:dyDescent="0.3">
      <c r="A163" s="417"/>
      <c r="B163" s="417"/>
      <c r="C163" s="216"/>
    </row>
    <row r="164" spans="1:5" s="215" customFormat="1" ht="29.25" thickBot="1" x14ac:dyDescent="0.3">
      <c r="A164" s="217">
        <v>1</v>
      </c>
      <c r="B164" s="218" t="s">
        <v>443</v>
      </c>
      <c r="C164" s="219">
        <f>+C68-C133</f>
        <v>-264107401</v>
      </c>
      <c r="D164" s="219">
        <f>+D68-D133</f>
        <v>-266234483</v>
      </c>
      <c r="E164" s="219">
        <f>+E68-E133</f>
        <v>-28367526</v>
      </c>
    </row>
    <row r="165" spans="1:5" s="215" customFormat="1" ht="29.25" thickBot="1" x14ac:dyDescent="0.3">
      <c r="A165" s="217" t="s">
        <v>24</v>
      </c>
      <c r="B165" s="218" t="s">
        <v>444</v>
      </c>
      <c r="C165" s="219">
        <f>+C92-C159</f>
        <v>264107401</v>
      </c>
      <c r="D165" s="219">
        <f>+D92-D159</f>
        <v>266234483</v>
      </c>
      <c r="E165" s="219">
        <f>+E92-E159</f>
        <v>266234483</v>
      </c>
    </row>
    <row r="167" spans="1:5" x14ac:dyDescent="0.25">
      <c r="A167" t="s">
        <v>445</v>
      </c>
    </row>
  </sheetData>
  <mergeCells count="8">
    <mergeCell ref="A1:E1"/>
    <mergeCell ref="A3:E3"/>
    <mergeCell ref="A4:E4"/>
    <mergeCell ref="A163:B163"/>
    <mergeCell ref="A8:C8"/>
    <mergeCell ref="A95:C95"/>
    <mergeCell ref="A162:E162"/>
    <mergeCell ref="C7:E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1" max="16383" man="1"/>
    <brk id="93" max="16383" man="1"/>
    <brk id="1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I30"/>
  <sheetViews>
    <sheetView view="pageBreakPreview" zoomScale="60" zoomScaleNormal="100" workbookViewId="0">
      <selection activeCell="A3" sqref="A3:I3"/>
    </sheetView>
  </sheetViews>
  <sheetFormatPr defaultRowHeight="15" x14ac:dyDescent="0.2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7" width="18.7109375" customWidth="1"/>
    <col min="8" max="8" width="18.28515625" customWidth="1"/>
    <col min="9" max="9" width="18.140625" customWidth="1"/>
  </cols>
  <sheetData>
    <row r="1" spans="1:9" ht="15.75" x14ac:dyDescent="0.25">
      <c r="A1" s="414" t="s">
        <v>366</v>
      </c>
      <c r="B1" s="414"/>
      <c r="C1" s="414"/>
      <c r="D1" s="414"/>
      <c r="E1" s="414"/>
      <c r="F1" s="414"/>
      <c r="G1" s="414"/>
      <c r="H1" s="414"/>
      <c r="I1" s="414"/>
    </row>
    <row r="2" spans="1:9" ht="15.75" x14ac:dyDescent="0.25">
      <c r="A2" s="415" t="s">
        <v>379</v>
      </c>
      <c r="B2" s="415"/>
      <c r="C2" s="415"/>
      <c r="D2" s="415"/>
      <c r="E2" s="415"/>
      <c r="F2" s="415"/>
      <c r="G2" s="415"/>
      <c r="H2" s="415"/>
      <c r="I2" s="415"/>
    </row>
    <row r="3" spans="1:9" ht="15.75" x14ac:dyDescent="0.25">
      <c r="A3" s="416" t="s">
        <v>721</v>
      </c>
      <c r="B3" s="416"/>
      <c r="C3" s="416"/>
      <c r="D3" s="416"/>
      <c r="E3" s="416"/>
      <c r="F3" s="416"/>
      <c r="G3" s="416"/>
      <c r="H3" s="416"/>
      <c r="I3" s="416"/>
    </row>
    <row r="4" spans="1:9" ht="15.75" x14ac:dyDescent="0.25">
      <c r="A4" s="84"/>
      <c r="B4" s="84"/>
      <c r="C4" s="84"/>
      <c r="D4" s="84"/>
      <c r="E4" s="84"/>
      <c r="F4" s="1"/>
      <c r="G4" s="1"/>
    </row>
    <row r="5" spans="1:9" ht="24" customHeight="1" x14ac:dyDescent="0.25">
      <c r="A5" s="427" t="s">
        <v>327</v>
      </c>
      <c r="B5" s="427"/>
      <c r="C5" s="427"/>
      <c r="D5" s="427"/>
      <c r="E5" s="427"/>
      <c r="F5" s="427"/>
      <c r="G5" s="427"/>
      <c r="H5" s="427"/>
      <c r="I5" s="427"/>
    </row>
    <row r="6" spans="1:9" ht="16.5" thickBot="1" x14ac:dyDescent="0.3">
      <c r="A6" s="88"/>
      <c r="B6" s="89"/>
      <c r="C6" s="88"/>
      <c r="D6" s="88"/>
      <c r="E6" s="88"/>
      <c r="F6" s="88"/>
      <c r="G6" s="426" t="s">
        <v>369</v>
      </c>
      <c r="H6" s="426"/>
      <c r="I6" s="426"/>
    </row>
    <row r="7" spans="1:9" ht="16.5" thickBot="1" x14ac:dyDescent="0.3">
      <c r="A7" s="424" t="s">
        <v>271</v>
      </c>
      <c r="B7" s="90" t="s">
        <v>9</v>
      </c>
      <c r="C7" s="91"/>
      <c r="D7" s="225"/>
      <c r="E7" s="225"/>
      <c r="F7" s="90" t="s">
        <v>176</v>
      </c>
      <c r="G7" s="92"/>
      <c r="H7" s="92"/>
      <c r="I7" s="92"/>
    </row>
    <row r="8" spans="1:9" ht="48" thickBot="1" x14ac:dyDescent="0.3">
      <c r="A8" s="425"/>
      <c r="B8" s="93" t="s">
        <v>0</v>
      </c>
      <c r="C8" s="94" t="s">
        <v>456</v>
      </c>
      <c r="D8" s="94" t="s">
        <v>458</v>
      </c>
      <c r="E8" s="94" t="s">
        <v>702</v>
      </c>
      <c r="F8" s="93" t="s">
        <v>0</v>
      </c>
      <c r="G8" s="95" t="s">
        <v>455</v>
      </c>
      <c r="H8" s="95" t="s">
        <v>458</v>
      </c>
      <c r="I8" s="95" t="s">
        <v>702</v>
      </c>
    </row>
    <row r="9" spans="1:9" ht="16.5" thickBot="1" x14ac:dyDescent="0.3">
      <c r="A9" s="96" t="s">
        <v>6</v>
      </c>
      <c r="B9" s="93" t="s">
        <v>7</v>
      </c>
      <c r="C9" s="94" t="s">
        <v>8</v>
      </c>
      <c r="D9" s="226" t="s">
        <v>272</v>
      </c>
      <c r="E9" s="93" t="s">
        <v>273</v>
      </c>
      <c r="F9" s="95" t="s">
        <v>457</v>
      </c>
      <c r="G9" s="95" t="s">
        <v>459</v>
      </c>
      <c r="H9" s="95" t="s">
        <v>703</v>
      </c>
      <c r="I9" s="95" t="s">
        <v>704</v>
      </c>
    </row>
    <row r="10" spans="1:9" ht="15.75" x14ac:dyDescent="0.25">
      <c r="A10" s="123" t="s">
        <v>10</v>
      </c>
      <c r="B10" s="97" t="s">
        <v>274</v>
      </c>
      <c r="C10" s="98">
        <f>SUM('2'!C11)</f>
        <v>39253228</v>
      </c>
      <c r="D10" s="98">
        <f>SUM('2'!D11)</f>
        <v>44876206</v>
      </c>
      <c r="E10" s="98">
        <f>SUM('2'!E11)</f>
        <v>44876206</v>
      </c>
      <c r="F10" s="97" t="s">
        <v>275</v>
      </c>
      <c r="G10" s="99">
        <f>SUM('2'!C97)</f>
        <v>72348036</v>
      </c>
      <c r="H10" s="99">
        <f>SUM('2'!D97)</f>
        <v>77666044</v>
      </c>
      <c r="I10" s="99">
        <f>SUM('2'!E97)</f>
        <v>68177517</v>
      </c>
    </row>
    <row r="11" spans="1:9" ht="31.5" x14ac:dyDescent="0.25">
      <c r="A11" s="124" t="s">
        <v>24</v>
      </c>
      <c r="B11" s="100" t="s">
        <v>276</v>
      </c>
      <c r="C11" s="101">
        <f>SUM('2'!C18)</f>
        <v>95710373</v>
      </c>
      <c r="D11" s="101">
        <f>SUM('2'!D18)</f>
        <v>103396272</v>
      </c>
      <c r="E11" s="101">
        <f>SUM('2'!E18)</f>
        <v>43418306</v>
      </c>
      <c r="F11" s="100" t="s">
        <v>178</v>
      </c>
      <c r="G11" s="102">
        <f>SUM('2'!C98)</f>
        <v>13624097</v>
      </c>
      <c r="H11" s="102">
        <f>SUM('2'!D98)</f>
        <v>14069822</v>
      </c>
      <c r="I11" s="102">
        <f>SUM('2'!E98)</f>
        <v>11736620</v>
      </c>
    </row>
    <row r="12" spans="1:9" ht="15.75" x14ac:dyDescent="0.25">
      <c r="A12" s="124" t="s">
        <v>38</v>
      </c>
      <c r="B12" s="100" t="s">
        <v>277</v>
      </c>
      <c r="C12" s="101">
        <f>SUM('2'!C24)</f>
        <v>83083423</v>
      </c>
      <c r="D12" s="101">
        <f>SUM('2'!D24)</f>
        <v>88921483</v>
      </c>
      <c r="E12" s="101">
        <f>SUM('2'!E24)</f>
        <v>30591422</v>
      </c>
      <c r="F12" s="100" t="s">
        <v>278</v>
      </c>
      <c r="G12" s="102">
        <f>SUM('2'!C99)</f>
        <v>190897237</v>
      </c>
      <c r="H12" s="102">
        <f>SUM('2'!D99)</f>
        <v>162262573</v>
      </c>
      <c r="I12" s="102">
        <f>SUM('2'!E99)</f>
        <v>91093582</v>
      </c>
    </row>
    <row r="13" spans="1:9" ht="15.75" x14ac:dyDescent="0.25">
      <c r="A13" s="124" t="s">
        <v>231</v>
      </c>
      <c r="B13" s="100" t="s">
        <v>265</v>
      </c>
      <c r="C13" s="101">
        <f>SUM('2'!C32)</f>
        <v>238708788</v>
      </c>
      <c r="D13" s="101">
        <f>SUM('2'!D32)</f>
        <v>324376566</v>
      </c>
      <c r="E13" s="101">
        <f>SUM('2'!E32)</f>
        <v>324376566</v>
      </c>
      <c r="F13" s="100" t="s">
        <v>180</v>
      </c>
      <c r="G13" s="102">
        <f>SUM('2'!C100)</f>
        <v>7100000</v>
      </c>
      <c r="H13" s="102">
        <f>SUM('2'!D100)</f>
        <v>7115000</v>
      </c>
      <c r="I13" s="102">
        <f>SUM('2'!E100)</f>
        <v>6859499</v>
      </c>
    </row>
    <row r="14" spans="1:9" ht="15.75" x14ac:dyDescent="0.25">
      <c r="A14" s="124" t="s">
        <v>68</v>
      </c>
      <c r="B14" s="103" t="s">
        <v>279</v>
      </c>
      <c r="C14" s="101">
        <f>SUM('2'!C40)</f>
        <v>2703210</v>
      </c>
      <c r="D14" s="101">
        <f>SUM('2'!D40)</f>
        <v>9806963</v>
      </c>
      <c r="E14" s="101">
        <f>SUM('2'!E40)</f>
        <v>7428835</v>
      </c>
      <c r="F14" s="100" t="s">
        <v>182</v>
      </c>
      <c r="G14" s="102">
        <f>SUM('2'!C101)</f>
        <v>43914032</v>
      </c>
      <c r="H14" s="102">
        <f>SUM('2'!D101)</f>
        <v>47039007</v>
      </c>
      <c r="I14" s="102">
        <f>SUM('2'!E101)</f>
        <v>38609353</v>
      </c>
    </row>
    <row r="15" spans="1:9" ht="15.75" x14ac:dyDescent="0.25">
      <c r="A15" s="124" t="s">
        <v>92</v>
      </c>
      <c r="B15" s="100" t="s">
        <v>266</v>
      </c>
      <c r="C15" s="104"/>
      <c r="D15" s="101">
        <f>SUM('2'!D58)</f>
        <v>108555</v>
      </c>
      <c r="E15" s="101">
        <f>SUM('2'!E58)</f>
        <v>108555</v>
      </c>
      <c r="F15" s="100" t="s">
        <v>207</v>
      </c>
      <c r="G15" s="102">
        <f>SUM('2'!C114)</f>
        <v>58227045</v>
      </c>
      <c r="H15" s="102">
        <f>SUM('2'!D114)</f>
        <v>148571264</v>
      </c>
      <c r="I15" s="102">
        <f>SUM('2'!E114)</f>
        <v>0</v>
      </c>
    </row>
    <row r="16" spans="1:9" ht="16.5" thickBot="1" x14ac:dyDescent="0.3">
      <c r="A16" s="124" t="s">
        <v>249</v>
      </c>
      <c r="B16" s="100" t="s">
        <v>280</v>
      </c>
      <c r="C16" s="101"/>
      <c r="D16" s="101"/>
      <c r="E16" s="101"/>
      <c r="F16" s="105"/>
      <c r="G16" s="102"/>
      <c r="H16" s="102"/>
      <c r="I16" s="102"/>
    </row>
    <row r="17" spans="1:9" ht="32.25" thickBot="1" x14ac:dyDescent="0.3">
      <c r="A17" s="96" t="s">
        <v>114</v>
      </c>
      <c r="B17" s="106" t="s">
        <v>318</v>
      </c>
      <c r="C17" s="107">
        <f>SUM(C10:C11,C13:C15)</f>
        <v>376375599</v>
      </c>
      <c r="D17" s="107">
        <f>SUM(D10:D11,D13:D15)</f>
        <v>482564562</v>
      </c>
      <c r="E17" s="107">
        <f>SUM(E10:E11,E13:E15)</f>
        <v>420208468</v>
      </c>
      <c r="F17" s="106" t="s">
        <v>317</v>
      </c>
      <c r="G17" s="108">
        <f>SUM(G10:G15)</f>
        <v>386110447</v>
      </c>
      <c r="H17" s="108">
        <f>SUM(H10:H15)</f>
        <v>456723710</v>
      </c>
      <c r="I17" s="108">
        <f>SUM(I10:I15)</f>
        <v>216476571</v>
      </c>
    </row>
    <row r="18" spans="1:9" ht="31.5" x14ac:dyDescent="0.25">
      <c r="A18" s="125" t="s">
        <v>124</v>
      </c>
      <c r="B18" s="109" t="s">
        <v>715</v>
      </c>
      <c r="C18" s="110">
        <f>C19+C20+C21+C22</f>
        <v>104652957</v>
      </c>
      <c r="D18" s="110">
        <f>D19+D20+D21+D22+D23</f>
        <v>72420257</v>
      </c>
      <c r="E18" s="110">
        <f>E19+E20+E21+E22</f>
        <v>124950683</v>
      </c>
      <c r="F18" s="100" t="s">
        <v>371</v>
      </c>
      <c r="G18" s="111"/>
      <c r="H18" s="111"/>
      <c r="I18" s="111"/>
    </row>
    <row r="19" spans="1:9" ht="15.75" x14ac:dyDescent="0.25">
      <c r="A19" s="126" t="s">
        <v>259</v>
      </c>
      <c r="B19" s="100" t="s">
        <v>285</v>
      </c>
      <c r="C19" s="101">
        <f>G30-C17</f>
        <v>104652957</v>
      </c>
      <c r="D19" s="101">
        <f>H30-D17-D23</f>
        <v>71236498</v>
      </c>
      <c r="E19" s="101">
        <v>124950683</v>
      </c>
      <c r="F19" s="100" t="s">
        <v>286</v>
      </c>
      <c r="G19" s="102"/>
      <c r="H19" s="102"/>
      <c r="I19" s="102"/>
    </row>
    <row r="20" spans="1:9" ht="15.75" x14ac:dyDescent="0.25">
      <c r="A20" s="126" t="s">
        <v>261</v>
      </c>
      <c r="B20" s="100" t="s">
        <v>288</v>
      </c>
      <c r="C20" s="101"/>
      <c r="D20" s="101"/>
      <c r="E20" s="101"/>
      <c r="F20" s="100" t="s">
        <v>289</v>
      </c>
      <c r="G20" s="102"/>
      <c r="H20" s="102"/>
      <c r="I20" s="102"/>
    </row>
    <row r="21" spans="1:9" ht="15.75" x14ac:dyDescent="0.25">
      <c r="A21" s="126" t="s">
        <v>281</v>
      </c>
      <c r="B21" s="100" t="s">
        <v>291</v>
      </c>
      <c r="C21" s="101"/>
      <c r="D21" s="101"/>
      <c r="E21" s="101"/>
      <c r="F21" s="100" t="s">
        <v>292</v>
      </c>
      <c r="G21" s="102"/>
      <c r="H21" s="102"/>
      <c r="I21" s="102"/>
    </row>
    <row r="22" spans="1:9" ht="15.75" x14ac:dyDescent="0.25">
      <c r="A22" s="126" t="s">
        <v>282</v>
      </c>
      <c r="B22" s="100" t="s">
        <v>378</v>
      </c>
      <c r="C22" s="101"/>
      <c r="D22" s="101"/>
      <c r="E22" s="101"/>
      <c r="F22" s="109" t="s">
        <v>294</v>
      </c>
      <c r="G22" s="102"/>
      <c r="H22" s="102"/>
      <c r="I22" s="102"/>
    </row>
    <row r="23" spans="1:9" ht="15.75" x14ac:dyDescent="0.25">
      <c r="A23" s="126" t="s">
        <v>283</v>
      </c>
      <c r="B23" s="100" t="s">
        <v>709</v>
      </c>
      <c r="C23" s="101"/>
      <c r="D23" s="101">
        <v>1183759</v>
      </c>
      <c r="E23" s="101">
        <v>1183759</v>
      </c>
      <c r="F23" s="109"/>
      <c r="G23" s="102"/>
      <c r="H23" s="102"/>
      <c r="I23" s="102"/>
    </row>
    <row r="24" spans="1:9" ht="31.5" x14ac:dyDescent="0.25">
      <c r="A24" s="126" t="s">
        <v>284</v>
      </c>
      <c r="B24" s="100" t="s">
        <v>716</v>
      </c>
      <c r="C24" s="112">
        <f>C25+C26</f>
        <v>0</v>
      </c>
      <c r="D24" s="112">
        <f>D25+D26</f>
        <v>0</v>
      </c>
      <c r="E24" s="112">
        <f>E25+E26</f>
        <v>0</v>
      </c>
      <c r="F24" s="100" t="s">
        <v>296</v>
      </c>
      <c r="G24" s="102"/>
      <c r="H24" s="102"/>
      <c r="I24" s="102"/>
    </row>
    <row r="25" spans="1:9" ht="31.5" x14ac:dyDescent="0.25">
      <c r="A25" s="126" t="s">
        <v>287</v>
      </c>
      <c r="B25" s="109" t="s">
        <v>298</v>
      </c>
      <c r="C25" s="113"/>
      <c r="D25" s="113"/>
      <c r="E25" s="113"/>
      <c r="F25" s="100" t="s">
        <v>257</v>
      </c>
      <c r="G25" s="111"/>
      <c r="H25" s="111"/>
      <c r="I25" s="111"/>
    </row>
    <row r="26" spans="1:9" ht="15.75" x14ac:dyDescent="0.25">
      <c r="A26" s="126" t="s">
        <v>290</v>
      </c>
      <c r="B26" s="100" t="s">
        <v>373</v>
      </c>
      <c r="C26" s="101"/>
      <c r="D26" s="101"/>
      <c r="E26" s="101"/>
      <c r="F26" s="100" t="s">
        <v>258</v>
      </c>
      <c r="G26" s="102"/>
      <c r="H26" s="102"/>
      <c r="I26" s="102"/>
    </row>
    <row r="27" spans="1:9" ht="31.5" x14ac:dyDescent="0.25">
      <c r="A27" s="126" t="s">
        <v>293</v>
      </c>
      <c r="B27" s="100" t="s">
        <v>169</v>
      </c>
      <c r="C27" s="101"/>
      <c r="D27" s="101"/>
      <c r="E27" s="101"/>
      <c r="F27" s="100" t="s">
        <v>372</v>
      </c>
      <c r="G27" s="102">
        <f>SUM('2'!C145)</f>
        <v>1041798</v>
      </c>
      <c r="H27" s="102">
        <f>SUM('2'!D145)</f>
        <v>1041798</v>
      </c>
      <c r="I27" s="102">
        <f>SUM('2'!E145)</f>
        <v>1041798</v>
      </c>
    </row>
    <row r="28" spans="1:9" ht="32.25" thickBot="1" x14ac:dyDescent="0.3">
      <c r="A28" s="126" t="s">
        <v>295</v>
      </c>
      <c r="B28" s="109" t="s">
        <v>171</v>
      </c>
      <c r="C28" s="113"/>
      <c r="D28" s="113"/>
      <c r="E28" s="113"/>
      <c r="F28" s="114" t="s">
        <v>246</v>
      </c>
      <c r="G28" s="111">
        <f>SUM('2'!C146)</f>
        <v>93876311</v>
      </c>
      <c r="H28" s="111">
        <f>SUM('2'!D146)</f>
        <v>97219311</v>
      </c>
      <c r="I28" s="111">
        <f>SUM('2'!E146)</f>
        <v>97219311</v>
      </c>
    </row>
    <row r="29" spans="1:9" ht="32.25" thickBot="1" x14ac:dyDescent="0.3">
      <c r="A29" s="411" t="s">
        <v>297</v>
      </c>
      <c r="B29" s="106" t="s">
        <v>717</v>
      </c>
      <c r="C29" s="107">
        <f>C18+C24+C27+C28</f>
        <v>104652957</v>
      </c>
      <c r="D29" s="107">
        <f>D18+D24+D27+D28</f>
        <v>72420257</v>
      </c>
      <c r="E29" s="107">
        <f>E18+E24+E27+E28+E23</f>
        <v>126134442</v>
      </c>
      <c r="F29" s="106" t="s">
        <v>719</v>
      </c>
      <c r="G29" s="108">
        <f>SUM(G18:G28)</f>
        <v>94918109</v>
      </c>
      <c r="H29" s="108">
        <f>SUM(H18:H28)</f>
        <v>98261109</v>
      </c>
      <c r="I29" s="108">
        <f>SUM(I18:I28)</f>
        <v>98261109</v>
      </c>
    </row>
    <row r="30" spans="1:9" ht="16.5" thickBot="1" x14ac:dyDescent="0.3">
      <c r="A30" s="411" t="s">
        <v>299</v>
      </c>
      <c r="B30" s="106" t="s">
        <v>718</v>
      </c>
      <c r="C30" s="44">
        <f>C17+C29</f>
        <v>481028556</v>
      </c>
      <c r="D30" s="44">
        <f>D17+D29</f>
        <v>554984819</v>
      </c>
      <c r="E30" s="44">
        <f>E17+E29</f>
        <v>546342910</v>
      </c>
      <c r="F30" s="106" t="s">
        <v>720</v>
      </c>
      <c r="G30" s="44">
        <f>G17+G29</f>
        <v>481028556</v>
      </c>
      <c r="H30" s="44">
        <f>H17+H29</f>
        <v>554984819</v>
      </c>
      <c r="I30" s="44">
        <f>I17+I29</f>
        <v>314737680</v>
      </c>
    </row>
  </sheetData>
  <mergeCells count="6">
    <mergeCell ref="A7:A8"/>
    <mergeCell ref="G6:I6"/>
    <mergeCell ref="A1:I1"/>
    <mergeCell ref="A2:I2"/>
    <mergeCell ref="A3:I3"/>
    <mergeCell ref="A5:I5"/>
  </mergeCells>
  <printOptions horizontalCentered="1"/>
  <pageMargins left="1.1811023622047245" right="0.70866141732283472" top="0.35433070866141736" bottom="0.35433070866141736" header="0.31496062992125984" footer="0.31496062992125984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I30"/>
  <sheetViews>
    <sheetView view="pageBreakPreview" zoomScale="60" zoomScaleNormal="100" workbookViewId="0">
      <selection activeCell="A3" sqref="A3:I3"/>
    </sheetView>
  </sheetViews>
  <sheetFormatPr defaultRowHeight="15" x14ac:dyDescent="0.2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7" width="18.7109375" customWidth="1"/>
    <col min="8" max="9" width="18.5703125" customWidth="1"/>
  </cols>
  <sheetData>
    <row r="1" spans="1:9" ht="15.75" x14ac:dyDescent="0.25">
      <c r="A1" s="414" t="s">
        <v>367</v>
      </c>
      <c r="B1" s="414"/>
      <c r="C1" s="414"/>
      <c r="D1" s="414"/>
      <c r="E1" s="414"/>
      <c r="F1" s="414"/>
      <c r="G1" s="414"/>
      <c r="H1" s="414"/>
      <c r="I1" s="414"/>
    </row>
    <row r="2" spans="1:9" ht="15.75" x14ac:dyDescent="0.25">
      <c r="A2" s="415" t="s">
        <v>379</v>
      </c>
      <c r="B2" s="415"/>
      <c r="C2" s="415"/>
      <c r="D2" s="415"/>
      <c r="E2" s="415"/>
      <c r="F2" s="415"/>
      <c r="G2" s="415"/>
      <c r="H2" s="415"/>
      <c r="I2" s="415"/>
    </row>
    <row r="3" spans="1:9" ht="15.75" x14ac:dyDescent="0.25">
      <c r="A3" s="416" t="s">
        <v>721</v>
      </c>
      <c r="B3" s="416"/>
      <c r="C3" s="416"/>
      <c r="D3" s="416"/>
      <c r="E3" s="416"/>
      <c r="F3" s="416"/>
      <c r="G3" s="416"/>
      <c r="H3" s="416"/>
      <c r="I3" s="416"/>
    </row>
    <row r="4" spans="1:9" ht="15.75" x14ac:dyDescent="0.25">
      <c r="A4" s="82"/>
      <c r="B4" s="82"/>
      <c r="C4" s="82"/>
      <c r="D4" s="332"/>
      <c r="E4" s="224"/>
      <c r="F4" s="82"/>
      <c r="G4" s="82"/>
    </row>
    <row r="5" spans="1:9" ht="15.75" customHeight="1" x14ac:dyDescent="0.25">
      <c r="A5" s="427" t="s">
        <v>328</v>
      </c>
      <c r="B5" s="427"/>
      <c r="C5" s="427"/>
      <c r="D5" s="427"/>
      <c r="E5" s="427"/>
      <c r="F5" s="427"/>
      <c r="G5" s="427"/>
      <c r="H5" s="427"/>
      <c r="I5" s="427"/>
    </row>
    <row r="6" spans="1:9" ht="16.5" thickBot="1" x14ac:dyDescent="0.3">
      <c r="A6" s="88"/>
      <c r="B6" s="89"/>
      <c r="C6" s="88"/>
      <c r="D6" s="88"/>
      <c r="E6" s="88"/>
      <c r="F6" s="88"/>
      <c r="G6" s="426" t="s">
        <v>370</v>
      </c>
      <c r="H6" s="426"/>
      <c r="I6" s="426"/>
    </row>
    <row r="7" spans="1:9" ht="16.5" thickBot="1" x14ac:dyDescent="0.3">
      <c r="A7" s="428" t="s">
        <v>271</v>
      </c>
      <c r="B7" s="90" t="s">
        <v>9</v>
      </c>
      <c r="C7" s="91"/>
      <c r="D7" s="225"/>
      <c r="E7" s="225"/>
      <c r="F7" s="90" t="s">
        <v>176</v>
      </c>
      <c r="G7" s="92"/>
      <c r="H7" s="92"/>
      <c r="I7" s="92"/>
    </row>
    <row r="8" spans="1:9" ht="48" thickBot="1" x14ac:dyDescent="0.3">
      <c r="A8" s="429"/>
      <c r="B8" s="93" t="s">
        <v>0</v>
      </c>
      <c r="C8" s="95" t="s">
        <v>456</v>
      </c>
      <c r="D8" s="95" t="s">
        <v>458</v>
      </c>
      <c r="E8" s="95" t="s">
        <v>702</v>
      </c>
      <c r="F8" s="93" t="s">
        <v>0</v>
      </c>
      <c r="G8" s="95" t="s">
        <v>456</v>
      </c>
      <c r="H8" s="95" t="s">
        <v>458</v>
      </c>
      <c r="I8" s="95" t="s">
        <v>702</v>
      </c>
    </row>
    <row r="9" spans="1:9" ht="16.5" thickBot="1" x14ac:dyDescent="0.3">
      <c r="A9" s="96" t="s">
        <v>6</v>
      </c>
      <c r="B9" s="93" t="s">
        <v>7</v>
      </c>
      <c r="C9" s="94" t="s">
        <v>8</v>
      </c>
      <c r="D9" s="226" t="s">
        <v>272</v>
      </c>
      <c r="E9" s="93" t="s">
        <v>460</v>
      </c>
      <c r="F9" s="95" t="s">
        <v>461</v>
      </c>
      <c r="G9" s="95" t="s">
        <v>459</v>
      </c>
      <c r="H9" s="95" t="s">
        <v>703</v>
      </c>
      <c r="I9" s="95" t="s">
        <v>704</v>
      </c>
    </row>
    <row r="10" spans="1:9" ht="31.5" x14ac:dyDescent="0.25">
      <c r="A10" s="123" t="s">
        <v>10</v>
      </c>
      <c r="B10" s="97" t="s">
        <v>300</v>
      </c>
      <c r="C10" s="98">
        <f>SUM('2'!C30)</f>
        <v>19362249</v>
      </c>
      <c r="D10" s="98">
        <f>SUM('2'!D30)</f>
        <v>19362249</v>
      </c>
      <c r="E10" s="98">
        <f>SUM('2'!E30)</f>
        <v>529340</v>
      </c>
      <c r="F10" s="97" t="s">
        <v>212</v>
      </c>
      <c r="G10" s="99">
        <f>SUM('2'!C118)</f>
        <v>61621111</v>
      </c>
      <c r="H10" s="99">
        <f>SUM('2'!D118)</f>
        <v>94457178</v>
      </c>
      <c r="I10" s="99">
        <f>SUM('2'!E118)</f>
        <v>76210121</v>
      </c>
    </row>
    <row r="11" spans="1:9" ht="31.5" x14ac:dyDescent="0.25">
      <c r="A11" s="124" t="s">
        <v>24</v>
      </c>
      <c r="B11" s="100" t="s">
        <v>301</v>
      </c>
      <c r="C11" s="101">
        <f>SUM('2'!C31)</f>
        <v>19362249</v>
      </c>
      <c r="D11" s="101">
        <f>SUM('2'!D31)</f>
        <v>19362249</v>
      </c>
      <c r="E11" s="101">
        <f>SUM('2'!E31)</f>
        <v>529340</v>
      </c>
      <c r="F11" s="100" t="s">
        <v>302</v>
      </c>
      <c r="G11" s="102">
        <f>SUM('2'!C119)</f>
        <v>19362249</v>
      </c>
      <c r="H11" s="102">
        <f>SUM('2'!D119)</f>
        <v>19362249</v>
      </c>
      <c r="I11" s="102">
        <f>SUM('2'!E119)</f>
        <v>4896535</v>
      </c>
    </row>
    <row r="12" spans="1:9" ht="15.75" x14ac:dyDescent="0.25">
      <c r="A12" s="124" t="s">
        <v>38</v>
      </c>
      <c r="B12" s="100" t="s">
        <v>303</v>
      </c>
      <c r="C12" s="101">
        <f>SUM('2'!C52)</f>
        <v>0</v>
      </c>
      <c r="D12" s="101">
        <f>SUM('2'!C52)</f>
        <v>0</v>
      </c>
      <c r="E12" s="101">
        <f>SUM('2'!E52)</f>
        <v>0</v>
      </c>
      <c r="F12" s="100" t="s">
        <v>214</v>
      </c>
      <c r="G12" s="102">
        <f>SUM('2'!C120)</f>
        <v>107527923</v>
      </c>
      <c r="H12" s="102">
        <f>SUM('2'!D120)</f>
        <v>110080785</v>
      </c>
      <c r="I12" s="102">
        <f>SUM('2'!E120)</f>
        <v>55780748</v>
      </c>
    </row>
    <row r="13" spans="1:9" ht="31.5" x14ac:dyDescent="0.25">
      <c r="A13" s="124" t="s">
        <v>231</v>
      </c>
      <c r="B13" s="100" t="s">
        <v>348</v>
      </c>
      <c r="C13" s="101">
        <f>SUM('2'!C63)</f>
        <v>2241600</v>
      </c>
      <c r="D13" s="101">
        <f>SUM('2'!D63)</f>
        <v>4225004</v>
      </c>
      <c r="E13" s="101">
        <f>SUM('2'!E63)</f>
        <v>4225004</v>
      </c>
      <c r="F13" s="100" t="s">
        <v>304</v>
      </c>
      <c r="G13" s="102">
        <f>SUM('2'!C121)</f>
        <v>0</v>
      </c>
      <c r="H13" s="102">
        <f>SUM('2'!D121)</f>
        <v>0</v>
      </c>
      <c r="I13" s="102">
        <f>SUM('2'!E121)</f>
        <v>0</v>
      </c>
    </row>
    <row r="14" spans="1:9" ht="15.75" x14ac:dyDescent="0.25">
      <c r="A14" s="124" t="s">
        <v>68</v>
      </c>
      <c r="B14" s="100" t="s">
        <v>305</v>
      </c>
      <c r="C14" s="101"/>
      <c r="D14" s="101"/>
      <c r="E14" s="101"/>
      <c r="F14" s="100" t="s">
        <v>216</v>
      </c>
      <c r="G14" s="102">
        <f>SUM('2'!C122)</f>
        <v>1361248</v>
      </c>
      <c r="H14" s="102">
        <f>SUM('2'!D122)</f>
        <v>1372182</v>
      </c>
      <c r="I14" s="102">
        <f>SUM('2'!E122)</f>
        <v>1372182</v>
      </c>
    </row>
    <row r="15" spans="1:9" ht="16.5" thickBot="1" x14ac:dyDescent="0.3">
      <c r="A15" s="124" t="s">
        <v>92</v>
      </c>
      <c r="B15" s="100" t="s">
        <v>306</v>
      </c>
      <c r="C15" s="104"/>
      <c r="D15" s="104"/>
      <c r="E15" s="104"/>
      <c r="F15" s="109" t="s">
        <v>207</v>
      </c>
      <c r="G15" s="102"/>
      <c r="H15" s="102"/>
      <c r="I15" s="102"/>
    </row>
    <row r="16" spans="1:9" ht="32.25" thickBot="1" x14ac:dyDescent="0.3">
      <c r="A16" s="96" t="s">
        <v>249</v>
      </c>
      <c r="B16" s="106" t="s">
        <v>319</v>
      </c>
      <c r="C16" s="107">
        <f>C10+C12+C13+C15</f>
        <v>21603849</v>
      </c>
      <c r="D16" s="107">
        <f>D10+D12+D13+D15</f>
        <v>23587253</v>
      </c>
      <c r="E16" s="107">
        <f>E10+E12+E13+E15</f>
        <v>4754344</v>
      </c>
      <c r="F16" s="106" t="s">
        <v>320</v>
      </c>
      <c r="G16" s="108">
        <f>G10+G12+G14+G15</f>
        <v>170510282</v>
      </c>
      <c r="H16" s="108">
        <f>H10+H12+H14+H15</f>
        <v>205910145</v>
      </c>
      <c r="I16" s="108">
        <f>I10+I12+I14+I15</f>
        <v>133363051</v>
      </c>
    </row>
    <row r="17" spans="1:9" ht="31.5" x14ac:dyDescent="0.25">
      <c r="A17" s="123" t="s">
        <v>114</v>
      </c>
      <c r="B17" s="115" t="s">
        <v>321</v>
      </c>
      <c r="C17" s="116">
        <f>SUM(C18:C22)</f>
        <v>148906433</v>
      </c>
      <c r="D17" s="116">
        <f>SUM(D18:D22)</f>
        <v>182322892</v>
      </c>
      <c r="E17" s="116">
        <f>SUM(E18:E22)</f>
        <v>128608707</v>
      </c>
      <c r="F17" s="100" t="s">
        <v>371</v>
      </c>
      <c r="G17" s="99"/>
      <c r="H17" s="99"/>
      <c r="I17" s="99"/>
    </row>
    <row r="18" spans="1:9" ht="15.75" x14ac:dyDescent="0.25">
      <c r="A18" s="124" t="s">
        <v>124</v>
      </c>
      <c r="B18" s="117" t="s">
        <v>267</v>
      </c>
      <c r="C18" s="101">
        <f>G30-C16</f>
        <v>148906433</v>
      </c>
      <c r="D18" s="101">
        <f>H30-D16</f>
        <v>182322892</v>
      </c>
      <c r="E18" s="101">
        <f>I30-E16</f>
        <v>128608707</v>
      </c>
      <c r="F18" s="100" t="s">
        <v>286</v>
      </c>
      <c r="G18" s="102"/>
      <c r="H18" s="102"/>
      <c r="I18" s="102"/>
    </row>
    <row r="19" spans="1:9" ht="15.75" x14ac:dyDescent="0.25">
      <c r="A19" s="123" t="s">
        <v>259</v>
      </c>
      <c r="B19" s="117" t="s">
        <v>307</v>
      </c>
      <c r="C19" s="101"/>
      <c r="D19" s="101"/>
      <c r="E19" s="101"/>
      <c r="F19" s="100" t="s">
        <v>289</v>
      </c>
      <c r="G19" s="102"/>
      <c r="H19" s="102"/>
      <c r="I19" s="102"/>
    </row>
    <row r="20" spans="1:9" ht="15.75" x14ac:dyDescent="0.25">
      <c r="A20" s="124" t="s">
        <v>261</v>
      </c>
      <c r="B20" s="117" t="s">
        <v>308</v>
      </c>
      <c r="C20" s="101"/>
      <c r="D20" s="101"/>
      <c r="E20" s="101"/>
      <c r="F20" s="100" t="s">
        <v>292</v>
      </c>
      <c r="G20" s="102"/>
      <c r="H20" s="102"/>
      <c r="I20" s="102"/>
    </row>
    <row r="21" spans="1:9" ht="15.75" x14ac:dyDescent="0.25">
      <c r="A21" s="123" t="s">
        <v>281</v>
      </c>
      <c r="B21" s="117" t="s">
        <v>376</v>
      </c>
      <c r="C21" s="101"/>
      <c r="D21" s="101"/>
      <c r="E21" s="101"/>
      <c r="F21" s="109" t="s">
        <v>294</v>
      </c>
      <c r="G21" s="102"/>
      <c r="H21" s="102"/>
      <c r="I21" s="102"/>
    </row>
    <row r="22" spans="1:9" ht="31.5" x14ac:dyDescent="0.25">
      <c r="A22" s="124" t="s">
        <v>282</v>
      </c>
      <c r="B22" s="118" t="s">
        <v>375</v>
      </c>
      <c r="C22" s="101"/>
      <c r="D22" s="101"/>
      <c r="E22" s="101"/>
      <c r="F22" s="100" t="s">
        <v>309</v>
      </c>
      <c r="G22" s="102"/>
      <c r="H22" s="102"/>
      <c r="I22" s="102"/>
    </row>
    <row r="23" spans="1:9" ht="31.5" x14ac:dyDescent="0.25">
      <c r="A23" s="123" t="s">
        <v>283</v>
      </c>
      <c r="B23" s="119" t="s">
        <v>322</v>
      </c>
      <c r="C23" s="112">
        <f>C24+C25+C26+C27+C28</f>
        <v>0</v>
      </c>
      <c r="D23" s="112">
        <f>D24+D25+D26+D27+D28</f>
        <v>0</v>
      </c>
      <c r="E23" s="112">
        <f>E24+E25+E26+E27+E28</f>
        <v>0</v>
      </c>
      <c r="F23" s="97" t="s">
        <v>247</v>
      </c>
      <c r="G23" s="102"/>
      <c r="H23" s="102"/>
      <c r="I23" s="102"/>
    </row>
    <row r="24" spans="1:9" ht="15.75" x14ac:dyDescent="0.25">
      <c r="A24" s="124" t="s">
        <v>284</v>
      </c>
      <c r="B24" s="118" t="s">
        <v>310</v>
      </c>
      <c r="C24" s="101"/>
      <c r="D24" s="101"/>
      <c r="E24" s="101"/>
      <c r="F24" s="97" t="s">
        <v>248</v>
      </c>
      <c r="G24" s="102"/>
      <c r="H24" s="102"/>
      <c r="I24" s="102"/>
    </row>
    <row r="25" spans="1:9" ht="15.75" x14ac:dyDescent="0.25">
      <c r="A25" s="123" t="s">
        <v>287</v>
      </c>
      <c r="B25" s="118" t="s">
        <v>311</v>
      </c>
      <c r="C25" s="101"/>
      <c r="D25" s="101"/>
      <c r="E25" s="101"/>
      <c r="F25" s="120"/>
      <c r="G25" s="102"/>
      <c r="H25" s="102"/>
      <c r="I25" s="102"/>
    </row>
    <row r="26" spans="1:9" ht="15.75" x14ac:dyDescent="0.25">
      <c r="A26" s="124" t="s">
        <v>290</v>
      </c>
      <c r="B26" s="117" t="s">
        <v>312</v>
      </c>
      <c r="C26" s="101"/>
      <c r="D26" s="101"/>
      <c r="E26" s="101"/>
      <c r="F26" s="120"/>
      <c r="G26" s="102"/>
      <c r="H26" s="102"/>
      <c r="I26" s="102"/>
    </row>
    <row r="27" spans="1:9" ht="19.5" customHeight="1" x14ac:dyDescent="0.25">
      <c r="A27" s="123" t="s">
        <v>293</v>
      </c>
      <c r="B27" s="121" t="s">
        <v>374</v>
      </c>
      <c r="C27" s="101"/>
      <c r="D27" s="101"/>
      <c r="E27" s="101"/>
      <c r="F27" s="105"/>
      <c r="G27" s="102"/>
      <c r="H27" s="102"/>
      <c r="I27" s="102"/>
    </row>
    <row r="28" spans="1:9" ht="32.25" thickBot="1" x14ac:dyDescent="0.3">
      <c r="A28" s="124" t="s">
        <v>295</v>
      </c>
      <c r="B28" s="122" t="s">
        <v>377</v>
      </c>
      <c r="C28" s="101"/>
      <c r="D28" s="101"/>
      <c r="E28" s="101"/>
      <c r="F28" s="120"/>
      <c r="G28" s="102"/>
      <c r="H28" s="102"/>
      <c r="I28" s="102"/>
    </row>
    <row r="29" spans="1:9" ht="48" thickBot="1" x14ac:dyDescent="0.3">
      <c r="A29" s="96" t="s">
        <v>297</v>
      </c>
      <c r="B29" s="106" t="s">
        <v>323</v>
      </c>
      <c r="C29" s="107">
        <f>C17+C23</f>
        <v>148906433</v>
      </c>
      <c r="D29" s="107">
        <f>D17+D23</f>
        <v>182322892</v>
      </c>
      <c r="E29" s="107">
        <f>E17+E23</f>
        <v>128608707</v>
      </c>
      <c r="F29" s="106" t="s">
        <v>324</v>
      </c>
      <c r="G29" s="108">
        <f>SUM(G17:G24)</f>
        <v>0</v>
      </c>
      <c r="H29" s="108">
        <f>SUM(H17:H24)</f>
        <v>0</v>
      </c>
      <c r="I29" s="108">
        <f>SUM(I17:I24)</f>
        <v>0</v>
      </c>
    </row>
    <row r="30" spans="1:9" ht="16.5" thickBot="1" x14ac:dyDescent="0.3">
      <c r="A30" s="96" t="s">
        <v>299</v>
      </c>
      <c r="B30" s="106" t="s">
        <v>325</v>
      </c>
      <c r="C30" s="44">
        <f>C16+C29</f>
        <v>170510282</v>
      </c>
      <c r="D30" s="44">
        <f>D16+D29</f>
        <v>205910145</v>
      </c>
      <c r="E30" s="44">
        <f>E16+E29</f>
        <v>133363051</v>
      </c>
      <c r="F30" s="106" t="s">
        <v>326</v>
      </c>
      <c r="G30" s="44">
        <f>G16+G29</f>
        <v>170510282</v>
      </c>
      <c r="H30" s="44">
        <f>H16+H29</f>
        <v>205910145</v>
      </c>
      <c r="I30" s="44">
        <f>I16+I29</f>
        <v>133363051</v>
      </c>
    </row>
  </sheetData>
  <mergeCells count="6">
    <mergeCell ref="A7:A8"/>
    <mergeCell ref="A1:I1"/>
    <mergeCell ref="A2:I2"/>
    <mergeCell ref="A3:I3"/>
    <mergeCell ref="A5:I5"/>
    <mergeCell ref="G6:I6"/>
  </mergeCells>
  <printOptions horizontalCentered="1"/>
  <pageMargins left="1.4566929133858268" right="0.70866141732283472" top="0.35433070866141736" bottom="0.35433070866141736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E36"/>
  <sheetViews>
    <sheetView zoomScaleNormal="100" workbookViewId="0">
      <selection activeCell="A3" sqref="A3:E3"/>
    </sheetView>
  </sheetViews>
  <sheetFormatPr defaultRowHeight="15" x14ac:dyDescent="0.25"/>
  <cols>
    <col min="2" max="2" width="59" customWidth="1"/>
    <col min="3" max="3" width="17.5703125" bestFit="1" customWidth="1"/>
    <col min="4" max="5" width="17" customWidth="1"/>
    <col min="6" max="6" width="1.85546875" customWidth="1"/>
  </cols>
  <sheetData>
    <row r="1" spans="1:5" ht="15.75" x14ac:dyDescent="0.25">
      <c r="A1" s="1"/>
      <c r="B1" s="414" t="s">
        <v>507</v>
      </c>
      <c r="C1" s="414"/>
      <c r="D1" s="414"/>
      <c r="E1" s="414"/>
    </row>
    <row r="2" spans="1:5" ht="15.75" x14ac:dyDescent="0.25">
      <c r="A2" s="416" t="s">
        <v>379</v>
      </c>
      <c r="B2" s="416"/>
      <c r="C2" s="416"/>
      <c r="D2" s="416"/>
      <c r="E2" s="416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5.75" x14ac:dyDescent="0.25">
      <c r="A4" s="1"/>
      <c r="B4" s="1"/>
      <c r="C4" s="1"/>
    </row>
    <row r="5" spans="1:5" ht="15.75" customHeight="1" x14ac:dyDescent="0.25">
      <c r="A5" s="431" t="s">
        <v>508</v>
      </c>
      <c r="B5" s="431"/>
      <c r="C5" s="431"/>
      <c r="D5" s="431"/>
      <c r="E5" s="431"/>
    </row>
    <row r="6" spans="1:5" ht="15.75" x14ac:dyDescent="0.25">
      <c r="A6" s="1"/>
      <c r="B6" s="1"/>
      <c r="C6" s="1"/>
    </row>
    <row r="7" spans="1:5" ht="15.75" x14ac:dyDescent="0.25">
      <c r="A7" s="1"/>
      <c r="B7" s="1"/>
      <c r="C7" s="430" t="s">
        <v>370</v>
      </c>
      <c r="D7" s="430"/>
      <c r="E7" s="430"/>
    </row>
    <row r="8" spans="1:5" ht="15.75" x14ac:dyDescent="0.25">
      <c r="A8" s="1"/>
      <c r="B8" s="1"/>
      <c r="C8" s="331" t="s">
        <v>529</v>
      </c>
      <c r="D8" s="331" t="s">
        <v>530</v>
      </c>
      <c r="E8" s="331" t="s">
        <v>530</v>
      </c>
    </row>
    <row r="9" spans="1:5" ht="15.75" x14ac:dyDescent="0.25">
      <c r="A9" s="323">
        <v>1</v>
      </c>
      <c r="B9" s="323" t="s">
        <v>509</v>
      </c>
      <c r="C9" s="324">
        <f>SUM('[1]2'!C33)</f>
        <v>237080747</v>
      </c>
      <c r="D9" s="324">
        <v>321788279</v>
      </c>
      <c r="E9" s="324">
        <v>321788279</v>
      </c>
    </row>
    <row r="10" spans="1:5" ht="31.5" x14ac:dyDescent="0.25">
      <c r="A10" s="323">
        <v>2</v>
      </c>
      <c r="B10" s="323" t="s">
        <v>510</v>
      </c>
      <c r="C10" s="324">
        <v>1584000</v>
      </c>
      <c r="D10" s="324">
        <v>1584000</v>
      </c>
      <c r="E10" s="324">
        <v>1081881</v>
      </c>
    </row>
    <row r="11" spans="1:5" ht="15.75" x14ac:dyDescent="0.25">
      <c r="A11" s="323">
        <v>3</v>
      </c>
      <c r="B11" s="323" t="s">
        <v>511</v>
      </c>
      <c r="C11" s="324">
        <v>0</v>
      </c>
      <c r="D11" s="324">
        <v>0</v>
      </c>
      <c r="E11" s="324">
        <v>0</v>
      </c>
    </row>
    <row r="12" spans="1:5" ht="31.5" x14ac:dyDescent="0.25">
      <c r="A12" s="323">
        <v>4</v>
      </c>
      <c r="B12" s="323" t="s">
        <v>512</v>
      </c>
      <c r="C12" s="324">
        <v>0</v>
      </c>
      <c r="D12" s="324">
        <v>0</v>
      </c>
      <c r="E12" s="324">
        <v>0</v>
      </c>
    </row>
    <row r="13" spans="1:5" ht="15.75" x14ac:dyDescent="0.25">
      <c r="A13" s="323">
        <v>5</v>
      </c>
      <c r="B13" s="323" t="s">
        <v>513</v>
      </c>
      <c r="C13" s="324">
        <f>SUM('[1]2'!C39)</f>
        <v>364247</v>
      </c>
      <c r="D13" s="324">
        <v>912003</v>
      </c>
      <c r="E13" s="324">
        <v>912003</v>
      </c>
    </row>
    <row r="14" spans="1:5" ht="15.75" x14ac:dyDescent="0.25">
      <c r="A14" s="323">
        <v>6</v>
      </c>
      <c r="B14" s="323" t="s">
        <v>514</v>
      </c>
      <c r="C14" s="324">
        <v>0</v>
      </c>
      <c r="D14" s="324">
        <v>0</v>
      </c>
      <c r="E14" s="324">
        <v>0</v>
      </c>
    </row>
    <row r="15" spans="1:5" ht="15.75" x14ac:dyDescent="0.25">
      <c r="A15" s="433" t="s">
        <v>515</v>
      </c>
      <c r="B15" s="433"/>
      <c r="C15" s="325">
        <f>SUM(C9:C14)</f>
        <v>239028994</v>
      </c>
      <c r="D15" s="325">
        <f>SUM(D9:D14)</f>
        <v>324284282</v>
      </c>
      <c r="E15" s="325">
        <f>SUM(E9:E14)</f>
        <v>323782163</v>
      </c>
    </row>
    <row r="16" spans="1:5" ht="15.75" x14ac:dyDescent="0.25">
      <c r="A16" s="433" t="s">
        <v>516</v>
      </c>
      <c r="B16" s="433"/>
      <c r="C16" s="326">
        <f t="shared" ref="C16" si="0">C15/2</f>
        <v>119514497</v>
      </c>
      <c r="D16" s="326">
        <f>D15/2</f>
        <v>162142141</v>
      </c>
      <c r="E16" s="326">
        <f>E15/2</f>
        <v>161891081.5</v>
      </c>
    </row>
    <row r="17" spans="1:5" ht="15.75" x14ac:dyDescent="0.25">
      <c r="A17" s="432" t="s">
        <v>517</v>
      </c>
      <c r="B17" s="432"/>
      <c r="C17" s="327">
        <f t="shared" ref="C17:D17" si="1">SUM(C18:C25)</f>
        <v>0</v>
      </c>
      <c r="D17" s="327">
        <f t="shared" si="1"/>
        <v>0</v>
      </c>
      <c r="E17" s="327">
        <f t="shared" ref="E17" si="2">SUM(E18:E25)</f>
        <v>0</v>
      </c>
    </row>
    <row r="18" spans="1:5" ht="15.75" x14ac:dyDescent="0.25">
      <c r="A18" s="323">
        <v>7</v>
      </c>
      <c r="B18" s="323" t="s">
        <v>518</v>
      </c>
      <c r="C18" s="328">
        <v>0</v>
      </c>
      <c r="D18" s="328">
        <v>0</v>
      </c>
      <c r="E18" s="328">
        <v>0</v>
      </c>
    </row>
    <row r="19" spans="1:5" ht="15.75" x14ac:dyDescent="0.25">
      <c r="A19" s="323">
        <v>8</v>
      </c>
      <c r="B19" s="323" t="s">
        <v>519</v>
      </c>
      <c r="C19" s="328">
        <v>0</v>
      </c>
      <c r="D19" s="328">
        <v>0</v>
      </c>
      <c r="E19" s="328">
        <v>0</v>
      </c>
    </row>
    <row r="20" spans="1:5" ht="15.75" x14ac:dyDescent="0.25">
      <c r="A20" s="323">
        <v>9</v>
      </c>
      <c r="B20" s="323" t="s">
        <v>520</v>
      </c>
      <c r="C20" s="328">
        <v>0</v>
      </c>
      <c r="D20" s="328">
        <v>0</v>
      </c>
      <c r="E20" s="328">
        <v>0</v>
      </c>
    </row>
    <row r="21" spans="1:5" ht="15.75" x14ac:dyDescent="0.25">
      <c r="A21" s="323">
        <v>10</v>
      </c>
      <c r="B21" s="323" t="s">
        <v>521</v>
      </c>
      <c r="C21" s="328">
        <v>0</v>
      </c>
      <c r="D21" s="328">
        <v>0</v>
      </c>
      <c r="E21" s="328">
        <v>0</v>
      </c>
    </row>
    <row r="22" spans="1:5" ht="15.75" x14ac:dyDescent="0.25">
      <c r="A22" s="323">
        <v>11</v>
      </c>
      <c r="B22" s="323" t="s">
        <v>522</v>
      </c>
      <c r="C22" s="328">
        <v>0</v>
      </c>
      <c r="D22" s="328">
        <v>0</v>
      </c>
      <c r="E22" s="328">
        <v>0</v>
      </c>
    </row>
    <row r="23" spans="1:5" ht="15.75" x14ac:dyDescent="0.25">
      <c r="A23" s="323">
        <v>12</v>
      </c>
      <c r="B23" s="323" t="s">
        <v>523</v>
      </c>
      <c r="C23" s="328"/>
      <c r="D23" s="328"/>
      <c r="E23" s="328"/>
    </row>
    <row r="24" spans="1:5" ht="15.75" x14ac:dyDescent="0.25">
      <c r="A24" s="323">
        <v>13</v>
      </c>
      <c r="B24" s="323" t="s">
        <v>524</v>
      </c>
      <c r="C24" s="328">
        <v>0</v>
      </c>
      <c r="D24" s="328">
        <v>0</v>
      </c>
      <c r="E24" s="328">
        <v>0</v>
      </c>
    </row>
    <row r="25" spans="1:5" ht="15.75" x14ac:dyDescent="0.25">
      <c r="A25" s="323">
        <v>14</v>
      </c>
      <c r="B25" s="323" t="s">
        <v>525</v>
      </c>
      <c r="C25" s="328">
        <v>0</v>
      </c>
      <c r="D25" s="328">
        <v>0</v>
      </c>
      <c r="E25" s="328">
        <v>0</v>
      </c>
    </row>
    <row r="26" spans="1:5" ht="15.75" x14ac:dyDescent="0.25">
      <c r="A26" s="432" t="s">
        <v>526</v>
      </c>
      <c r="B26" s="432"/>
      <c r="C26" s="327">
        <f t="shared" ref="C26:D26" si="3">SUM(C27:C34)</f>
        <v>0</v>
      </c>
      <c r="D26" s="327">
        <f t="shared" si="3"/>
        <v>0</v>
      </c>
      <c r="E26" s="327">
        <f t="shared" ref="E26" si="4">SUM(E27:E34)</f>
        <v>0</v>
      </c>
    </row>
    <row r="27" spans="1:5" ht="15.75" x14ac:dyDescent="0.25">
      <c r="A27" s="323">
        <v>15</v>
      </c>
      <c r="B27" s="323" t="s">
        <v>518</v>
      </c>
      <c r="C27" s="328">
        <v>0</v>
      </c>
      <c r="D27" s="328">
        <v>0</v>
      </c>
      <c r="E27" s="328">
        <v>0</v>
      </c>
    </row>
    <row r="28" spans="1:5" ht="15.75" x14ac:dyDescent="0.25">
      <c r="A28" s="323">
        <v>16</v>
      </c>
      <c r="B28" s="323" t="s">
        <v>519</v>
      </c>
      <c r="C28" s="328">
        <v>0</v>
      </c>
      <c r="D28" s="328">
        <v>0</v>
      </c>
      <c r="E28" s="328">
        <v>0</v>
      </c>
    </row>
    <row r="29" spans="1:5" ht="15.75" x14ac:dyDescent="0.25">
      <c r="A29" s="323">
        <v>17</v>
      </c>
      <c r="B29" s="323" t="s">
        <v>520</v>
      </c>
      <c r="C29" s="328">
        <v>0</v>
      </c>
      <c r="D29" s="328">
        <v>0</v>
      </c>
      <c r="E29" s="328">
        <v>0</v>
      </c>
    </row>
    <row r="30" spans="1:5" ht="15.75" x14ac:dyDescent="0.25">
      <c r="A30" s="323">
        <v>18</v>
      </c>
      <c r="B30" s="323" t="s">
        <v>521</v>
      </c>
      <c r="C30" s="328">
        <v>0</v>
      </c>
      <c r="D30" s="328">
        <v>0</v>
      </c>
      <c r="E30" s="328">
        <v>0</v>
      </c>
    </row>
    <row r="31" spans="1:5" ht="15.75" x14ac:dyDescent="0.25">
      <c r="A31" s="323">
        <v>19</v>
      </c>
      <c r="B31" s="323" t="s">
        <v>522</v>
      </c>
      <c r="C31" s="328">
        <v>0</v>
      </c>
      <c r="D31" s="328">
        <v>0</v>
      </c>
      <c r="E31" s="328">
        <v>0</v>
      </c>
    </row>
    <row r="32" spans="1:5" ht="15.75" x14ac:dyDescent="0.25">
      <c r="A32" s="323">
        <v>20</v>
      </c>
      <c r="B32" s="323" t="s">
        <v>523</v>
      </c>
      <c r="C32" s="328">
        <v>0</v>
      </c>
      <c r="D32" s="328">
        <v>0</v>
      </c>
      <c r="E32" s="328">
        <v>0</v>
      </c>
    </row>
    <row r="33" spans="1:5" ht="15.75" x14ac:dyDescent="0.25">
      <c r="A33" s="323">
        <v>21</v>
      </c>
      <c r="B33" s="323" t="s">
        <v>524</v>
      </c>
      <c r="C33" s="328">
        <v>0</v>
      </c>
      <c r="D33" s="328">
        <v>0</v>
      </c>
      <c r="E33" s="328">
        <v>0</v>
      </c>
    </row>
    <row r="34" spans="1:5" ht="15.75" x14ac:dyDescent="0.25">
      <c r="A34" s="323">
        <v>22</v>
      </c>
      <c r="B34" s="323" t="s">
        <v>525</v>
      </c>
      <c r="C34" s="328">
        <v>0</v>
      </c>
      <c r="D34" s="328">
        <v>0</v>
      </c>
      <c r="E34" s="328">
        <v>0</v>
      </c>
    </row>
    <row r="35" spans="1:5" ht="15.75" x14ac:dyDescent="0.25">
      <c r="A35" s="433" t="s">
        <v>527</v>
      </c>
      <c r="B35" s="433"/>
      <c r="C35" s="329">
        <f t="shared" ref="C35:D35" si="5">SUM(C17,C26)</f>
        <v>0</v>
      </c>
      <c r="D35" s="329">
        <f t="shared" si="5"/>
        <v>0</v>
      </c>
      <c r="E35" s="329">
        <f t="shared" ref="E35" si="6">SUM(E17,E26)</f>
        <v>0</v>
      </c>
    </row>
    <row r="36" spans="1:5" ht="15.75" x14ac:dyDescent="0.25">
      <c r="A36" s="433" t="s">
        <v>528</v>
      </c>
      <c r="B36" s="433"/>
      <c r="C36" s="330">
        <f t="shared" ref="C36" si="7">C16-C35</f>
        <v>119514497</v>
      </c>
      <c r="D36" s="330">
        <f>D16-D35</f>
        <v>162142141</v>
      </c>
      <c r="E36" s="330">
        <f>E16-E35</f>
        <v>161891081.5</v>
      </c>
    </row>
  </sheetData>
  <mergeCells count="11">
    <mergeCell ref="A17:B17"/>
    <mergeCell ref="A26:B26"/>
    <mergeCell ref="A35:B35"/>
    <mergeCell ref="A36:B36"/>
    <mergeCell ref="A15:B15"/>
    <mergeCell ref="A16:B16"/>
    <mergeCell ref="C7:E7"/>
    <mergeCell ref="B1:E1"/>
    <mergeCell ref="A2:E2"/>
    <mergeCell ref="A3:E3"/>
    <mergeCell ref="A5:E5"/>
  </mergeCells>
  <pageMargins left="0.7" right="0.7" top="0.75" bottom="0.75" header="0.3" footer="0.3"/>
  <pageSetup paperSize="9" scale="6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I34"/>
  <sheetViews>
    <sheetView workbookViewId="0">
      <selection activeCell="A3" sqref="A3:G3"/>
    </sheetView>
  </sheetViews>
  <sheetFormatPr defaultRowHeight="15" x14ac:dyDescent="0.25"/>
  <cols>
    <col min="1" max="1" width="63.5703125" customWidth="1"/>
    <col min="2" max="5" width="14.7109375" customWidth="1"/>
    <col min="6" max="6" width="15.7109375" customWidth="1"/>
    <col min="7" max="7" width="17.42578125" customWidth="1"/>
    <col min="9" max="9" width="9.85546875" bestFit="1" customWidth="1"/>
  </cols>
  <sheetData>
    <row r="1" spans="1:9" x14ac:dyDescent="0.25">
      <c r="A1" s="434" t="s">
        <v>436</v>
      </c>
      <c r="B1" s="434"/>
      <c r="C1" s="434"/>
      <c r="D1" s="434"/>
      <c r="E1" s="434"/>
      <c r="F1" s="434"/>
      <c r="G1" s="434"/>
    </row>
    <row r="2" spans="1:9" x14ac:dyDescent="0.25">
      <c r="A2" s="435" t="s">
        <v>389</v>
      </c>
      <c r="B2" s="435"/>
      <c r="C2" s="435"/>
      <c r="D2" s="435"/>
      <c r="E2" s="435"/>
      <c r="F2" s="435"/>
      <c r="G2" s="435"/>
    </row>
    <row r="3" spans="1:9" x14ac:dyDescent="0.25">
      <c r="A3" s="435" t="s">
        <v>721</v>
      </c>
      <c r="B3" s="435"/>
      <c r="C3" s="435"/>
      <c r="D3" s="435"/>
      <c r="E3" s="435"/>
      <c r="F3" s="435"/>
      <c r="G3" s="435"/>
    </row>
    <row r="4" spans="1:9" x14ac:dyDescent="0.25">
      <c r="A4" s="179"/>
      <c r="B4" s="180"/>
      <c r="C4" s="180"/>
      <c r="D4" s="180"/>
      <c r="E4" s="180"/>
      <c r="F4" s="180"/>
      <c r="G4" s="182"/>
    </row>
    <row r="5" spans="1:9" x14ac:dyDescent="0.25">
      <c r="A5" s="437" t="s">
        <v>1</v>
      </c>
      <c r="B5" s="437"/>
      <c r="C5" s="437"/>
      <c r="D5" s="437"/>
      <c r="E5" s="437"/>
      <c r="F5" s="437"/>
      <c r="G5" s="437"/>
    </row>
    <row r="6" spans="1:9" x14ac:dyDescent="0.25">
      <c r="A6" s="436" t="s">
        <v>391</v>
      </c>
      <c r="B6" s="436"/>
      <c r="C6" s="436"/>
      <c r="D6" s="436"/>
      <c r="E6" s="436"/>
      <c r="F6" s="436"/>
      <c r="G6" s="436"/>
    </row>
    <row r="7" spans="1:9" ht="15.75" thickBot="1" x14ac:dyDescent="0.3">
      <c r="A7" s="181"/>
      <c r="B7" s="182"/>
      <c r="C7" s="182"/>
      <c r="D7" s="182"/>
      <c r="E7" s="182"/>
      <c r="F7" s="182"/>
      <c r="G7" s="183" t="s">
        <v>381</v>
      </c>
    </row>
    <row r="8" spans="1:9" ht="43.5" thickBot="1" x14ac:dyDescent="0.3">
      <c r="A8" s="184" t="s">
        <v>392</v>
      </c>
      <c r="B8" s="185" t="s">
        <v>383</v>
      </c>
      <c r="C8" s="185" t="s">
        <v>384</v>
      </c>
      <c r="D8" s="185" t="s">
        <v>385</v>
      </c>
      <c r="E8" s="185" t="s">
        <v>705</v>
      </c>
      <c r="F8" s="406" t="s">
        <v>706</v>
      </c>
      <c r="G8" s="186" t="s">
        <v>708</v>
      </c>
    </row>
    <row r="9" spans="1:9" ht="15.75" thickBot="1" x14ac:dyDescent="0.3">
      <c r="A9" s="187" t="s">
        <v>6</v>
      </c>
      <c r="B9" s="188" t="s">
        <v>7</v>
      </c>
      <c r="C9" s="188" t="s">
        <v>8</v>
      </c>
      <c r="D9" s="188" t="s">
        <v>272</v>
      </c>
      <c r="E9" s="188" t="s">
        <v>273</v>
      </c>
      <c r="F9" s="407" t="s">
        <v>461</v>
      </c>
      <c r="G9" s="412" t="s">
        <v>707</v>
      </c>
    </row>
    <row r="10" spans="1:9" x14ac:dyDescent="0.25">
      <c r="A10" s="202" t="s">
        <v>393</v>
      </c>
      <c r="B10" s="191">
        <v>1524000</v>
      </c>
      <c r="C10" s="192" t="s">
        <v>386</v>
      </c>
      <c r="D10" s="191"/>
      <c r="E10" s="191">
        <f t="shared" ref="E10:E32" si="0">SUM(B10)</f>
        <v>1524000</v>
      </c>
      <c r="F10" s="408">
        <f>85590+89208+83889+3380+317000+330400+310700+12520</f>
        <v>1232687</v>
      </c>
      <c r="G10" s="191">
        <f>85590+89208+83889+3380+317000+330400+310700+12520</f>
        <v>1232687</v>
      </c>
    </row>
    <row r="11" spans="1:9" x14ac:dyDescent="0.25">
      <c r="A11" s="202" t="s">
        <v>394</v>
      </c>
      <c r="B11" s="191">
        <v>342900</v>
      </c>
      <c r="C11" s="192" t="s">
        <v>386</v>
      </c>
      <c r="D11" s="191"/>
      <c r="E11" s="191">
        <f t="shared" si="0"/>
        <v>342900</v>
      </c>
      <c r="F11" s="408"/>
      <c r="G11" s="191"/>
    </row>
    <row r="12" spans="1:9" x14ac:dyDescent="0.25">
      <c r="A12" s="203" t="s">
        <v>429</v>
      </c>
      <c r="B12" s="191">
        <v>12700000</v>
      </c>
      <c r="C12" s="192" t="s">
        <v>386</v>
      </c>
      <c r="D12" s="191"/>
      <c r="E12" s="191">
        <f t="shared" si="0"/>
        <v>12700000</v>
      </c>
      <c r="F12" s="408"/>
      <c r="G12" s="191"/>
      <c r="I12" s="204"/>
    </row>
    <row r="13" spans="1:9" x14ac:dyDescent="0.25">
      <c r="A13" s="202" t="s">
        <v>430</v>
      </c>
      <c r="B13" s="191">
        <v>2119014</v>
      </c>
      <c r="C13" s="192" t="s">
        <v>386</v>
      </c>
      <c r="D13" s="191"/>
      <c r="E13" s="191">
        <f t="shared" si="0"/>
        <v>2119014</v>
      </c>
      <c r="F13" s="408">
        <f>403796+1495539</f>
        <v>1899335</v>
      </c>
      <c r="G13" s="191">
        <f>403796+1495539</f>
        <v>1899335</v>
      </c>
    </row>
    <row r="14" spans="1:9" x14ac:dyDescent="0.25">
      <c r="A14" s="202" t="s">
        <v>431</v>
      </c>
      <c r="B14" s="191">
        <v>4013895</v>
      </c>
      <c r="C14" s="192" t="s">
        <v>386</v>
      </c>
      <c r="D14" s="191"/>
      <c r="E14" s="191">
        <f t="shared" si="0"/>
        <v>4013895</v>
      </c>
      <c r="F14" s="408">
        <f>63229+573971+234180+2125820</f>
        <v>2997200</v>
      </c>
      <c r="G14" s="191">
        <f>63229+573971+234180+2125820</f>
        <v>2997200</v>
      </c>
    </row>
    <row r="15" spans="1:9" x14ac:dyDescent="0.25">
      <c r="A15" s="202" t="s">
        <v>432</v>
      </c>
      <c r="B15" s="191">
        <v>529340</v>
      </c>
      <c r="C15" s="192" t="s">
        <v>386</v>
      </c>
      <c r="D15" s="191"/>
      <c r="E15" s="191">
        <f t="shared" si="0"/>
        <v>529340</v>
      </c>
      <c r="F15" s="408">
        <v>0</v>
      </c>
      <c r="G15" s="191">
        <v>0</v>
      </c>
    </row>
    <row r="16" spans="1:9" x14ac:dyDescent="0.25">
      <c r="A16" s="202" t="s">
        <v>446</v>
      </c>
      <c r="B16" s="191">
        <v>883998</v>
      </c>
      <c r="C16" s="192" t="s">
        <v>386</v>
      </c>
      <c r="D16" s="191"/>
      <c r="E16" s="191">
        <f t="shared" si="0"/>
        <v>883998</v>
      </c>
      <c r="F16" s="408">
        <v>883998</v>
      </c>
      <c r="G16" s="191">
        <v>883998</v>
      </c>
    </row>
    <row r="17" spans="1:7" x14ac:dyDescent="0.25">
      <c r="A17" s="202" t="s">
        <v>447</v>
      </c>
      <c r="B17" s="191">
        <v>908890</v>
      </c>
      <c r="C17" s="192" t="s">
        <v>386</v>
      </c>
      <c r="D17" s="191"/>
      <c r="E17" s="191">
        <f t="shared" si="0"/>
        <v>908890</v>
      </c>
      <c r="F17" s="408">
        <f>11480+19134+42518+70866</f>
        <v>143998</v>
      </c>
      <c r="G17" s="191">
        <f>11480+19134+42518+70866</f>
        <v>143998</v>
      </c>
    </row>
    <row r="18" spans="1:7" x14ac:dyDescent="0.25">
      <c r="A18" s="202" t="s">
        <v>464</v>
      </c>
      <c r="B18" s="191">
        <v>60700000</v>
      </c>
      <c r="C18" s="192" t="s">
        <v>386</v>
      </c>
      <c r="D18" s="191"/>
      <c r="E18" s="191">
        <f t="shared" si="0"/>
        <v>60700000</v>
      </c>
      <c r="F18" s="408">
        <v>60700000</v>
      </c>
      <c r="G18" s="191">
        <v>60700000</v>
      </c>
    </row>
    <row r="19" spans="1:7" x14ac:dyDescent="0.25">
      <c r="A19" s="202" t="s">
        <v>496</v>
      </c>
      <c r="B19" s="191">
        <v>269991</v>
      </c>
      <c r="C19" s="192" t="s">
        <v>386</v>
      </c>
      <c r="D19" s="191"/>
      <c r="E19" s="191">
        <f t="shared" si="0"/>
        <v>269991</v>
      </c>
      <c r="F19" s="408">
        <f>212591+57400</f>
        <v>269991</v>
      </c>
      <c r="G19" s="191">
        <f>212591+57400</f>
        <v>269991</v>
      </c>
    </row>
    <row r="20" spans="1:7" x14ac:dyDescent="0.25">
      <c r="A20" s="320" t="s">
        <v>500</v>
      </c>
      <c r="B20" s="191">
        <v>37465</v>
      </c>
      <c r="C20" s="192" t="s">
        <v>386</v>
      </c>
      <c r="D20" s="191"/>
      <c r="E20" s="191">
        <f t="shared" si="0"/>
        <v>37465</v>
      </c>
      <c r="F20" s="408">
        <v>37465</v>
      </c>
      <c r="G20" s="191">
        <v>37465</v>
      </c>
    </row>
    <row r="21" spans="1:7" x14ac:dyDescent="0.25">
      <c r="A21" s="320" t="s">
        <v>502</v>
      </c>
      <c r="B21" s="191">
        <v>425938</v>
      </c>
      <c r="C21" s="192" t="s">
        <v>386</v>
      </c>
      <c r="D21" s="191"/>
      <c r="E21" s="191">
        <f t="shared" si="0"/>
        <v>425938</v>
      </c>
      <c r="F21" s="408">
        <f>74500+25983+20115+7015</f>
        <v>127613</v>
      </c>
      <c r="G21" s="191">
        <f>74500+25983+20115+7015</f>
        <v>127613</v>
      </c>
    </row>
    <row r="22" spans="1:7" x14ac:dyDescent="0.25">
      <c r="A22" s="320" t="s">
        <v>504</v>
      </c>
      <c r="B22" s="191">
        <f>39285+145500</f>
        <v>184785</v>
      </c>
      <c r="C22" s="192" t="s">
        <v>386</v>
      </c>
      <c r="D22" s="191"/>
      <c r="E22" s="191">
        <f t="shared" si="0"/>
        <v>184785</v>
      </c>
      <c r="F22" s="408">
        <v>184785</v>
      </c>
      <c r="G22" s="191">
        <v>184785</v>
      </c>
    </row>
    <row r="23" spans="1:7" x14ac:dyDescent="0.25">
      <c r="A23" s="320" t="s">
        <v>505</v>
      </c>
      <c r="B23" s="191">
        <f>111496+30104</f>
        <v>141600</v>
      </c>
      <c r="C23" s="192" t="s">
        <v>386</v>
      </c>
      <c r="D23" s="191"/>
      <c r="E23" s="191">
        <f t="shared" si="0"/>
        <v>141600</v>
      </c>
      <c r="F23" s="408">
        <f>30104+111496</f>
        <v>141600</v>
      </c>
      <c r="G23" s="191">
        <f>30104+111496</f>
        <v>141600</v>
      </c>
    </row>
    <row r="24" spans="1:7" x14ac:dyDescent="0.25">
      <c r="A24" s="320" t="s">
        <v>501</v>
      </c>
      <c r="B24" s="191">
        <v>257000</v>
      </c>
      <c r="C24" s="192" t="s">
        <v>386</v>
      </c>
      <c r="D24" s="191"/>
      <c r="E24" s="191">
        <f t="shared" si="0"/>
        <v>257000</v>
      </c>
      <c r="F24" s="408">
        <f>54638+202362</f>
        <v>257000</v>
      </c>
      <c r="G24" s="191">
        <f>54638+202362</f>
        <v>257000</v>
      </c>
    </row>
    <row r="25" spans="1:7" x14ac:dyDescent="0.25">
      <c r="A25" s="321" t="s">
        <v>497</v>
      </c>
      <c r="B25" s="191">
        <v>256899</v>
      </c>
      <c r="C25" s="192" t="s">
        <v>386</v>
      </c>
      <c r="D25" s="191"/>
      <c r="E25" s="191">
        <f t="shared" si="0"/>
        <v>256899</v>
      </c>
      <c r="F25" s="408">
        <v>256899</v>
      </c>
      <c r="G25" s="191">
        <v>256899</v>
      </c>
    </row>
    <row r="26" spans="1:7" x14ac:dyDescent="0.25">
      <c r="A26" s="321" t="s">
        <v>498</v>
      </c>
      <c r="B26" s="191">
        <v>282880</v>
      </c>
      <c r="C26" s="192" t="s">
        <v>386</v>
      </c>
      <c r="D26" s="191"/>
      <c r="E26" s="191">
        <f t="shared" si="0"/>
        <v>282880</v>
      </c>
      <c r="F26" s="408">
        <f>222740+60140</f>
        <v>282880</v>
      </c>
      <c r="G26" s="191">
        <f>222740+60140</f>
        <v>282880</v>
      </c>
    </row>
    <row r="27" spans="1:7" x14ac:dyDescent="0.25">
      <c r="A27" s="320" t="s">
        <v>499</v>
      </c>
      <c r="B27" s="191">
        <v>58293</v>
      </c>
      <c r="C27" s="192" t="s">
        <v>386</v>
      </c>
      <c r="D27" s="191"/>
      <c r="E27" s="191">
        <f t="shared" si="0"/>
        <v>58293</v>
      </c>
      <c r="F27" s="408">
        <v>58293</v>
      </c>
      <c r="G27" s="191">
        <v>58293</v>
      </c>
    </row>
    <row r="28" spans="1:7" x14ac:dyDescent="0.25">
      <c r="A28" s="202" t="s">
        <v>492</v>
      </c>
      <c r="B28" s="191">
        <v>1500000</v>
      </c>
      <c r="C28" s="192" t="s">
        <v>386</v>
      </c>
      <c r="D28" s="191"/>
      <c r="E28" s="191">
        <f t="shared" si="0"/>
        <v>1500000</v>
      </c>
      <c r="F28" s="408">
        <v>1370000</v>
      </c>
      <c r="G28" s="191">
        <v>1370000</v>
      </c>
    </row>
    <row r="29" spans="1:7" x14ac:dyDescent="0.25">
      <c r="A29" s="318" t="s">
        <v>495</v>
      </c>
      <c r="B29" s="195">
        <v>2057400</v>
      </c>
      <c r="C29" s="192" t="s">
        <v>386</v>
      </c>
      <c r="D29" s="195"/>
      <c r="E29" s="191">
        <f t="shared" si="0"/>
        <v>2057400</v>
      </c>
      <c r="F29" s="409">
        <f>437400+1620000</f>
        <v>2057400</v>
      </c>
      <c r="G29" s="191">
        <f>437400+1620000</f>
        <v>2057400</v>
      </c>
    </row>
    <row r="30" spans="1:7" ht="30" x14ac:dyDescent="0.25">
      <c r="A30" s="318" t="s">
        <v>503</v>
      </c>
      <c r="B30" s="195">
        <v>5000000</v>
      </c>
      <c r="C30" s="192" t="s">
        <v>386</v>
      </c>
      <c r="D30" s="195"/>
      <c r="E30" s="191">
        <f t="shared" si="0"/>
        <v>5000000</v>
      </c>
      <c r="F30" s="409">
        <f>589086+2181800+152531+64163+41183+17324</f>
        <v>3046087</v>
      </c>
      <c r="G30" s="191">
        <f>589086+2181800+152531+64163+41183+17324</f>
        <v>3046087</v>
      </c>
    </row>
    <row r="31" spans="1:7" x14ac:dyDescent="0.25">
      <c r="A31" s="318" t="s">
        <v>493</v>
      </c>
      <c r="B31" s="195">
        <v>170180</v>
      </c>
      <c r="C31" s="192" t="s">
        <v>386</v>
      </c>
      <c r="D31" s="195"/>
      <c r="E31" s="191">
        <f t="shared" si="0"/>
        <v>170180</v>
      </c>
      <c r="F31" s="409">
        <f>36180+134000</f>
        <v>170180</v>
      </c>
      <c r="G31" s="191">
        <f>36180+134000</f>
        <v>170180</v>
      </c>
    </row>
    <row r="32" spans="1:7" ht="15.75" thickBot="1" x14ac:dyDescent="0.3">
      <c r="A32" s="194" t="s">
        <v>494</v>
      </c>
      <c r="B32" s="195">
        <v>92710</v>
      </c>
      <c r="C32" s="192" t="s">
        <v>386</v>
      </c>
      <c r="D32" s="195"/>
      <c r="E32" s="191">
        <f t="shared" si="0"/>
        <v>92710</v>
      </c>
      <c r="F32" s="409">
        <v>92710</v>
      </c>
      <c r="G32" s="191">
        <v>92710</v>
      </c>
    </row>
    <row r="33" spans="1:7" ht="15.75" thickBot="1" x14ac:dyDescent="0.3">
      <c r="A33" s="198" t="s">
        <v>387</v>
      </c>
      <c r="B33" s="199">
        <f>SUM(B10:B32)</f>
        <v>94457178</v>
      </c>
      <c r="C33" s="200"/>
      <c r="D33" s="199">
        <f>SUM(D10:D32)</f>
        <v>0</v>
      </c>
      <c r="E33" s="199">
        <f>SUM(E10:E32)</f>
        <v>94457178</v>
      </c>
      <c r="F33" s="410">
        <f>SUM(F10:F32)</f>
        <v>76210121</v>
      </c>
      <c r="G33" s="413">
        <f>SUM(G10:G32)</f>
        <v>76210121</v>
      </c>
    </row>
    <row r="34" spans="1:7" x14ac:dyDescent="0.25">
      <c r="B34" s="319"/>
    </row>
  </sheetData>
  <mergeCells count="5">
    <mergeCell ref="A1:G1"/>
    <mergeCell ref="A2:G2"/>
    <mergeCell ref="A3:G3"/>
    <mergeCell ref="A6:G6"/>
    <mergeCell ref="A5:G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G28"/>
  <sheetViews>
    <sheetView zoomScaleNormal="100" workbookViewId="0">
      <selection activeCell="A3" sqref="A3:G3"/>
    </sheetView>
  </sheetViews>
  <sheetFormatPr defaultRowHeight="15" x14ac:dyDescent="0.25"/>
  <cols>
    <col min="1" max="1" width="64" customWidth="1"/>
    <col min="2" max="4" width="15" customWidth="1"/>
    <col min="5" max="6" width="15.140625" customWidth="1"/>
    <col min="7" max="7" width="14.85546875" customWidth="1"/>
  </cols>
  <sheetData>
    <row r="1" spans="1:7" x14ac:dyDescent="0.25">
      <c r="A1" s="434" t="s">
        <v>486</v>
      </c>
      <c r="B1" s="434"/>
      <c r="C1" s="434"/>
      <c r="D1" s="434"/>
      <c r="E1" s="434"/>
      <c r="F1" s="434"/>
      <c r="G1" s="434"/>
    </row>
    <row r="2" spans="1:7" x14ac:dyDescent="0.25">
      <c r="A2" s="435" t="s">
        <v>389</v>
      </c>
      <c r="B2" s="435"/>
      <c r="C2" s="435"/>
      <c r="D2" s="435"/>
      <c r="E2" s="435"/>
      <c r="F2" s="435"/>
      <c r="G2" s="435"/>
    </row>
    <row r="3" spans="1:7" x14ac:dyDescent="0.25">
      <c r="A3" s="435" t="s">
        <v>721</v>
      </c>
      <c r="B3" s="435"/>
      <c r="C3" s="435"/>
      <c r="D3" s="435"/>
      <c r="E3" s="435"/>
      <c r="F3" s="435"/>
      <c r="G3" s="435"/>
    </row>
    <row r="4" spans="1:7" x14ac:dyDescent="0.25">
      <c r="A4" s="289"/>
      <c r="B4" s="180"/>
      <c r="C4" s="180"/>
      <c r="D4" s="180"/>
      <c r="E4" s="180"/>
      <c r="F4" s="180"/>
      <c r="G4" s="182"/>
    </row>
    <row r="5" spans="1:7" x14ac:dyDescent="0.25">
      <c r="A5" s="437" t="s">
        <v>368</v>
      </c>
      <c r="B5" s="437"/>
      <c r="C5" s="437"/>
      <c r="D5" s="437"/>
      <c r="E5" s="437"/>
      <c r="F5" s="437"/>
      <c r="G5" s="437"/>
    </row>
    <row r="6" spans="1:7" x14ac:dyDescent="0.25">
      <c r="A6" s="436" t="s">
        <v>391</v>
      </c>
      <c r="B6" s="436"/>
      <c r="C6" s="436"/>
      <c r="D6" s="436"/>
      <c r="E6" s="436"/>
      <c r="F6" s="436"/>
      <c r="G6" s="436"/>
    </row>
    <row r="7" spans="1:7" ht="15.75" thickBot="1" x14ac:dyDescent="0.3">
      <c r="A7" s="181"/>
      <c r="B7" s="182"/>
      <c r="C7" s="182"/>
      <c r="D7" s="182"/>
      <c r="E7" s="182"/>
      <c r="F7" s="182"/>
      <c r="G7" s="183" t="s">
        <v>381</v>
      </c>
    </row>
    <row r="8" spans="1:7" ht="86.25" customHeight="1" thickBot="1" x14ac:dyDescent="0.3">
      <c r="A8" s="184" t="s">
        <v>392</v>
      </c>
      <c r="B8" s="185" t="s">
        <v>383</v>
      </c>
      <c r="C8" s="185" t="s">
        <v>384</v>
      </c>
      <c r="D8" s="185" t="s">
        <v>385</v>
      </c>
      <c r="E8" s="185" t="s">
        <v>705</v>
      </c>
      <c r="F8" s="406" t="s">
        <v>706</v>
      </c>
      <c r="G8" s="186" t="s">
        <v>708</v>
      </c>
    </row>
    <row r="9" spans="1:7" ht="29.25" customHeight="1" thickBot="1" x14ac:dyDescent="0.3">
      <c r="A9" s="187" t="s">
        <v>6</v>
      </c>
      <c r="B9" s="188" t="s">
        <v>7</v>
      </c>
      <c r="C9" s="188" t="s">
        <v>8</v>
      </c>
      <c r="D9" s="188" t="s">
        <v>272</v>
      </c>
      <c r="E9" s="188" t="s">
        <v>273</v>
      </c>
      <c r="F9" s="407" t="s">
        <v>461</v>
      </c>
      <c r="G9" s="189" t="s">
        <v>707</v>
      </c>
    </row>
    <row r="10" spans="1:7" x14ac:dyDescent="0.25">
      <c r="A10" s="202" t="s">
        <v>487</v>
      </c>
      <c r="B10" s="191">
        <v>571373</v>
      </c>
      <c r="C10" s="192" t="s">
        <v>386</v>
      </c>
      <c r="D10" s="191">
        <v>0</v>
      </c>
      <c r="E10" s="191">
        <v>571373</v>
      </c>
      <c r="F10" s="191">
        <v>571373</v>
      </c>
      <c r="G10" s="193">
        <v>571373</v>
      </c>
    </row>
    <row r="11" spans="1:7" x14ac:dyDescent="0.25">
      <c r="A11" s="202" t="s">
        <v>488</v>
      </c>
      <c r="B11" s="191">
        <v>71980</v>
      </c>
      <c r="C11" s="192" t="s">
        <v>386</v>
      </c>
      <c r="D11" s="191"/>
      <c r="E11" s="191">
        <f>SUM(B11)</f>
        <v>71980</v>
      </c>
      <c r="F11" s="191">
        <v>71980</v>
      </c>
      <c r="G11" s="193">
        <v>71980</v>
      </c>
    </row>
    <row r="12" spans="1:7" x14ac:dyDescent="0.25">
      <c r="A12" s="202" t="s">
        <v>489</v>
      </c>
      <c r="B12" s="191">
        <v>305308</v>
      </c>
      <c r="C12" s="192" t="s">
        <v>386</v>
      </c>
      <c r="D12" s="191"/>
      <c r="E12" s="191">
        <f>SUM(B12)</f>
        <v>305308</v>
      </c>
      <c r="F12" s="191">
        <v>305308</v>
      </c>
      <c r="G12" s="193">
        <v>305308</v>
      </c>
    </row>
    <row r="13" spans="1:7" x14ac:dyDescent="0.25">
      <c r="A13" s="203" t="s">
        <v>490</v>
      </c>
      <c r="B13" s="191">
        <v>112395</v>
      </c>
      <c r="C13" s="192" t="s">
        <v>386</v>
      </c>
      <c r="D13" s="191"/>
      <c r="E13" s="191">
        <f>SUM(B13)</f>
        <v>112395</v>
      </c>
      <c r="F13" s="191">
        <v>112395</v>
      </c>
      <c r="G13" s="193">
        <v>112395</v>
      </c>
    </row>
    <row r="14" spans="1:7" x14ac:dyDescent="0.25">
      <c r="A14" s="202"/>
      <c r="B14" s="191"/>
      <c r="C14" s="192"/>
      <c r="D14" s="191"/>
      <c r="E14" s="191"/>
      <c r="F14" s="191"/>
      <c r="G14" s="193">
        <f t="shared" ref="G14:G27" si="0">B14-D14-E14</f>
        <v>0</v>
      </c>
    </row>
    <row r="15" spans="1:7" x14ac:dyDescent="0.25">
      <c r="A15" s="203"/>
      <c r="B15" s="191"/>
      <c r="C15" s="192"/>
      <c r="D15" s="191"/>
      <c r="E15" s="191"/>
      <c r="F15" s="191"/>
      <c r="G15" s="193">
        <f t="shared" si="0"/>
        <v>0</v>
      </c>
    </row>
    <row r="16" spans="1:7" x14ac:dyDescent="0.25">
      <c r="A16" s="202"/>
      <c r="B16" s="191"/>
      <c r="C16" s="192"/>
      <c r="D16" s="191"/>
      <c r="E16" s="191"/>
      <c r="F16" s="191"/>
      <c r="G16" s="193">
        <f t="shared" si="0"/>
        <v>0</v>
      </c>
    </row>
    <row r="17" spans="1:7" x14ac:dyDescent="0.25">
      <c r="A17" s="202"/>
      <c r="B17" s="191"/>
      <c r="C17" s="192"/>
      <c r="D17" s="191"/>
      <c r="E17" s="191"/>
      <c r="F17" s="191"/>
      <c r="G17" s="193">
        <f t="shared" si="0"/>
        <v>0</v>
      </c>
    </row>
    <row r="18" spans="1:7" x14ac:dyDescent="0.25">
      <c r="A18" s="202"/>
      <c r="B18" s="191"/>
      <c r="C18" s="192"/>
      <c r="D18" s="191"/>
      <c r="E18" s="191"/>
      <c r="F18" s="191"/>
      <c r="G18" s="193">
        <f t="shared" si="0"/>
        <v>0</v>
      </c>
    </row>
    <row r="19" spans="1:7" x14ac:dyDescent="0.25">
      <c r="A19" s="202"/>
      <c r="B19" s="191"/>
      <c r="C19" s="192"/>
      <c r="D19" s="191"/>
      <c r="E19" s="191"/>
      <c r="F19" s="191"/>
      <c r="G19" s="193">
        <f t="shared" si="0"/>
        <v>0</v>
      </c>
    </row>
    <row r="20" spans="1:7" x14ac:dyDescent="0.25">
      <c r="A20" s="202"/>
      <c r="B20" s="191"/>
      <c r="C20" s="192"/>
      <c r="D20" s="191"/>
      <c r="E20" s="191"/>
      <c r="F20" s="191"/>
      <c r="G20" s="193">
        <f t="shared" si="0"/>
        <v>0</v>
      </c>
    </row>
    <row r="21" spans="1:7" x14ac:dyDescent="0.25">
      <c r="A21" s="202"/>
      <c r="B21" s="191"/>
      <c r="C21" s="192"/>
      <c r="D21" s="191"/>
      <c r="E21" s="191"/>
      <c r="F21" s="191"/>
      <c r="G21" s="193">
        <f t="shared" si="0"/>
        <v>0</v>
      </c>
    </row>
    <row r="22" spans="1:7" x14ac:dyDescent="0.25">
      <c r="A22" s="202"/>
      <c r="B22" s="191"/>
      <c r="C22" s="192"/>
      <c r="D22" s="191"/>
      <c r="E22" s="191"/>
      <c r="F22" s="191"/>
      <c r="G22" s="193">
        <f t="shared" si="0"/>
        <v>0</v>
      </c>
    </row>
    <row r="23" spans="1:7" x14ac:dyDescent="0.25">
      <c r="A23" s="202"/>
      <c r="B23" s="191"/>
      <c r="C23" s="192"/>
      <c r="D23" s="191"/>
      <c r="E23" s="191"/>
      <c r="F23" s="191"/>
      <c r="G23" s="193">
        <f t="shared" si="0"/>
        <v>0</v>
      </c>
    </row>
    <row r="24" spans="1:7" x14ac:dyDescent="0.25">
      <c r="A24" s="202"/>
      <c r="B24" s="191"/>
      <c r="C24" s="192"/>
      <c r="D24" s="191"/>
      <c r="E24" s="191"/>
      <c r="F24" s="191"/>
      <c r="G24" s="193">
        <f t="shared" si="0"/>
        <v>0</v>
      </c>
    </row>
    <row r="25" spans="1:7" x14ac:dyDescent="0.25">
      <c r="A25" s="202"/>
      <c r="B25" s="191"/>
      <c r="C25" s="192"/>
      <c r="D25" s="191"/>
      <c r="E25" s="191"/>
      <c r="F25" s="191"/>
      <c r="G25" s="193">
        <f t="shared" si="0"/>
        <v>0</v>
      </c>
    </row>
    <row r="26" spans="1:7" x14ac:dyDescent="0.25">
      <c r="A26" s="202"/>
      <c r="B26" s="191"/>
      <c r="C26" s="192"/>
      <c r="D26" s="191"/>
      <c r="E26" s="191"/>
      <c r="F26" s="191"/>
      <c r="G26" s="193">
        <f t="shared" si="0"/>
        <v>0</v>
      </c>
    </row>
    <row r="27" spans="1:7" ht="15.75" thickBot="1" x14ac:dyDescent="0.3">
      <c r="A27" s="194"/>
      <c r="B27" s="195"/>
      <c r="C27" s="196"/>
      <c r="D27" s="195"/>
      <c r="E27" s="195"/>
      <c r="F27" s="195"/>
      <c r="G27" s="197">
        <f t="shared" si="0"/>
        <v>0</v>
      </c>
    </row>
    <row r="28" spans="1:7" ht="29.25" customHeight="1" thickBot="1" x14ac:dyDescent="0.3">
      <c r="A28" s="198" t="s">
        <v>387</v>
      </c>
      <c r="B28" s="199">
        <f>SUM(B10:B27)</f>
        <v>1061056</v>
      </c>
      <c r="C28" s="200"/>
      <c r="D28" s="199">
        <f>SUM(D10:D27)</f>
        <v>0</v>
      </c>
      <c r="E28" s="199">
        <f>SUM(E10:E27)</f>
        <v>1061056</v>
      </c>
      <c r="F28" s="199">
        <f>SUM(F10:F27)</f>
        <v>1061056</v>
      </c>
      <c r="G28" s="201">
        <f>SUM(G10:G27)</f>
        <v>1061056</v>
      </c>
    </row>
  </sheetData>
  <mergeCells count="5">
    <mergeCell ref="A1:G1"/>
    <mergeCell ref="A2:G2"/>
    <mergeCell ref="A3:G3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K24"/>
  <sheetViews>
    <sheetView workbookViewId="0">
      <selection activeCell="A3" sqref="A3:G3"/>
    </sheetView>
  </sheetViews>
  <sheetFormatPr defaultRowHeight="15" x14ac:dyDescent="0.25"/>
  <cols>
    <col min="1" max="1" width="55.42578125" customWidth="1"/>
    <col min="2" max="2" width="14.28515625" customWidth="1"/>
    <col min="3" max="3" width="16.140625" customWidth="1"/>
    <col min="4" max="4" width="16.7109375" customWidth="1"/>
    <col min="5" max="6" width="14.140625" customWidth="1"/>
    <col min="7" max="7" width="12.7109375" customWidth="1"/>
    <col min="10" max="10" width="10.85546875" bestFit="1" customWidth="1"/>
    <col min="11" max="11" width="12.42578125" customWidth="1"/>
  </cols>
  <sheetData>
    <row r="1" spans="1:11" x14ac:dyDescent="0.25">
      <c r="A1" s="434" t="s">
        <v>388</v>
      </c>
      <c r="B1" s="434"/>
      <c r="C1" s="434"/>
      <c r="D1" s="434"/>
      <c r="E1" s="434"/>
      <c r="F1" s="434"/>
      <c r="G1" s="434"/>
    </row>
    <row r="2" spans="1:11" x14ac:dyDescent="0.25">
      <c r="A2" s="435" t="s">
        <v>389</v>
      </c>
      <c r="B2" s="435"/>
      <c r="C2" s="435"/>
      <c r="D2" s="435"/>
      <c r="E2" s="435"/>
      <c r="F2" s="435"/>
      <c r="G2" s="435"/>
    </row>
    <row r="3" spans="1:11" x14ac:dyDescent="0.25">
      <c r="A3" s="435" t="s">
        <v>721</v>
      </c>
      <c r="B3" s="435"/>
      <c r="C3" s="435"/>
      <c r="D3" s="435"/>
      <c r="E3" s="435"/>
      <c r="F3" s="435"/>
      <c r="G3" s="435"/>
    </row>
    <row r="4" spans="1:11" x14ac:dyDescent="0.25">
      <c r="A4" s="179"/>
      <c r="B4" s="180"/>
      <c r="C4" s="180"/>
      <c r="D4" s="180"/>
      <c r="E4" s="180"/>
      <c r="F4" s="180"/>
      <c r="G4" s="180"/>
    </row>
    <row r="5" spans="1:11" x14ac:dyDescent="0.25">
      <c r="A5" s="437" t="s">
        <v>390</v>
      </c>
      <c r="B5" s="437"/>
      <c r="C5" s="437"/>
      <c r="D5" s="437"/>
      <c r="E5" s="437"/>
      <c r="F5" s="437"/>
      <c r="G5" s="437"/>
    </row>
    <row r="6" spans="1:11" x14ac:dyDescent="0.25">
      <c r="A6" s="436" t="s">
        <v>380</v>
      </c>
      <c r="B6" s="436"/>
      <c r="C6" s="436"/>
      <c r="D6" s="436"/>
      <c r="E6" s="436"/>
      <c r="F6" s="436"/>
      <c r="G6" s="436"/>
    </row>
    <row r="7" spans="1:11" ht="15.75" thickBot="1" x14ac:dyDescent="0.3">
      <c r="A7" s="181"/>
      <c r="B7" s="182"/>
      <c r="C7" s="182"/>
      <c r="D7" s="182"/>
      <c r="E7" s="182"/>
      <c r="F7" s="182"/>
      <c r="G7" s="183" t="s">
        <v>381</v>
      </c>
    </row>
    <row r="8" spans="1:11" ht="57.75" thickBot="1" x14ac:dyDescent="0.3">
      <c r="A8" s="184" t="s">
        <v>382</v>
      </c>
      <c r="B8" s="185" t="s">
        <v>383</v>
      </c>
      <c r="C8" s="185" t="s">
        <v>384</v>
      </c>
      <c r="D8" s="185" t="s">
        <v>385</v>
      </c>
      <c r="E8" s="185" t="s">
        <v>705</v>
      </c>
      <c r="F8" s="406" t="s">
        <v>706</v>
      </c>
      <c r="G8" s="186" t="s">
        <v>708</v>
      </c>
    </row>
    <row r="9" spans="1:11" ht="15.75" thickBot="1" x14ac:dyDescent="0.3">
      <c r="A9" s="187" t="s">
        <v>6</v>
      </c>
      <c r="B9" s="188" t="s">
        <v>7</v>
      </c>
      <c r="C9" s="188" t="s">
        <v>8</v>
      </c>
      <c r="D9" s="188" t="s">
        <v>272</v>
      </c>
      <c r="E9" s="188" t="s">
        <v>273</v>
      </c>
      <c r="F9" s="407" t="s">
        <v>461</v>
      </c>
      <c r="G9" s="189" t="s">
        <v>707</v>
      </c>
      <c r="K9" s="214"/>
    </row>
    <row r="10" spans="1:11" x14ac:dyDescent="0.25">
      <c r="A10" s="190" t="s">
        <v>433</v>
      </c>
      <c r="B10" s="191">
        <v>50411824</v>
      </c>
      <c r="C10" s="192" t="s">
        <v>386</v>
      </c>
      <c r="D10" s="191"/>
      <c r="E10" s="191">
        <f t="shared" ref="E10:E20" si="0">SUM(B10)</f>
        <v>50411824</v>
      </c>
      <c r="F10" s="408">
        <f>33110472+8939827</f>
        <v>42050299</v>
      </c>
      <c r="G10" s="408">
        <f>33110472+8939827</f>
        <v>42050299</v>
      </c>
      <c r="K10" s="214"/>
    </row>
    <row r="11" spans="1:11" x14ac:dyDescent="0.25">
      <c r="A11" s="190" t="s">
        <v>448</v>
      </c>
      <c r="B11" s="191">
        <v>2316099</v>
      </c>
      <c r="C11" s="192" t="s">
        <v>386</v>
      </c>
      <c r="D11" s="191"/>
      <c r="E11" s="191">
        <f t="shared" si="0"/>
        <v>2316099</v>
      </c>
      <c r="F11" s="408">
        <f>86079+121777+109452+196850+200000+617200+272600+318812+100000+451025+53150+29552</f>
        <v>2556497</v>
      </c>
      <c r="G11" s="408">
        <f>86079+121777+109452+196850+200000+617200+272600+318812+100000+451025+53150+29552</f>
        <v>2556497</v>
      </c>
      <c r="K11" s="214"/>
    </row>
    <row r="12" spans="1:11" x14ac:dyDescent="0.25">
      <c r="A12" s="190" t="s">
        <v>434</v>
      </c>
      <c r="B12" s="191">
        <v>1268200</v>
      </c>
      <c r="C12" s="192" t="s">
        <v>386</v>
      </c>
      <c r="D12" s="191"/>
      <c r="E12" s="191">
        <f t="shared" si="0"/>
        <v>1268200</v>
      </c>
      <c r="F12" s="408">
        <v>1268200</v>
      </c>
      <c r="G12" s="408">
        <v>1268200</v>
      </c>
    </row>
    <row r="13" spans="1:11" x14ac:dyDescent="0.25">
      <c r="A13" s="190" t="s">
        <v>435</v>
      </c>
      <c r="B13" s="191">
        <v>4000000</v>
      </c>
      <c r="C13" s="192" t="s">
        <v>386</v>
      </c>
      <c r="D13" s="191"/>
      <c r="E13" s="191">
        <f t="shared" si="0"/>
        <v>4000000</v>
      </c>
      <c r="F13" s="408">
        <f>194870+81972+137942+127951+2010127</f>
        <v>2552862</v>
      </c>
      <c r="G13" s="408">
        <f>194870+81972+137942+127951+2010127</f>
        <v>2552862</v>
      </c>
      <c r="J13" s="204"/>
    </row>
    <row r="14" spans="1:11" x14ac:dyDescent="0.25">
      <c r="A14" s="190" t="s">
        <v>465</v>
      </c>
      <c r="B14" s="191">
        <v>1786890</v>
      </c>
      <c r="C14" s="192" t="s">
        <v>386</v>
      </c>
      <c r="D14" s="191"/>
      <c r="E14" s="191">
        <f t="shared" si="0"/>
        <v>1786890</v>
      </c>
      <c r="F14" s="408">
        <f>198500+198500+1407000+379890</f>
        <v>2183890</v>
      </c>
      <c r="G14" s="408">
        <f>198500+198500+1407000+379890</f>
        <v>2183890</v>
      </c>
    </row>
    <row r="15" spans="1:11" ht="30" x14ac:dyDescent="0.25">
      <c r="A15" s="190" t="s">
        <v>466</v>
      </c>
      <c r="B15" s="191">
        <v>3000000</v>
      </c>
      <c r="C15" s="192" t="s">
        <v>386</v>
      </c>
      <c r="D15" s="191"/>
      <c r="E15" s="191">
        <f t="shared" si="0"/>
        <v>3000000</v>
      </c>
      <c r="F15" s="408">
        <f>402406+87213+18677+660000+61063+6122+970000+55087+7441+108650+23547+5043+1148+16487+1653+14873+2009+4252</f>
        <v>2445671</v>
      </c>
      <c r="G15" s="408">
        <f>402406+87213+18677+660000+61063+6122+970000+55087+7441+108650+23547+5043+1148+16487+1653+14873+2009+4252</f>
        <v>2445671</v>
      </c>
    </row>
    <row r="16" spans="1:11" x14ac:dyDescent="0.25">
      <c r="A16" s="190" t="s">
        <v>483</v>
      </c>
      <c r="B16" s="191">
        <v>20376706</v>
      </c>
      <c r="C16" s="192" t="s">
        <v>386</v>
      </c>
      <c r="D16" s="191"/>
      <c r="E16" s="191">
        <f t="shared" si="0"/>
        <v>20376706</v>
      </c>
      <c r="F16" s="408"/>
      <c r="G16" s="408"/>
    </row>
    <row r="17" spans="1:7" x14ac:dyDescent="0.25">
      <c r="A17" s="190" t="s">
        <v>484</v>
      </c>
      <c r="B17" s="191">
        <v>2381066</v>
      </c>
      <c r="C17" s="192" t="s">
        <v>386</v>
      </c>
      <c r="D17" s="191"/>
      <c r="E17" s="191">
        <f t="shared" si="0"/>
        <v>2381066</v>
      </c>
      <c r="F17" s="408">
        <f>345000+1872700+505629</f>
        <v>2723329</v>
      </c>
      <c r="G17" s="408">
        <f>345000+1872700+505629</f>
        <v>2723329</v>
      </c>
    </row>
    <row r="18" spans="1:7" x14ac:dyDescent="0.25">
      <c r="A18" s="190" t="s">
        <v>506</v>
      </c>
      <c r="B18" s="191">
        <v>24540000</v>
      </c>
      <c r="C18" s="192" t="s">
        <v>386</v>
      </c>
      <c r="D18" s="191"/>
      <c r="E18" s="191">
        <f t="shared" si="0"/>
        <v>24540000</v>
      </c>
      <c r="F18" s="408"/>
      <c r="G18" s="408"/>
    </row>
    <row r="19" spans="1:7" x14ac:dyDescent="0.25">
      <c r="A19" s="190"/>
      <c r="B19" s="191"/>
      <c r="C19" s="192"/>
      <c r="D19" s="191"/>
      <c r="E19" s="191">
        <f t="shared" si="0"/>
        <v>0</v>
      </c>
      <c r="F19" s="408"/>
      <c r="G19" s="193">
        <f t="shared" ref="G19:G23" si="1">B19-D19-E19</f>
        <v>0</v>
      </c>
    </row>
    <row r="20" spans="1:7" x14ac:dyDescent="0.25">
      <c r="A20" s="190"/>
      <c r="B20" s="191"/>
      <c r="C20" s="192"/>
      <c r="D20" s="191"/>
      <c r="E20" s="191">
        <f t="shared" si="0"/>
        <v>0</v>
      </c>
      <c r="F20" s="408"/>
      <c r="G20" s="193">
        <f t="shared" si="1"/>
        <v>0</v>
      </c>
    </row>
    <row r="21" spans="1:7" x14ac:dyDescent="0.25">
      <c r="A21" s="190"/>
      <c r="B21" s="191"/>
      <c r="C21" s="192"/>
      <c r="D21" s="191"/>
      <c r="E21" s="191"/>
      <c r="F21" s="408"/>
      <c r="G21" s="193">
        <f t="shared" si="1"/>
        <v>0</v>
      </c>
    </row>
    <row r="22" spans="1:7" x14ac:dyDescent="0.25">
      <c r="A22" s="190"/>
      <c r="B22" s="191"/>
      <c r="C22" s="192"/>
      <c r="D22" s="191"/>
      <c r="E22" s="191"/>
      <c r="F22" s="408"/>
      <c r="G22" s="193">
        <f t="shared" si="1"/>
        <v>0</v>
      </c>
    </row>
    <row r="23" spans="1:7" ht="15.75" thickBot="1" x14ac:dyDescent="0.3">
      <c r="A23" s="194"/>
      <c r="B23" s="195"/>
      <c r="C23" s="196"/>
      <c r="D23" s="195"/>
      <c r="E23" s="195"/>
      <c r="F23" s="409"/>
      <c r="G23" s="197">
        <f t="shared" si="1"/>
        <v>0</v>
      </c>
    </row>
    <row r="24" spans="1:7" ht="15.75" thickBot="1" x14ac:dyDescent="0.3">
      <c r="A24" s="198" t="s">
        <v>387</v>
      </c>
      <c r="B24" s="199">
        <f>SUM(B10:B23)</f>
        <v>110080785</v>
      </c>
      <c r="C24" s="200"/>
      <c r="D24" s="199">
        <f>SUM(D10:D23)</f>
        <v>0</v>
      </c>
      <c r="E24" s="199">
        <f>SUM(E10:E23)</f>
        <v>110080785</v>
      </c>
      <c r="F24" s="410">
        <f>SUM(F10:F23)</f>
        <v>55780748</v>
      </c>
      <c r="G24" s="201">
        <f>SUM(G10:G23)</f>
        <v>55780748</v>
      </c>
    </row>
  </sheetData>
  <mergeCells count="5">
    <mergeCell ref="A1:G1"/>
    <mergeCell ref="A2:G2"/>
    <mergeCell ref="A3:G3"/>
    <mergeCell ref="A6:G6"/>
    <mergeCell ref="A5:G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5" max="5" width="18.28515625" customWidth="1"/>
  </cols>
  <sheetData>
    <row r="1" spans="1:13" ht="15" customHeight="1" x14ac:dyDescent="0.25">
      <c r="A1" s="434" t="s">
        <v>437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ht="15" customHeight="1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13" ht="15" customHeight="1" x14ac:dyDescent="0.25">
      <c r="A3" s="435" t="s">
        <v>721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5" spans="1:13" ht="15.75" x14ac:dyDescent="0.25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</row>
    <row r="6" spans="1:13" ht="15.75" x14ac:dyDescent="0.25">
      <c r="A6" s="450" t="s">
        <v>396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8" spans="1:13" ht="15.75" x14ac:dyDescent="0.25">
      <c r="A8" s="488" t="s">
        <v>397</v>
      </c>
      <c r="B8" s="488"/>
      <c r="C8" s="488"/>
      <c r="D8" s="488"/>
      <c r="E8" s="293"/>
      <c r="F8" s="213" t="s">
        <v>439</v>
      </c>
      <c r="G8" s="213"/>
      <c r="H8" s="213"/>
      <c r="I8" s="213"/>
      <c r="J8" s="213"/>
      <c r="K8" s="213"/>
      <c r="L8" s="213"/>
    </row>
    <row r="9" spans="1:13" ht="15.75" x14ac:dyDescent="0.25">
      <c r="A9" s="205" t="s">
        <v>399</v>
      </c>
      <c r="B9" s="205"/>
      <c r="C9" s="206" t="s">
        <v>420</v>
      </c>
      <c r="D9" s="206"/>
      <c r="E9" s="206"/>
      <c r="F9" s="206"/>
      <c r="G9" s="206"/>
      <c r="H9" s="206"/>
      <c r="I9" s="206"/>
      <c r="J9" s="206"/>
    </row>
    <row r="10" spans="1:13" ht="15.75" x14ac:dyDescent="0.25">
      <c r="A10" s="205" t="s">
        <v>400</v>
      </c>
      <c r="B10" s="205"/>
      <c r="C10" s="206" t="s">
        <v>421</v>
      </c>
      <c r="D10" s="205"/>
      <c r="E10" s="293"/>
    </row>
    <row r="11" spans="1:13" ht="15.75" x14ac:dyDescent="0.25">
      <c r="A11" s="205" t="s">
        <v>401</v>
      </c>
      <c r="B11" s="205"/>
      <c r="C11" s="205"/>
      <c r="D11" s="206" t="s">
        <v>422</v>
      </c>
      <c r="E11" s="206"/>
    </row>
    <row r="12" spans="1:13" ht="15.75" thickBot="1" x14ac:dyDescent="0.3"/>
    <row r="13" spans="1:13" ht="15.75" thickBot="1" x14ac:dyDescent="0.3">
      <c r="A13" s="445" t="s">
        <v>402</v>
      </c>
      <c r="B13" s="446"/>
      <c r="C13" s="446"/>
      <c r="D13" s="447"/>
      <c r="E13" s="306" t="s">
        <v>491</v>
      </c>
      <c r="F13" s="470" t="s">
        <v>450</v>
      </c>
      <c r="G13" s="471"/>
      <c r="H13" s="470" t="s">
        <v>449</v>
      </c>
      <c r="I13" s="471"/>
      <c r="J13" s="472" t="s">
        <v>451</v>
      </c>
      <c r="K13" s="472"/>
      <c r="L13" s="473" t="s">
        <v>403</v>
      </c>
      <c r="M13" s="449"/>
    </row>
    <row r="14" spans="1:13" x14ac:dyDescent="0.25">
      <c r="A14" s="466" t="s">
        <v>404</v>
      </c>
      <c r="B14" s="467"/>
      <c r="C14" s="467"/>
      <c r="D14" s="489"/>
      <c r="E14" s="291"/>
      <c r="F14" s="490">
        <v>0</v>
      </c>
      <c r="G14" s="490"/>
      <c r="H14" s="490">
        <v>0</v>
      </c>
      <c r="I14" s="490"/>
      <c r="J14" s="490">
        <v>0</v>
      </c>
      <c r="K14" s="491"/>
      <c r="L14" s="490">
        <f>SUM(F14:K14)</f>
        <v>0</v>
      </c>
      <c r="M14" s="492"/>
    </row>
    <row r="15" spans="1:13" x14ac:dyDescent="0.25">
      <c r="A15" s="207" t="s">
        <v>405</v>
      </c>
      <c r="B15" s="208"/>
      <c r="C15" s="208"/>
      <c r="D15" s="209"/>
      <c r="E15" s="209"/>
      <c r="F15" s="463"/>
      <c r="G15" s="463"/>
      <c r="H15" s="463"/>
      <c r="I15" s="463"/>
      <c r="J15" s="463"/>
      <c r="K15" s="486"/>
      <c r="L15" s="463"/>
      <c r="M15" s="487"/>
    </row>
    <row r="16" spans="1:13" x14ac:dyDescent="0.25">
      <c r="A16" s="464" t="s">
        <v>406</v>
      </c>
      <c r="B16" s="465"/>
      <c r="C16" s="465"/>
      <c r="D16" s="484"/>
      <c r="E16" s="295">
        <v>7996556</v>
      </c>
      <c r="F16" s="463">
        <v>6562000</v>
      </c>
      <c r="G16" s="463"/>
      <c r="H16" s="463">
        <v>14229044</v>
      </c>
      <c r="I16" s="463"/>
      <c r="J16" s="439"/>
      <c r="K16" s="485"/>
      <c r="L16" s="439">
        <f>SUM(E16:K16)</f>
        <v>28787600</v>
      </c>
      <c r="M16" s="483"/>
    </row>
    <row r="17" spans="1:13" x14ac:dyDescent="0.25">
      <c r="A17" s="464" t="s">
        <v>407</v>
      </c>
      <c r="B17" s="465"/>
      <c r="C17" s="465"/>
      <c r="D17" s="484"/>
      <c r="E17" s="297"/>
      <c r="F17" s="463"/>
      <c r="G17" s="463"/>
      <c r="H17" s="463"/>
      <c r="I17" s="463"/>
      <c r="J17" s="439"/>
      <c r="K17" s="485"/>
      <c r="L17" s="439"/>
      <c r="M17" s="483"/>
    </row>
    <row r="18" spans="1:13" x14ac:dyDescent="0.25">
      <c r="A18" s="464" t="s">
        <v>408</v>
      </c>
      <c r="B18" s="465"/>
      <c r="C18" s="465"/>
      <c r="D18" s="484"/>
      <c r="E18" s="297"/>
      <c r="F18" s="463"/>
      <c r="G18" s="463"/>
      <c r="H18" s="463"/>
      <c r="I18" s="463"/>
      <c r="J18" s="439"/>
      <c r="K18" s="485"/>
      <c r="L18" s="439"/>
      <c r="M18" s="483"/>
    </row>
    <row r="19" spans="1:13" x14ac:dyDescent="0.25">
      <c r="A19" s="464" t="s">
        <v>409</v>
      </c>
      <c r="B19" s="465"/>
      <c r="C19" s="465"/>
      <c r="D19" s="484"/>
      <c r="E19" s="297"/>
      <c r="F19" s="463"/>
      <c r="G19" s="463"/>
      <c r="H19" s="463"/>
      <c r="I19" s="463"/>
      <c r="J19" s="439"/>
      <c r="K19" s="485"/>
      <c r="L19" s="439"/>
      <c r="M19" s="483"/>
    </row>
    <row r="20" spans="1:13" ht="15.75" thickBot="1" x14ac:dyDescent="0.3">
      <c r="A20" s="478" t="s">
        <v>452</v>
      </c>
      <c r="B20" s="479"/>
      <c r="C20" s="479"/>
      <c r="D20" s="480"/>
      <c r="E20" s="305"/>
      <c r="F20" s="438"/>
      <c r="G20" s="438"/>
      <c r="H20" s="438"/>
      <c r="I20" s="438"/>
      <c r="J20" s="481"/>
      <c r="K20" s="482"/>
      <c r="L20" s="439"/>
      <c r="M20" s="483"/>
    </row>
    <row r="21" spans="1:13" ht="15.75" thickBot="1" x14ac:dyDescent="0.3">
      <c r="A21" s="440" t="s">
        <v>410</v>
      </c>
      <c r="B21" s="441"/>
      <c r="C21" s="441"/>
      <c r="D21" s="474"/>
      <c r="E21" s="307">
        <f>SUM(E16:E20)</f>
        <v>7996556</v>
      </c>
      <c r="F21" s="475">
        <f>SUM(F15:G20)</f>
        <v>6562000</v>
      </c>
      <c r="G21" s="476"/>
      <c r="H21" s="475">
        <f>SUM(H15:I20)</f>
        <v>14229044</v>
      </c>
      <c r="I21" s="476"/>
      <c r="J21" s="475">
        <f>SUM(J15:K20)</f>
        <v>0</v>
      </c>
      <c r="K21" s="476"/>
      <c r="L21" s="477">
        <f>SUM(L14:M20)</f>
        <v>28787600</v>
      </c>
      <c r="M21" s="444"/>
    </row>
    <row r="22" spans="1:13" x14ac:dyDescent="0.25">
      <c r="A22" s="210"/>
      <c r="B22" s="210"/>
      <c r="C22" s="210"/>
      <c r="D22" s="211"/>
      <c r="E22" s="211"/>
      <c r="F22" s="211"/>
      <c r="G22" s="211"/>
      <c r="H22" s="211"/>
      <c r="I22" s="211"/>
      <c r="J22" s="211"/>
      <c r="K22" s="211"/>
    </row>
    <row r="23" spans="1:13" ht="15.75" thickBot="1" x14ac:dyDescent="0.3">
      <c r="A23" s="210"/>
      <c r="B23" s="210"/>
      <c r="C23" s="210"/>
      <c r="D23" s="211"/>
      <c r="E23" s="211"/>
      <c r="F23" s="211"/>
      <c r="G23" s="211"/>
      <c r="H23" s="211"/>
      <c r="I23" s="211"/>
      <c r="J23" s="211"/>
      <c r="K23" s="211"/>
    </row>
    <row r="24" spans="1:13" ht="15.75" thickBot="1" x14ac:dyDescent="0.3">
      <c r="A24" s="440" t="s">
        <v>411</v>
      </c>
      <c r="B24" s="441"/>
      <c r="C24" s="441"/>
      <c r="D24" s="441"/>
      <c r="E24" s="308" t="s">
        <v>491</v>
      </c>
      <c r="F24" s="470" t="s">
        <v>450</v>
      </c>
      <c r="G24" s="471"/>
      <c r="H24" s="470" t="s">
        <v>449</v>
      </c>
      <c r="I24" s="471"/>
      <c r="J24" s="472" t="s">
        <v>451</v>
      </c>
      <c r="K24" s="472"/>
      <c r="L24" s="473" t="s">
        <v>403</v>
      </c>
      <c r="M24" s="449"/>
    </row>
    <row r="25" spans="1:13" x14ac:dyDescent="0.25">
      <c r="A25" s="466" t="s">
        <v>412</v>
      </c>
      <c r="B25" s="467"/>
      <c r="C25" s="467"/>
      <c r="D25" s="467"/>
      <c r="E25" s="309">
        <v>1254750</v>
      </c>
      <c r="F25" s="468">
        <v>2136000</v>
      </c>
      <c r="G25" s="469"/>
      <c r="H25" s="468">
        <v>2115000</v>
      </c>
      <c r="I25" s="469"/>
      <c r="J25" s="468">
        <v>352500</v>
      </c>
      <c r="K25" s="469"/>
      <c r="L25" s="439">
        <f>SUM(E25:K25)</f>
        <v>5858250</v>
      </c>
      <c r="M25" s="439"/>
    </row>
    <row r="26" spans="1:13" x14ac:dyDescent="0.25">
      <c r="A26" s="464" t="s">
        <v>413</v>
      </c>
      <c r="B26" s="465"/>
      <c r="C26" s="465"/>
      <c r="D26" s="465"/>
      <c r="E26" s="310"/>
      <c r="F26" s="439"/>
      <c r="G26" s="439"/>
      <c r="H26" s="439"/>
      <c r="I26" s="439"/>
      <c r="J26" s="439"/>
      <c r="K26" s="439"/>
      <c r="L26" s="439"/>
      <c r="M26" s="439"/>
    </row>
    <row r="27" spans="1:13" x14ac:dyDescent="0.25">
      <c r="A27" s="464" t="s">
        <v>414</v>
      </c>
      <c r="B27" s="465"/>
      <c r="C27" s="465"/>
      <c r="D27" s="465"/>
      <c r="E27" s="310">
        <v>1270000</v>
      </c>
      <c r="F27" s="439">
        <v>10922000</v>
      </c>
      <c r="G27" s="439"/>
      <c r="H27" s="439">
        <v>10737350</v>
      </c>
      <c r="I27" s="439"/>
      <c r="J27" s="439"/>
      <c r="K27" s="439"/>
      <c r="L27" s="439">
        <f>SUM(E27:K27)</f>
        <v>22929350</v>
      </c>
      <c r="M27" s="439"/>
    </row>
    <row r="28" spans="1:13" x14ac:dyDescent="0.25">
      <c r="A28" s="461"/>
      <c r="B28" s="462"/>
      <c r="C28" s="462"/>
      <c r="D28" s="462"/>
      <c r="E28" s="310"/>
      <c r="F28" s="463"/>
      <c r="G28" s="463"/>
      <c r="H28" s="463"/>
      <c r="I28" s="463"/>
      <c r="J28" s="463"/>
      <c r="K28" s="463"/>
      <c r="L28" s="439"/>
      <c r="M28" s="439"/>
    </row>
    <row r="29" spans="1:13" ht="15.75" thickBot="1" x14ac:dyDescent="0.3">
      <c r="A29" s="458"/>
      <c r="B29" s="459"/>
      <c r="C29" s="459"/>
      <c r="D29" s="459"/>
      <c r="E29" s="311"/>
      <c r="F29" s="438"/>
      <c r="G29" s="438"/>
      <c r="H29" s="438"/>
      <c r="I29" s="438"/>
      <c r="J29" s="438"/>
      <c r="K29" s="438"/>
      <c r="L29" s="439"/>
      <c r="M29" s="439"/>
    </row>
    <row r="30" spans="1:13" ht="15.75" thickBot="1" x14ac:dyDescent="0.3">
      <c r="A30" s="440" t="s">
        <v>403</v>
      </c>
      <c r="B30" s="441"/>
      <c r="C30" s="441"/>
      <c r="D30" s="441"/>
      <c r="E30" s="312">
        <f>SUM(E25:E29)</f>
        <v>2524750</v>
      </c>
      <c r="F30" s="442">
        <f>SUM(F25:G29)</f>
        <v>13058000</v>
      </c>
      <c r="G30" s="442"/>
      <c r="H30" s="442">
        <f>SUM(H25:I29)</f>
        <v>12852350</v>
      </c>
      <c r="I30" s="442"/>
      <c r="J30" s="442">
        <f>SUM(J25:K29)</f>
        <v>352500</v>
      </c>
      <c r="K30" s="442"/>
      <c r="L30" s="443">
        <f>SUM(L25:M27)</f>
        <v>28787600</v>
      </c>
      <c r="M30" s="444"/>
    </row>
    <row r="33" spans="1:13" ht="15.75" x14ac:dyDescent="0.25">
      <c r="A33" s="212" t="s">
        <v>441</v>
      </c>
      <c r="B33" s="212"/>
      <c r="C33" s="212"/>
      <c r="D33" s="212"/>
      <c r="E33" s="212"/>
      <c r="F33" s="212"/>
      <c r="G33" s="212"/>
      <c r="H33" s="212"/>
      <c r="I33" s="212"/>
      <c r="J33" s="212"/>
    </row>
    <row r="35" spans="1:13" ht="15.75" thickBot="1" x14ac:dyDescent="0.3"/>
    <row r="36" spans="1:13" ht="15.75" thickBot="1" x14ac:dyDescent="0.3">
      <c r="A36" s="451" t="s">
        <v>417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48" t="s">
        <v>418</v>
      </c>
      <c r="L36" s="448"/>
      <c r="M36" s="449"/>
    </row>
    <row r="37" spans="1:13" x14ac:dyDescent="0.25">
      <c r="A37" s="453"/>
      <c r="B37" s="454"/>
      <c r="C37" s="454"/>
      <c r="D37" s="454"/>
      <c r="E37" s="454"/>
      <c r="F37" s="454"/>
      <c r="G37" s="454"/>
      <c r="H37" s="454"/>
      <c r="I37" s="454"/>
      <c r="J37" s="454"/>
      <c r="K37" s="455"/>
      <c r="L37" s="456"/>
      <c r="M37" s="457"/>
    </row>
    <row r="38" spans="1:13" ht="15.75" thickBot="1" x14ac:dyDescent="0.3">
      <c r="A38" s="458"/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60"/>
    </row>
    <row r="39" spans="1:13" ht="15.75" thickBot="1" x14ac:dyDescent="0.3">
      <c r="A39" s="445" t="s">
        <v>419</v>
      </c>
      <c r="B39" s="446"/>
      <c r="C39" s="446"/>
      <c r="D39" s="446"/>
      <c r="E39" s="446"/>
      <c r="F39" s="446"/>
      <c r="G39" s="446"/>
      <c r="H39" s="446"/>
      <c r="I39" s="446"/>
      <c r="J39" s="447"/>
      <c r="K39" s="448"/>
      <c r="L39" s="448"/>
      <c r="M39" s="449"/>
    </row>
  </sheetData>
  <mergeCells count="93">
    <mergeCell ref="L13:M13"/>
    <mergeCell ref="A14:D14"/>
    <mergeCell ref="F14:G14"/>
    <mergeCell ref="H14:I14"/>
    <mergeCell ref="J14:K14"/>
    <mergeCell ref="L14:M14"/>
    <mergeCell ref="A8:D8"/>
    <mergeCell ref="A13:D13"/>
    <mergeCell ref="F13:G13"/>
    <mergeCell ref="H13:I13"/>
    <mergeCell ref="J13:K13"/>
    <mergeCell ref="F15:G15"/>
    <mergeCell ref="H15:I15"/>
    <mergeCell ref="J15:K15"/>
    <mergeCell ref="L15:M15"/>
    <mergeCell ref="A16:D16"/>
    <mergeCell ref="F16:G16"/>
    <mergeCell ref="H16:I16"/>
    <mergeCell ref="J16:K16"/>
    <mergeCell ref="L16:M16"/>
    <mergeCell ref="A17:D17"/>
    <mergeCell ref="F17:G17"/>
    <mergeCell ref="H17:I17"/>
    <mergeCell ref="J17:K17"/>
    <mergeCell ref="L17:M17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24:D24"/>
    <mergeCell ref="F24:G24"/>
    <mergeCell ref="H24:I24"/>
    <mergeCell ref="J24:K24"/>
    <mergeCell ref="L24:M24"/>
    <mergeCell ref="A25:D25"/>
    <mergeCell ref="F25:G25"/>
    <mergeCell ref="H25:I25"/>
    <mergeCell ref="J25:K25"/>
    <mergeCell ref="L25:M25"/>
    <mergeCell ref="A26:D26"/>
    <mergeCell ref="F26:G26"/>
    <mergeCell ref="H26:I26"/>
    <mergeCell ref="J26:K26"/>
    <mergeCell ref="L26:M26"/>
    <mergeCell ref="A27:D27"/>
    <mergeCell ref="F27:G27"/>
    <mergeCell ref="H27:I27"/>
    <mergeCell ref="J27:K27"/>
    <mergeCell ref="L27:M27"/>
    <mergeCell ref="A28:D28"/>
    <mergeCell ref="F28:G28"/>
    <mergeCell ref="H28:I28"/>
    <mergeCell ref="J28:K28"/>
    <mergeCell ref="L28:M28"/>
    <mergeCell ref="A39:J39"/>
    <mergeCell ref="K39:M39"/>
    <mergeCell ref="A1:M1"/>
    <mergeCell ref="A2:M2"/>
    <mergeCell ref="A3:M3"/>
    <mergeCell ref="A5:M5"/>
    <mergeCell ref="A6:M6"/>
    <mergeCell ref="A36:J36"/>
    <mergeCell ref="K36:M36"/>
    <mergeCell ref="A37:J37"/>
    <mergeCell ref="K37:M37"/>
    <mergeCell ref="A38:J38"/>
    <mergeCell ref="K38:M38"/>
    <mergeCell ref="A29:D29"/>
    <mergeCell ref="F29:G29"/>
    <mergeCell ref="H29:I29"/>
    <mergeCell ref="J29:K29"/>
    <mergeCell ref="L29:M29"/>
    <mergeCell ref="A30:D30"/>
    <mergeCell ref="F30:G30"/>
    <mergeCell ref="H30:I30"/>
    <mergeCell ref="J30:K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  <pageSetUpPr fitToPage="1"/>
  </sheetPr>
  <dimension ref="A1:N39"/>
  <sheetViews>
    <sheetView zoomScaleNormal="100" workbookViewId="0">
      <selection activeCell="A3" sqref="A3:N3"/>
    </sheetView>
  </sheetViews>
  <sheetFormatPr defaultRowHeight="15" x14ac:dyDescent="0.25"/>
  <sheetData>
    <row r="1" spans="1:14" x14ac:dyDescent="0.25">
      <c r="A1" s="434" t="s">
        <v>440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</row>
    <row r="3" spans="1:14" x14ac:dyDescent="0.25">
      <c r="A3" s="435" t="s">
        <v>721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</row>
    <row r="4" spans="1:14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</row>
    <row r="5" spans="1:14" ht="15.75" x14ac:dyDescent="0.25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</row>
    <row r="6" spans="1:14" ht="15.75" x14ac:dyDescent="0.25">
      <c r="A6" s="450" t="s">
        <v>396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</row>
    <row r="8" spans="1:14" ht="15.75" x14ac:dyDescent="0.25">
      <c r="A8" s="488" t="s">
        <v>397</v>
      </c>
      <c r="B8" s="488"/>
      <c r="C8" s="488"/>
      <c r="D8" s="488"/>
      <c r="E8" s="293"/>
      <c r="F8" s="293"/>
      <c r="G8" t="s">
        <v>398</v>
      </c>
    </row>
    <row r="9" spans="1:14" ht="15.75" x14ac:dyDescent="0.25">
      <c r="A9" s="205" t="s">
        <v>399</v>
      </c>
      <c r="B9" s="205"/>
      <c r="C9" s="206" t="s">
        <v>423</v>
      </c>
      <c r="D9" s="205"/>
      <c r="E9" s="293"/>
      <c r="F9" s="293"/>
    </row>
    <row r="10" spans="1:14" ht="15.75" x14ac:dyDescent="0.25">
      <c r="A10" s="205" t="s">
        <v>400</v>
      </c>
      <c r="B10" s="205"/>
      <c r="C10" s="206" t="s">
        <v>424</v>
      </c>
      <c r="D10" s="205"/>
      <c r="E10" s="293"/>
      <c r="F10" s="293"/>
    </row>
    <row r="11" spans="1:14" ht="15.75" x14ac:dyDescent="0.25">
      <c r="A11" s="205" t="s">
        <v>401</v>
      </c>
      <c r="B11" s="205"/>
      <c r="C11" s="205"/>
      <c r="D11" s="206" t="s">
        <v>425</v>
      </c>
      <c r="E11" s="206"/>
      <c r="F11" s="206"/>
    </row>
    <row r="12" spans="1:14" ht="15.75" thickBot="1" x14ac:dyDescent="0.3"/>
    <row r="13" spans="1:14" ht="15.75" thickBot="1" x14ac:dyDescent="0.3">
      <c r="A13" s="445" t="s">
        <v>402</v>
      </c>
      <c r="B13" s="446"/>
      <c r="C13" s="446"/>
      <c r="D13" s="447"/>
      <c r="E13" s="502" t="s">
        <v>491</v>
      </c>
      <c r="F13" s="503"/>
      <c r="G13" s="470" t="s">
        <v>450</v>
      </c>
      <c r="H13" s="471"/>
      <c r="I13" s="470" t="s">
        <v>449</v>
      </c>
      <c r="J13" s="471"/>
      <c r="K13" s="472" t="s">
        <v>451</v>
      </c>
      <c r="L13" s="472"/>
      <c r="M13" s="473" t="s">
        <v>403</v>
      </c>
      <c r="N13" s="449"/>
    </row>
    <row r="14" spans="1:14" x14ac:dyDescent="0.25">
      <c r="A14" s="466" t="s">
        <v>404</v>
      </c>
      <c r="B14" s="467"/>
      <c r="C14" s="467"/>
      <c r="D14" s="489"/>
      <c r="E14" s="455"/>
      <c r="F14" s="509"/>
      <c r="G14" s="490">
        <v>0</v>
      </c>
      <c r="H14" s="490"/>
      <c r="I14" s="490">
        <v>0</v>
      </c>
      <c r="J14" s="490"/>
      <c r="K14" s="490">
        <v>0</v>
      </c>
      <c r="L14" s="491"/>
      <c r="M14" s="490">
        <v>0</v>
      </c>
      <c r="N14" s="492"/>
    </row>
    <row r="15" spans="1:14" x14ac:dyDescent="0.25">
      <c r="A15" s="207" t="s">
        <v>405</v>
      </c>
      <c r="B15" s="208"/>
      <c r="C15" s="208"/>
      <c r="D15" s="209"/>
      <c r="E15" s="507"/>
      <c r="F15" s="508"/>
      <c r="G15" s="463"/>
      <c r="H15" s="463"/>
      <c r="I15" s="463"/>
      <c r="J15" s="463"/>
      <c r="K15" s="463"/>
      <c r="L15" s="486"/>
      <c r="M15" s="463"/>
      <c r="N15" s="487"/>
    </row>
    <row r="16" spans="1:14" x14ac:dyDescent="0.25">
      <c r="A16" s="464" t="s">
        <v>406</v>
      </c>
      <c r="B16" s="465"/>
      <c r="C16" s="465"/>
      <c r="D16" s="484"/>
      <c r="E16" s="486">
        <v>13011963</v>
      </c>
      <c r="F16" s="496"/>
      <c r="G16" s="463">
        <v>9099712</v>
      </c>
      <c r="H16" s="463"/>
      <c r="I16" s="463"/>
      <c r="J16" s="463"/>
      <c r="K16" s="463"/>
      <c r="L16" s="486"/>
      <c r="M16" s="463">
        <f>SUM(E16:L16)</f>
        <v>22111675</v>
      </c>
      <c r="N16" s="487"/>
    </row>
    <row r="17" spans="1:14" x14ac:dyDescent="0.25">
      <c r="A17" s="464" t="s">
        <v>407</v>
      </c>
      <c r="B17" s="465"/>
      <c r="C17" s="465"/>
      <c r="D17" s="484"/>
      <c r="E17" s="486"/>
      <c r="F17" s="496"/>
      <c r="G17" s="463"/>
      <c r="H17" s="463"/>
      <c r="I17" s="463"/>
      <c r="J17" s="463"/>
      <c r="K17" s="463"/>
      <c r="L17" s="486"/>
      <c r="M17" s="463"/>
      <c r="N17" s="487"/>
    </row>
    <row r="18" spans="1:14" x14ac:dyDescent="0.25">
      <c r="A18" s="464" t="s">
        <v>408</v>
      </c>
      <c r="B18" s="465"/>
      <c r="C18" s="465"/>
      <c r="D18" s="484"/>
      <c r="E18" s="486"/>
      <c r="F18" s="496"/>
      <c r="G18" s="463"/>
      <c r="H18" s="463"/>
      <c r="I18" s="463"/>
      <c r="J18" s="463"/>
      <c r="K18" s="463"/>
      <c r="L18" s="486"/>
      <c r="M18" s="463"/>
      <c r="N18" s="487"/>
    </row>
    <row r="19" spans="1:14" x14ac:dyDescent="0.25">
      <c r="A19" s="464" t="s">
        <v>409</v>
      </c>
      <c r="B19" s="465"/>
      <c r="C19" s="465"/>
      <c r="D19" s="484"/>
      <c r="E19" s="486"/>
      <c r="F19" s="496"/>
      <c r="G19" s="463"/>
      <c r="H19" s="463"/>
      <c r="I19" s="463"/>
      <c r="J19" s="463"/>
      <c r="K19" s="463"/>
      <c r="L19" s="486"/>
      <c r="M19" s="463"/>
      <c r="N19" s="487"/>
    </row>
    <row r="20" spans="1:14" ht="15.75" thickBot="1" x14ac:dyDescent="0.3">
      <c r="A20" s="478" t="s">
        <v>452</v>
      </c>
      <c r="B20" s="479"/>
      <c r="C20" s="479"/>
      <c r="D20" s="480"/>
      <c r="E20" s="505"/>
      <c r="F20" s="506"/>
      <c r="G20" s="438"/>
      <c r="H20" s="438"/>
      <c r="I20" s="438"/>
      <c r="J20" s="438"/>
      <c r="K20" s="438"/>
      <c r="L20" s="504"/>
      <c r="M20" s="463"/>
      <c r="N20" s="487"/>
    </row>
    <row r="21" spans="1:14" ht="15.75" thickBot="1" x14ac:dyDescent="0.3">
      <c r="A21" s="440" t="s">
        <v>410</v>
      </c>
      <c r="B21" s="441"/>
      <c r="C21" s="441"/>
      <c r="D21" s="474"/>
      <c r="E21" s="500">
        <f>SUM(E16:F20)</f>
        <v>13011963</v>
      </c>
      <c r="F21" s="501"/>
      <c r="G21" s="475">
        <f>SUM(G16:H20)</f>
        <v>9099712</v>
      </c>
      <c r="H21" s="476"/>
      <c r="I21" s="475">
        <f>SUM(I16:J20)</f>
        <v>0</v>
      </c>
      <c r="J21" s="476"/>
      <c r="K21" s="475">
        <f>SUM(K16:L20)</f>
        <v>0</v>
      </c>
      <c r="L21" s="476"/>
      <c r="M21" s="499">
        <f>SUM(M14:N20)</f>
        <v>22111675</v>
      </c>
      <c r="N21" s="495"/>
    </row>
    <row r="22" spans="1:14" x14ac:dyDescent="0.25">
      <c r="A22" s="210"/>
      <c r="B22" s="210"/>
      <c r="C22" s="210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4" ht="15.75" thickBot="1" x14ac:dyDescent="0.3">
      <c r="A23" s="210"/>
      <c r="B23" s="210"/>
      <c r="C23" s="210"/>
      <c r="D23" s="211"/>
      <c r="E23" s="211"/>
      <c r="F23" s="211"/>
      <c r="G23" s="211"/>
      <c r="H23" s="211"/>
      <c r="I23" s="211"/>
      <c r="J23" s="211"/>
      <c r="K23" s="211"/>
      <c r="L23" s="211"/>
    </row>
    <row r="24" spans="1:14" ht="15.75" thickBot="1" x14ac:dyDescent="0.3">
      <c r="A24" s="440" t="s">
        <v>411</v>
      </c>
      <c r="B24" s="441"/>
      <c r="C24" s="441"/>
      <c r="D24" s="441"/>
      <c r="E24" s="502" t="s">
        <v>491</v>
      </c>
      <c r="F24" s="503"/>
      <c r="G24" s="470" t="s">
        <v>450</v>
      </c>
      <c r="H24" s="471"/>
      <c r="I24" s="470" t="s">
        <v>449</v>
      </c>
      <c r="J24" s="471"/>
      <c r="K24" s="472" t="s">
        <v>451</v>
      </c>
      <c r="L24" s="472"/>
      <c r="M24" s="473" t="s">
        <v>403</v>
      </c>
      <c r="N24" s="449"/>
    </row>
    <row r="25" spans="1:14" x14ac:dyDescent="0.25">
      <c r="A25" s="466" t="s">
        <v>412</v>
      </c>
      <c r="B25" s="467"/>
      <c r="C25" s="467"/>
      <c r="D25" s="467"/>
      <c r="E25" s="497">
        <f>1683500+312519</f>
        <v>1996019</v>
      </c>
      <c r="F25" s="498"/>
      <c r="G25" s="463">
        <f>2733750+479119</f>
        <v>3212869</v>
      </c>
      <c r="H25" s="463"/>
      <c r="I25" s="463">
        <v>1145096</v>
      </c>
      <c r="J25" s="463"/>
      <c r="K25" s="463"/>
      <c r="L25" s="463"/>
      <c r="M25" s="463">
        <f>SUM(E25:L25)</f>
        <v>6353984</v>
      </c>
      <c r="N25" s="463"/>
    </row>
    <row r="26" spans="1:14" x14ac:dyDescent="0.25">
      <c r="A26" s="464" t="s">
        <v>413</v>
      </c>
      <c r="B26" s="465"/>
      <c r="C26" s="465"/>
      <c r="D26" s="465"/>
      <c r="E26" s="486"/>
      <c r="F26" s="496"/>
      <c r="G26" s="463">
        <v>1899335</v>
      </c>
      <c r="H26" s="463"/>
      <c r="I26" s="463"/>
      <c r="J26" s="463"/>
      <c r="K26" s="463"/>
      <c r="L26" s="463"/>
      <c r="M26" s="463">
        <f>SUM(G26:L26)</f>
        <v>1899335</v>
      </c>
      <c r="N26" s="463"/>
    </row>
    <row r="27" spans="1:14" x14ac:dyDescent="0.25">
      <c r="A27" s="464" t="s">
        <v>414</v>
      </c>
      <c r="B27" s="465"/>
      <c r="C27" s="465"/>
      <c r="D27" s="465"/>
      <c r="E27" s="486">
        <v>2877439</v>
      </c>
      <c r="F27" s="496"/>
      <c r="G27" s="463">
        <v>4985258</v>
      </c>
      <c r="H27" s="463"/>
      <c r="I27" s="463">
        <v>5995659</v>
      </c>
      <c r="J27" s="463"/>
      <c r="K27" s="463"/>
      <c r="L27" s="463"/>
      <c r="M27" s="463">
        <f>SUM(E27:L27)</f>
        <v>13858356</v>
      </c>
      <c r="N27" s="463"/>
    </row>
    <row r="28" spans="1:14" x14ac:dyDescent="0.25">
      <c r="A28" s="461"/>
      <c r="B28" s="462"/>
      <c r="C28" s="462"/>
      <c r="D28" s="462"/>
      <c r="E28" s="486"/>
      <c r="F28" s="496"/>
      <c r="G28" s="463"/>
      <c r="H28" s="463"/>
      <c r="I28" s="463"/>
      <c r="J28" s="463"/>
      <c r="K28" s="463"/>
      <c r="L28" s="463"/>
      <c r="M28" s="463"/>
      <c r="N28" s="487"/>
    </row>
    <row r="29" spans="1:14" ht="15.75" thickBot="1" x14ac:dyDescent="0.3">
      <c r="A29" s="458"/>
      <c r="B29" s="459"/>
      <c r="C29" s="459"/>
      <c r="D29" s="459"/>
      <c r="E29" s="505"/>
      <c r="F29" s="506"/>
      <c r="G29" s="438"/>
      <c r="H29" s="438"/>
      <c r="I29" s="438"/>
      <c r="J29" s="438"/>
      <c r="K29" s="438"/>
      <c r="L29" s="438"/>
      <c r="M29" s="438"/>
      <c r="N29" s="494"/>
    </row>
    <row r="30" spans="1:14" ht="15.75" thickBot="1" x14ac:dyDescent="0.3">
      <c r="A30" s="440" t="s">
        <v>403</v>
      </c>
      <c r="B30" s="441"/>
      <c r="C30" s="441"/>
      <c r="D30" s="441"/>
      <c r="E30" s="500">
        <f>SUM(E25:F29)</f>
        <v>4873458</v>
      </c>
      <c r="F30" s="501"/>
      <c r="G30" s="442">
        <f>SUM(G25:H29)</f>
        <v>10097462</v>
      </c>
      <c r="H30" s="442"/>
      <c r="I30" s="442">
        <f>SUM(I25:J29)</f>
        <v>7140755</v>
      </c>
      <c r="J30" s="442"/>
      <c r="K30" s="442">
        <f>SUM(K25:L29)</f>
        <v>0</v>
      </c>
      <c r="L30" s="442"/>
      <c r="M30" s="442">
        <f>SUM(M25:N27)</f>
        <v>22111675</v>
      </c>
      <c r="N30" s="495"/>
    </row>
    <row r="33" spans="1:14" ht="15.75" x14ac:dyDescent="0.25">
      <c r="A33" s="212" t="s">
        <v>441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</row>
    <row r="35" spans="1:14" ht="15.75" thickBot="1" x14ac:dyDescent="0.3"/>
    <row r="36" spans="1:14" ht="15.75" thickBot="1" x14ac:dyDescent="0.3">
      <c r="A36" s="451" t="s">
        <v>417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52"/>
      <c r="L36" s="448" t="s">
        <v>418</v>
      </c>
      <c r="M36" s="448"/>
      <c r="N36" s="449"/>
    </row>
    <row r="37" spans="1:14" x14ac:dyDescent="0.25">
      <c r="A37" s="453"/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5"/>
      <c r="M37" s="456"/>
      <c r="N37" s="457"/>
    </row>
    <row r="38" spans="1:14" ht="15.75" thickBot="1" x14ac:dyDescent="0.3">
      <c r="A38" s="458"/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60"/>
    </row>
    <row r="39" spans="1:14" ht="15.75" thickBot="1" x14ac:dyDescent="0.3">
      <c r="A39" s="445" t="s">
        <v>419</v>
      </c>
      <c r="B39" s="446"/>
      <c r="C39" s="446"/>
      <c r="D39" s="446"/>
      <c r="E39" s="446"/>
      <c r="F39" s="446"/>
      <c r="G39" s="446"/>
      <c r="H39" s="446"/>
      <c r="I39" s="446"/>
      <c r="J39" s="446"/>
      <c r="K39" s="447"/>
      <c r="L39" s="448"/>
      <c r="M39" s="448"/>
      <c r="N39" s="449"/>
    </row>
  </sheetData>
  <mergeCells count="110">
    <mergeCell ref="E29:F29"/>
    <mergeCell ref="E30:F30"/>
    <mergeCell ref="M13:N13"/>
    <mergeCell ref="A14:D14"/>
    <mergeCell ref="G14:H14"/>
    <mergeCell ref="I14:J14"/>
    <mergeCell ref="K14:L14"/>
    <mergeCell ref="M14:N14"/>
    <mergeCell ref="A8:D8"/>
    <mergeCell ref="A13:D13"/>
    <mergeCell ref="G13:H13"/>
    <mergeCell ref="I13:J13"/>
    <mergeCell ref="K13:L13"/>
    <mergeCell ref="E14:F14"/>
    <mergeCell ref="E13:F13"/>
    <mergeCell ref="G15:H15"/>
    <mergeCell ref="I15:J15"/>
    <mergeCell ref="K15:L15"/>
    <mergeCell ref="M15:N15"/>
    <mergeCell ref="A16:D16"/>
    <mergeCell ref="G16:H16"/>
    <mergeCell ref="I16:J16"/>
    <mergeCell ref="K16:L16"/>
    <mergeCell ref="M16:N16"/>
    <mergeCell ref="E15:F15"/>
    <mergeCell ref="E16:F16"/>
    <mergeCell ref="A17:D17"/>
    <mergeCell ref="G17:H17"/>
    <mergeCell ref="I17:J17"/>
    <mergeCell ref="K17:L17"/>
    <mergeCell ref="M17:N17"/>
    <mergeCell ref="A18:D18"/>
    <mergeCell ref="G18:H18"/>
    <mergeCell ref="I18:J18"/>
    <mergeCell ref="K18:L18"/>
    <mergeCell ref="M18:N18"/>
    <mergeCell ref="E17:F17"/>
    <mergeCell ref="E18:F18"/>
    <mergeCell ref="A19:D19"/>
    <mergeCell ref="G19:H19"/>
    <mergeCell ref="I19:J19"/>
    <mergeCell ref="K19:L19"/>
    <mergeCell ref="M19:N19"/>
    <mergeCell ref="A20:D20"/>
    <mergeCell ref="G20:H20"/>
    <mergeCell ref="I20:J20"/>
    <mergeCell ref="K20:L20"/>
    <mergeCell ref="M20:N20"/>
    <mergeCell ref="E19:F19"/>
    <mergeCell ref="E20:F20"/>
    <mergeCell ref="A21:D21"/>
    <mergeCell ref="G21:H21"/>
    <mergeCell ref="I21:J21"/>
    <mergeCell ref="K21:L21"/>
    <mergeCell ref="M21:N21"/>
    <mergeCell ref="A24:D24"/>
    <mergeCell ref="G24:H24"/>
    <mergeCell ref="I24:J24"/>
    <mergeCell ref="K24:L24"/>
    <mergeCell ref="M24:N24"/>
    <mergeCell ref="E21:F21"/>
    <mergeCell ref="E24:F24"/>
    <mergeCell ref="A25:D25"/>
    <mergeCell ref="G25:H25"/>
    <mergeCell ref="I25:J25"/>
    <mergeCell ref="K25:L25"/>
    <mergeCell ref="M25:N25"/>
    <mergeCell ref="A26:D26"/>
    <mergeCell ref="G26:H26"/>
    <mergeCell ref="I26:J26"/>
    <mergeCell ref="K26:L26"/>
    <mergeCell ref="M26:N26"/>
    <mergeCell ref="E25:F25"/>
    <mergeCell ref="E26:F26"/>
    <mergeCell ref="A27:D27"/>
    <mergeCell ref="G27:H27"/>
    <mergeCell ref="I27:J27"/>
    <mergeCell ref="K27:L27"/>
    <mergeCell ref="M27:N27"/>
    <mergeCell ref="E27:F27"/>
    <mergeCell ref="A28:D28"/>
    <mergeCell ref="G28:H28"/>
    <mergeCell ref="I28:J28"/>
    <mergeCell ref="K28:L28"/>
    <mergeCell ref="M28:N28"/>
    <mergeCell ref="E28:F28"/>
    <mergeCell ref="A39:K39"/>
    <mergeCell ref="L39:N39"/>
    <mergeCell ref="A1:N1"/>
    <mergeCell ref="A2:N2"/>
    <mergeCell ref="A3:N3"/>
    <mergeCell ref="A4:N4"/>
    <mergeCell ref="A5:N5"/>
    <mergeCell ref="A6:N6"/>
    <mergeCell ref="A36:K36"/>
    <mergeCell ref="L36:N36"/>
    <mergeCell ref="A37:K37"/>
    <mergeCell ref="L37:N37"/>
    <mergeCell ref="A38:K38"/>
    <mergeCell ref="L38:N38"/>
    <mergeCell ref="A29:D29"/>
    <mergeCell ref="G29:H29"/>
    <mergeCell ref="I29:J29"/>
    <mergeCell ref="K29:L29"/>
    <mergeCell ref="M29:N29"/>
    <mergeCell ref="A30:D30"/>
    <mergeCell ref="G30:H30"/>
    <mergeCell ref="I30:J30"/>
    <mergeCell ref="K30:L30"/>
    <mergeCell ref="M30:N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M41"/>
  <sheetViews>
    <sheetView zoomScaleNormal="100" workbookViewId="0">
      <selection activeCell="A3" sqref="A3:M3"/>
    </sheetView>
  </sheetViews>
  <sheetFormatPr defaultRowHeight="15" x14ac:dyDescent="0.25"/>
  <cols>
    <col min="5" max="5" width="18.28515625" customWidth="1"/>
  </cols>
  <sheetData>
    <row r="1" spans="1:13" x14ac:dyDescent="0.25">
      <c r="A1" s="434" t="s">
        <v>467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13" x14ac:dyDescent="0.25">
      <c r="A3" s="435" t="s">
        <v>721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</row>
    <row r="5" spans="1:13" ht="15.75" x14ac:dyDescent="0.25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</row>
    <row r="6" spans="1:13" ht="15.75" x14ac:dyDescent="0.25">
      <c r="A6" s="450" t="s">
        <v>396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8" spans="1:13" ht="15.75" x14ac:dyDescent="0.25">
      <c r="A8" s="488" t="s">
        <v>397</v>
      </c>
      <c r="B8" s="488"/>
      <c r="C8" s="488"/>
      <c r="D8" s="488"/>
      <c r="E8" s="293"/>
      <c r="F8" t="s">
        <v>398</v>
      </c>
    </row>
    <row r="9" spans="1:13" ht="15.75" x14ac:dyDescent="0.25">
      <c r="A9" s="287" t="s">
        <v>399</v>
      </c>
      <c r="B9" s="287"/>
      <c r="C9" s="206" t="s">
        <v>468</v>
      </c>
      <c r="D9" s="287"/>
      <c r="E9" s="293"/>
    </row>
    <row r="10" spans="1:13" ht="15.75" x14ac:dyDescent="0.25">
      <c r="A10" s="287" t="s">
        <v>400</v>
      </c>
      <c r="B10" s="287"/>
      <c r="C10" s="206" t="s">
        <v>469</v>
      </c>
      <c r="D10" s="287"/>
      <c r="E10" s="293"/>
    </row>
    <row r="11" spans="1:13" ht="15.75" x14ac:dyDescent="0.25">
      <c r="A11" s="287" t="s">
        <v>401</v>
      </c>
      <c r="B11" s="287"/>
      <c r="C11" s="287"/>
      <c r="D11" s="206" t="s">
        <v>470</v>
      </c>
      <c r="E11" s="206"/>
    </row>
    <row r="12" spans="1:13" ht="15.75" thickBot="1" x14ac:dyDescent="0.3"/>
    <row r="13" spans="1:13" ht="15.75" thickBot="1" x14ac:dyDescent="0.3">
      <c r="A13" s="445" t="s">
        <v>402</v>
      </c>
      <c r="B13" s="446"/>
      <c r="C13" s="446"/>
      <c r="D13" s="447"/>
      <c r="E13" s="306" t="s">
        <v>491</v>
      </c>
      <c r="F13" s="470" t="s">
        <v>450</v>
      </c>
      <c r="G13" s="471"/>
      <c r="H13" s="470" t="s">
        <v>449</v>
      </c>
      <c r="I13" s="471"/>
      <c r="J13" s="472" t="s">
        <v>451</v>
      </c>
      <c r="K13" s="472"/>
      <c r="L13" s="473" t="s">
        <v>403</v>
      </c>
      <c r="M13" s="449"/>
    </row>
    <row r="14" spans="1:13" x14ac:dyDescent="0.25">
      <c r="A14" s="466" t="s">
        <v>404</v>
      </c>
      <c r="B14" s="467"/>
      <c r="C14" s="467"/>
      <c r="D14" s="489"/>
      <c r="E14" s="309"/>
      <c r="F14" s="490">
        <v>0</v>
      </c>
      <c r="G14" s="490"/>
      <c r="H14" s="490">
        <v>0</v>
      </c>
      <c r="I14" s="490"/>
      <c r="J14" s="490">
        <v>0</v>
      </c>
      <c r="K14" s="491"/>
      <c r="L14" s="490">
        <v>0</v>
      </c>
      <c r="M14" s="492"/>
    </row>
    <row r="15" spans="1:13" x14ac:dyDescent="0.25">
      <c r="A15" s="207" t="s">
        <v>405</v>
      </c>
      <c r="B15" s="208"/>
      <c r="C15" s="208"/>
      <c r="D15" s="209"/>
      <c r="E15" s="314"/>
      <c r="F15" s="463"/>
      <c r="G15" s="463"/>
      <c r="H15" s="463"/>
      <c r="I15" s="463"/>
      <c r="J15" s="463"/>
      <c r="K15" s="486"/>
      <c r="L15" s="463"/>
      <c r="M15" s="487"/>
    </row>
    <row r="16" spans="1:13" x14ac:dyDescent="0.25">
      <c r="A16" s="464" t="s">
        <v>406</v>
      </c>
      <c r="B16" s="465"/>
      <c r="C16" s="465"/>
      <c r="D16" s="484"/>
      <c r="E16" s="314">
        <v>33354500</v>
      </c>
      <c r="F16" s="463"/>
      <c r="G16" s="463"/>
      <c r="H16" s="463">
        <v>76218882</v>
      </c>
      <c r="I16" s="463"/>
      <c r="J16" s="463"/>
      <c r="K16" s="486"/>
      <c r="L16" s="463">
        <f>SUM(E16:K16)</f>
        <v>109573382</v>
      </c>
      <c r="M16" s="487"/>
    </row>
    <row r="17" spans="1:13" x14ac:dyDescent="0.25">
      <c r="A17" s="464" t="s">
        <v>407</v>
      </c>
      <c r="B17" s="465"/>
      <c r="C17" s="465"/>
      <c r="D17" s="484"/>
      <c r="E17" s="314"/>
      <c r="F17" s="463"/>
      <c r="G17" s="463"/>
      <c r="H17" s="463"/>
      <c r="I17" s="463"/>
      <c r="J17" s="463"/>
      <c r="K17" s="486"/>
      <c r="L17" s="463"/>
      <c r="M17" s="487"/>
    </row>
    <row r="18" spans="1:13" x14ac:dyDescent="0.25">
      <c r="A18" s="464" t="s">
        <v>408</v>
      </c>
      <c r="B18" s="465"/>
      <c r="C18" s="465"/>
      <c r="D18" s="484"/>
      <c r="E18" s="314"/>
      <c r="F18" s="463"/>
      <c r="G18" s="463"/>
      <c r="H18" s="463"/>
      <c r="I18" s="463"/>
      <c r="J18" s="463"/>
      <c r="K18" s="486"/>
      <c r="L18" s="463"/>
      <c r="M18" s="487"/>
    </row>
    <row r="19" spans="1:13" x14ac:dyDescent="0.25">
      <c r="A19" s="464" t="s">
        <v>409</v>
      </c>
      <c r="B19" s="465"/>
      <c r="C19" s="465"/>
      <c r="D19" s="484"/>
      <c r="E19" s="314"/>
      <c r="F19" s="463"/>
      <c r="G19" s="463"/>
      <c r="H19" s="463"/>
      <c r="I19" s="463"/>
      <c r="J19" s="463"/>
      <c r="K19" s="486"/>
      <c r="L19" s="463"/>
      <c r="M19" s="487"/>
    </row>
    <row r="20" spans="1:13" ht="15.75" thickBot="1" x14ac:dyDescent="0.3">
      <c r="A20" s="478" t="s">
        <v>452</v>
      </c>
      <c r="B20" s="479"/>
      <c r="C20" s="479"/>
      <c r="D20" s="480"/>
      <c r="E20" s="315"/>
      <c r="F20" s="438"/>
      <c r="G20" s="438"/>
      <c r="H20" s="438"/>
      <c r="I20" s="438"/>
      <c r="J20" s="438"/>
      <c r="K20" s="504"/>
      <c r="L20" s="463"/>
      <c r="M20" s="487"/>
    </row>
    <row r="21" spans="1:13" ht="15.75" thickBot="1" x14ac:dyDescent="0.3">
      <c r="A21" s="440" t="s">
        <v>410</v>
      </c>
      <c r="B21" s="441"/>
      <c r="C21" s="441"/>
      <c r="D21" s="474"/>
      <c r="E21" s="307">
        <f>SUM(E16:E20)</f>
        <v>33354500</v>
      </c>
      <c r="F21" s="475">
        <f>SUM(F15:G20)</f>
        <v>0</v>
      </c>
      <c r="G21" s="476"/>
      <c r="H21" s="475">
        <f>SUM(H15:I20)</f>
        <v>76218882</v>
      </c>
      <c r="I21" s="476"/>
      <c r="J21" s="475">
        <f>SUM(J15:K20)</f>
        <v>0</v>
      </c>
      <c r="K21" s="476"/>
      <c r="L21" s="499">
        <f>SUM(L14:M20)</f>
        <v>109573382</v>
      </c>
      <c r="M21" s="495"/>
    </row>
    <row r="22" spans="1:13" x14ac:dyDescent="0.25">
      <c r="A22" s="210"/>
      <c r="B22" s="210"/>
      <c r="C22" s="210"/>
      <c r="D22" s="211"/>
      <c r="E22" s="313"/>
      <c r="F22" s="211"/>
      <c r="G22" s="211"/>
      <c r="H22" s="211"/>
      <c r="I22" s="211"/>
      <c r="J22" s="211"/>
      <c r="K22" s="211"/>
    </row>
    <row r="23" spans="1:13" ht="15.75" thickBot="1" x14ac:dyDescent="0.3">
      <c r="A23" s="210"/>
      <c r="B23" s="210"/>
      <c r="C23" s="210"/>
      <c r="D23" s="211"/>
      <c r="E23" s="313"/>
      <c r="F23" s="211"/>
      <c r="G23" s="211"/>
      <c r="H23" s="211"/>
      <c r="I23" s="211"/>
      <c r="J23" s="211"/>
      <c r="K23" s="211"/>
    </row>
    <row r="24" spans="1:13" ht="15.75" thickBot="1" x14ac:dyDescent="0.3">
      <c r="A24" s="440" t="s">
        <v>411</v>
      </c>
      <c r="B24" s="441"/>
      <c r="C24" s="441"/>
      <c r="D24" s="441"/>
      <c r="E24" s="308" t="s">
        <v>491</v>
      </c>
      <c r="F24" s="470" t="s">
        <v>450</v>
      </c>
      <c r="G24" s="471"/>
      <c r="H24" s="470" t="s">
        <v>449</v>
      </c>
      <c r="I24" s="471"/>
      <c r="J24" s="472" t="s">
        <v>451</v>
      </c>
      <c r="K24" s="472"/>
      <c r="L24" s="473" t="s">
        <v>403</v>
      </c>
      <c r="M24" s="449"/>
    </row>
    <row r="25" spans="1:13" x14ac:dyDescent="0.25">
      <c r="A25" s="466" t="s">
        <v>412</v>
      </c>
      <c r="B25" s="467"/>
      <c r="C25" s="467"/>
      <c r="D25" s="467"/>
      <c r="E25" s="292">
        <v>2775547</v>
      </c>
      <c r="F25" s="439">
        <f>6721975+1557611</f>
        <v>8279586</v>
      </c>
      <c r="G25" s="439"/>
      <c r="H25" s="439">
        <v>17179053</v>
      </c>
      <c r="I25" s="439"/>
      <c r="J25" s="439"/>
      <c r="K25" s="439"/>
      <c r="L25" s="510">
        <f>SUM(E25:K25)</f>
        <v>28234186</v>
      </c>
      <c r="M25" s="511"/>
    </row>
    <row r="26" spans="1:13" x14ac:dyDescent="0.25">
      <c r="A26" s="464" t="s">
        <v>413</v>
      </c>
      <c r="B26" s="465"/>
      <c r="C26" s="465"/>
      <c r="D26" s="465"/>
      <c r="E26" s="294"/>
      <c r="F26" s="439"/>
      <c r="G26" s="439"/>
      <c r="H26" s="439">
        <v>12700000</v>
      </c>
      <c r="I26" s="439"/>
      <c r="J26" s="439"/>
      <c r="K26" s="439"/>
      <c r="L26" s="485">
        <v>12700000</v>
      </c>
      <c r="M26" s="512"/>
    </row>
    <row r="27" spans="1:13" x14ac:dyDescent="0.25">
      <c r="A27" s="464" t="s">
        <v>414</v>
      </c>
      <c r="B27" s="465"/>
      <c r="C27" s="465"/>
      <c r="D27" s="465"/>
      <c r="E27" s="294">
        <v>4451900</v>
      </c>
      <c r="F27" s="439">
        <v>7362500</v>
      </c>
      <c r="G27" s="439"/>
      <c r="H27" s="439">
        <v>56824796</v>
      </c>
      <c r="I27" s="439"/>
      <c r="J27" s="439"/>
      <c r="K27" s="439"/>
      <c r="L27" s="485">
        <f>SUM(E27:K27)</f>
        <v>68639196</v>
      </c>
      <c r="M27" s="512"/>
    </row>
    <row r="28" spans="1:13" x14ac:dyDescent="0.25">
      <c r="A28" s="513" t="s">
        <v>415</v>
      </c>
      <c r="B28" s="514"/>
      <c r="C28" s="514"/>
      <c r="D28" s="515"/>
      <c r="E28" s="294"/>
      <c r="F28" s="485"/>
      <c r="G28" s="516"/>
      <c r="H28" s="485"/>
      <c r="I28" s="516"/>
      <c r="J28" s="485"/>
      <c r="K28" s="516"/>
      <c r="L28" s="485">
        <f>SUM(F28:K28)</f>
        <v>0</v>
      </c>
      <c r="M28" s="512"/>
    </row>
    <row r="29" spans="1:13" x14ac:dyDescent="0.25">
      <c r="A29" s="513" t="s">
        <v>416</v>
      </c>
      <c r="B29" s="514"/>
      <c r="C29" s="514"/>
      <c r="D29" s="515"/>
      <c r="E29" s="302"/>
      <c r="F29" s="485"/>
      <c r="G29" s="516"/>
      <c r="H29" s="485"/>
      <c r="I29" s="516"/>
      <c r="J29" s="485"/>
      <c r="K29" s="516"/>
      <c r="L29" s="485">
        <f>SUM(F29:K29)</f>
        <v>0</v>
      </c>
      <c r="M29" s="512"/>
    </row>
    <row r="30" spans="1:13" x14ac:dyDescent="0.25">
      <c r="A30" s="461"/>
      <c r="B30" s="462"/>
      <c r="C30" s="462"/>
      <c r="D30" s="462"/>
      <c r="E30" s="294"/>
      <c r="F30" s="463"/>
      <c r="G30" s="463"/>
      <c r="H30" s="463"/>
      <c r="I30" s="463"/>
      <c r="J30" s="463"/>
      <c r="K30" s="463"/>
      <c r="L30" s="463"/>
      <c r="M30" s="487"/>
    </row>
    <row r="31" spans="1:13" ht="15.75" thickBot="1" x14ac:dyDescent="0.3">
      <c r="A31" s="458"/>
      <c r="B31" s="459"/>
      <c r="C31" s="459"/>
      <c r="D31" s="459"/>
      <c r="E31" s="298"/>
      <c r="F31" s="438"/>
      <c r="G31" s="438"/>
      <c r="H31" s="438"/>
      <c r="I31" s="438"/>
      <c r="J31" s="438"/>
      <c r="K31" s="438"/>
      <c r="L31" s="438"/>
      <c r="M31" s="494"/>
    </row>
    <row r="32" spans="1:13" ht="15.75" thickBot="1" x14ac:dyDescent="0.3">
      <c r="A32" s="440" t="s">
        <v>403</v>
      </c>
      <c r="B32" s="441"/>
      <c r="C32" s="441"/>
      <c r="D32" s="441"/>
      <c r="E32" s="312">
        <f>SUM(E25:E31)</f>
        <v>7227447</v>
      </c>
      <c r="F32" s="442">
        <f>SUM(F25:G31)</f>
        <v>15642086</v>
      </c>
      <c r="G32" s="442"/>
      <c r="H32" s="442">
        <f>SUM(H25:I31)</f>
        <v>86703849</v>
      </c>
      <c r="I32" s="442"/>
      <c r="J32" s="442">
        <f>SUM(J25:K31)</f>
        <v>0</v>
      </c>
      <c r="K32" s="442"/>
      <c r="L32" s="442">
        <f>SUM(L25:M29)</f>
        <v>109573382</v>
      </c>
      <c r="M32" s="495"/>
    </row>
    <row r="34" spans="1:13" x14ac:dyDescent="0.25">
      <c r="H34" s="211"/>
    </row>
    <row r="35" spans="1:13" ht="15.75" x14ac:dyDescent="0.25">
      <c r="A35" s="212" t="s">
        <v>441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7" spans="1:13" ht="15.75" thickBot="1" x14ac:dyDescent="0.3"/>
    <row r="38" spans="1:13" ht="15.75" thickBot="1" x14ac:dyDescent="0.3">
      <c r="A38" s="451" t="s">
        <v>417</v>
      </c>
      <c r="B38" s="452"/>
      <c r="C38" s="452"/>
      <c r="D38" s="452"/>
      <c r="E38" s="452"/>
      <c r="F38" s="452"/>
      <c r="G38" s="452"/>
      <c r="H38" s="452"/>
      <c r="I38" s="452"/>
      <c r="J38" s="452"/>
      <c r="K38" s="448" t="s">
        <v>418</v>
      </c>
      <c r="L38" s="448"/>
      <c r="M38" s="449"/>
    </row>
    <row r="39" spans="1:13" x14ac:dyDescent="0.25">
      <c r="A39" s="453"/>
      <c r="B39" s="454"/>
      <c r="C39" s="454"/>
      <c r="D39" s="454"/>
      <c r="E39" s="454"/>
      <c r="F39" s="454"/>
      <c r="G39" s="454"/>
      <c r="H39" s="454"/>
      <c r="I39" s="454"/>
      <c r="J39" s="454"/>
      <c r="K39" s="455"/>
      <c r="L39" s="456"/>
      <c r="M39" s="457"/>
    </row>
    <row r="40" spans="1:13" ht="15.75" thickBot="1" x14ac:dyDescent="0.3">
      <c r="A40" s="458"/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60"/>
    </row>
    <row r="41" spans="1:13" ht="15.75" thickBot="1" x14ac:dyDescent="0.3">
      <c r="A41" s="445" t="s">
        <v>419</v>
      </c>
      <c r="B41" s="446"/>
      <c r="C41" s="446"/>
      <c r="D41" s="446"/>
      <c r="E41" s="446"/>
      <c r="F41" s="446"/>
      <c r="G41" s="446"/>
      <c r="H41" s="446"/>
      <c r="I41" s="446"/>
      <c r="J41" s="447"/>
      <c r="K41" s="448"/>
      <c r="L41" s="448"/>
      <c r="M41" s="449"/>
    </row>
  </sheetData>
  <mergeCells count="104">
    <mergeCell ref="A39:J39"/>
    <mergeCell ref="K39:M39"/>
    <mergeCell ref="A40:J40"/>
    <mergeCell ref="K40:M40"/>
    <mergeCell ref="A41:J41"/>
    <mergeCell ref="K41:M41"/>
    <mergeCell ref="A32:D32"/>
    <mergeCell ref="F32:G32"/>
    <mergeCell ref="H32:I32"/>
    <mergeCell ref="J32:K32"/>
    <mergeCell ref="L32:M32"/>
    <mergeCell ref="A38:J38"/>
    <mergeCell ref="K38:M38"/>
    <mergeCell ref="A30:D30"/>
    <mergeCell ref="F30:G30"/>
    <mergeCell ref="H30:I30"/>
    <mergeCell ref="J30:K30"/>
    <mergeCell ref="L30:M30"/>
    <mergeCell ref="A31:D31"/>
    <mergeCell ref="F31:G31"/>
    <mergeCell ref="H31:I31"/>
    <mergeCell ref="J31:K31"/>
    <mergeCell ref="L31:M31"/>
    <mergeCell ref="A28:D28"/>
    <mergeCell ref="F28:G28"/>
    <mergeCell ref="H28:I28"/>
    <mergeCell ref="J28:K28"/>
    <mergeCell ref="L28:M28"/>
    <mergeCell ref="A29:D29"/>
    <mergeCell ref="F29:G29"/>
    <mergeCell ref="H29:I29"/>
    <mergeCell ref="J29:K29"/>
    <mergeCell ref="L29:M29"/>
    <mergeCell ref="A26:D26"/>
    <mergeCell ref="F26:G26"/>
    <mergeCell ref="H26:I26"/>
    <mergeCell ref="J26:K26"/>
    <mergeCell ref="L26:M26"/>
    <mergeCell ref="A27:D27"/>
    <mergeCell ref="F27:G27"/>
    <mergeCell ref="H27:I27"/>
    <mergeCell ref="J27:K27"/>
    <mergeCell ref="L27:M27"/>
    <mergeCell ref="A24:D24"/>
    <mergeCell ref="F24:G24"/>
    <mergeCell ref="H24:I24"/>
    <mergeCell ref="J24:K24"/>
    <mergeCell ref="L24:M24"/>
    <mergeCell ref="A25:D25"/>
    <mergeCell ref="F25:G25"/>
    <mergeCell ref="H25:I25"/>
    <mergeCell ref="J25:K25"/>
    <mergeCell ref="L25:M25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A16:D16"/>
    <mergeCell ref="F16:G16"/>
    <mergeCell ref="H16:I16"/>
    <mergeCell ref="J16:K16"/>
    <mergeCell ref="L16:M16"/>
    <mergeCell ref="A17:D17"/>
    <mergeCell ref="F17:G17"/>
    <mergeCell ref="H17:I17"/>
    <mergeCell ref="J17:K17"/>
    <mergeCell ref="L17:M17"/>
    <mergeCell ref="A14:D14"/>
    <mergeCell ref="F14:G14"/>
    <mergeCell ref="H14:I14"/>
    <mergeCell ref="J14:K14"/>
    <mergeCell ref="L14:M14"/>
    <mergeCell ref="F15:G15"/>
    <mergeCell ref="H15:I15"/>
    <mergeCell ref="J15:K15"/>
    <mergeCell ref="L15:M15"/>
    <mergeCell ref="A8:D8"/>
    <mergeCell ref="A13:D13"/>
    <mergeCell ref="F13:G13"/>
    <mergeCell ref="H13:I13"/>
    <mergeCell ref="J13:K13"/>
    <mergeCell ref="L13:M13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</sheetPr>
  <dimension ref="A1:M39"/>
  <sheetViews>
    <sheetView zoomScaleNormal="100" workbookViewId="0">
      <selection activeCell="A3" sqref="A3:M3"/>
    </sheetView>
  </sheetViews>
  <sheetFormatPr defaultRowHeight="15" x14ac:dyDescent="0.25"/>
  <cols>
    <col min="5" max="5" width="18.42578125" customWidth="1"/>
  </cols>
  <sheetData>
    <row r="1" spans="1:13" x14ac:dyDescent="0.25">
      <c r="A1" s="434" t="s">
        <v>471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13" x14ac:dyDescent="0.25">
      <c r="A3" s="435" t="s">
        <v>721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</row>
    <row r="5" spans="1:13" ht="15.75" x14ac:dyDescent="0.25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</row>
    <row r="6" spans="1:13" ht="15.75" x14ac:dyDescent="0.25">
      <c r="A6" s="450" t="s">
        <v>396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8" spans="1:13" ht="15.75" x14ac:dyDescent="0.25">
      <c r="A8" s="488" t="s">
        <v>397</v>
      </c>
      <c r="B8" s="488"/>
      <c r="C8" s="488"/>
      <c r="D8" s="488"/>
      <c r="E8" s="293"/>
      <c r="F8" t="s">
        <v>398</v>
      </c>
    </row>
    <row r="9" spans="1:13" ht="15.75" x14ac:dyDescent="0.25">
      <c r="A9" s="287" t="s">
        <v>399</v>
      </c>
      <c r="B9" s="287"/>
      <c r="C9" t="s">
        <v>472</v>
      </c>
    </row>
    <row r="10" spans="1:13" ht="15.75" x14ac:dyDescent="0.25">
      <c r="A10" s="287" t="s">
        <v>400</v>
      </c>
      <c r="B10" s="287"/>
      <c r="C10" s="517" t="s">
        <v>473</v>
      </c>
      <c r="D10" s="517"/>
      <c r="E10" s="517"/>
      <c r="F10" s="517"/>
      <c r="G10" s="517"/>
      <c r="H10" s="517"/>
      <c r="I10" s="517"/>
      <c r="J10" s="517"/>
      <c r="K10" s="517"/>
      <c r="L10" s="517"/>
      <c r="M10" s="517"/>
    </row>
    <row r="11" spans="1:13" ht="15.75" x14ac:dyDescent="0.25">
      <c r="A11" s="287" t="s">
        <v>401</v>
      </c>
      <c r="B11" s="287"/>
      <c r="C11" s="287" t="s">
        <v>474</v>
      </c>
      <c r="D11" s="206" t="s">
        <v>475</v>
      </c>
      <c r="E11" s="206"/>
    </row>
    <row r="12" spans="1:13" ht="15.75" thickBot="1" x14ac:dyDescent="0.3"/>
    <row r="13" spans="1:13" ht="15.75" thickBot="1" x14ac:dyDescent="0.3">
      <c r="A13" s="445" t="s">
        <v>402</v>
      </c>
      <c r="B13" s="446"/>
      <c r="C13" s="446"/>
      <c r="D13" s="447"/>
      <c r="E13" s="306" t="s">
        <v>491</v>
      </c>
      <c r="F13" s="470" t="s">
        <v>450</v>
      </c>
      <c r="G13" s="471"/>
      <c r="H13" s="470" t="s">
        <v>449</v>
      </c>
      <c r="I13" s="471"/>
      <c r="J13" s="472" t="s">
        <v>451</v>
      </c>
      <c r="K13" s="472"/>
      <c r="L13" s="473" t="s">
        <v>403</v>
      </c>
      <c r="M13" s="449"/>
    </row>
    <row r="14" spans="1:13" x14ac:dyDescent="0.25">
      <c r="A14" s="466" t="s">
        <v>404</v>
      </c>
      <c r="B14" s="467"/>
      <c r="C14" s="467"/>
      <c r="D14" s="489"/>
      <c r="E14" s="291"/>
      <c r="F14" s="490">
        <v>0</v>
      </c>
      <c r="G14" s="490"/>
      <c r="H14" s="490">
        <v>0</v>
      </c>
      <c r="I14" s="490"/>
      <c r="J14" s="490">
        <v>0</v>
      </c>
      <c r="K14" s="491"/>
      <c r="L14" s="490">
        <v>0</v>
      </c>
      <c r="M14" s="492"/>
    </row>
    <row r="15" spans="1:13" x14ac:dyDescent="0.25">
      <c r="A15" s="207" t="s">
        <v>405</v>
      </c>
      <c r="B15" s="208"/>
      <c r="C15" s="208"/>
      <c r="D15" s="209"/>
      <c r="E15" s="209"/>
      <c r="F15" s="463"/>
      <c r="G15" s="463"/>
      <c r="L15" s="463"/>
      <c r="M15" s="487"/>
    </row>
    <row r="16" spans="1:13" x14ac:dyDescent="0.25">
      <c r="A16" s="464" t="s">
        <v>406</v>
      </c>
      <c r="B16" s="465"/>
      <c r="C16" s="465"/>
      <c r="D16" s="484"/>
      <c r="E16" s="295">
        <v>39469325</v>
      </c>
      <c r="F16" s="486">
        <v>9251950</v>
      </c>
      <c r="G16" s="496"/>
      <c r="H16" s="486">
        <v>31278725</v>
      </c>
      <c r="I16" s="496"/>
      <c r="J16" s="463"/>
      <c r="K16" s="486"/>
      <c r="L16" s="463">
        <f>SUM(E16:K16)</f>
        <v>80000000</v>
      </c>
      <c r="M16" s="487"/>
    </row>
    <row r="17" spans="1:13" x14ac:dyDescent="0.25">
      <c r="A17" s="464" t="s">
        <v>407</v>
      </c>
      <c r="B17" s="465"/>
      <c r="C17" s="465"/>
      <c r="D17" s="484"/>
      <c r="E17" s="295"/>
      <c r="F17" s="463"/>
      <c r="G17" s="463"/>
      <c r="H17" s="463"/>
      <c r="I17" s="463"/>
      <c r="J17" s="463"/>
      <c r="K17" s="486"/>
      <c r="L17" s="463"/>
      <c r="M17" s="487"/>
    </row>
    <row r="18" spans="1:13" x14ac:dyDescent="0.25">
      <c r="A18" s="464" t="s">
        <v>408</v>
      </c>
      <c r="B18" s="465"/>
      <c r="C18" s="465"/>
      <c r="D18" s="484"/>
      <c r="E18" s="295"/>
      <c r="F18" s="463"/>
      <c r="G18" s="463"/>
      <c r="H18" s="463"/>
      <c r="I18" s="463"/>
      <c r="J18" s="463"/>
      <c r="K18" s="486"/>
      <c r="L18" s="463"/>
      <c r="M18" s="487"/>
    </row>
    <row r="19" spans="1:13" x14ac:dyDescent="0.25">
      <c r="A19" s="464" t="s">
        <v>409</v>
      </c>
      <c r="B19" s="465"/>
      <c r="C19" s="465"/>
      <c r="D19" s="484"/>
      <c r="E19" s="295"/>
      <c r="F19" s="463"/>
      <c r="G19" s="463"/>
      <c r="H19" s="463"/>
      <c r="I19" s="463"/>
      <c r="J19" s="463"/>
      <c r="K19" s="486"/>
      <c r="L19" s="463"/>
      <c r="M19" s="487"/>
    </row>
    <row r="20" spans="1:13" ht="15.75" thickBot="1" x14ac:dyDescent="0.3">
      <c r="A20" s="478" t="s">
        <v>452</v>
      </c>
      <c r="B20" s="479"/>
      <c r="C20" s="479"/>
      <c r="D20" s="480"/>
      <c r="E20" s="316"/>
      <c r="F20" s="438"/>
      <c r="G20" s="438"/>
      <c r="H20" s="438"/>
      <c r="I20" s="438"/>
      <c r="J20" s="438"/>
      <c r="K20" s="504"/>
      <c r="L20" s="463"/>
      <c r="M20" s="487"/>
    </row>
    <row r="21" spans="1:13" ht="15.75" thickBot="1" x14ac:dyDescent="0.3">
      <c r="A21" s="440" t="s">
        <v>410</v>
      </c>
      <c r="B21" s="441"/>
      <c r="C21" s="441"/>
      <c r="D21" s="474"/>
      <c r="E21" s="307">
        <f>SUM(E16:E20)</f>
        <v>39469325</v>
      </c>
      <c r="F21" s="475">
        <f>SUM(F16:G20)</f>
        <v>9251950</v>
      </c>
      <c r="G21" s="476"/>
      <c r="H21" s="475">
        <f>SUM(H16:I20)</f>
        <v>31278725</v>
      </c>
      <c r="I21" s="476"/>
      <c r="J21" s="475">
        <f>SUM(J16:K20)</f>
        <v>0</v>
      </c>
      <c r="K21" s="476"/>
      <c r="L21" s="499">
        <f>SUM(L14:M20)</f>
        <v>80000000</v>
      </c>
      <c r="M21" s="495"/>
    </row>
    <row r="22" spans="1:13" x14ac:dyDescent="0.25">
      <c r="A22" s="210"/>
      <c r="B22" s="210"/>
      <c r="C22" s="210"/>
      <c r="D22" s="211"/>
      <c r="E22" s="211"/>
      <c r="F22" s="211"/>
      <c r="G22" s="211"/>
      <c r="H22" s="211"/>
      <c r="I22" s="211"/>
      <c r="J22" s="211"/>
      <c r="K22" s="211"/>
    </row>
    <row r="23" spans="1:13" ht="15.75" thickBot="1" x14ac:dyDescent="0.3">
      <c r="A23" s="210"/>
      <c r="B23" s="210"/>
      <c r="C23" s="210"/>
      <c r="D23" s="211"/>
      <c r="E23" s="211"/>
      <c r="F23" s="211"/>
      <c r="G23" s="211"/>
      <c r="H23" s="211"/>
      <c r="I23" s="211"/>
      <c r="J23" s="211"/>
      <c r="K23" s="211"/>
    </row>
    <row r="24" spans="1:13" ht="15.75" thickBot="1" x14ac:dyDescent="0.3">
      <c r="A24" s="440" t="s">
        <v>411</v>
      </c>
      <c r="B24" s="441"/>
      <c r="C24" s="441"/>
      <c r="D24" s="441"/>
      <c r="E24" s="308" t="s">
        <v>491</v>
      </c>
      <c r="F24" s="470" t="s">
        <v>450</v>
      </c>
      <c r="G24" s="471"/>
      <c r="H24" s="470" t="s">
        <v>449</v>
      </c>
      <c r="I24" s="471"/>
      <c r="J24" s="472" t="s">
        <v>451</v>
      </c>
      <c r="K24" s="472"/>
      <c r="L24" s="473" t="s">
        <v>403</v>
      </c>
      <c r="M24" s="449"/>
    </row>
    <row r="25" spans="1:13" x14ac:dyDescent="0.25">
      <c r="A25" s="466" t="s">
        <v>412</v>
      </c>
      <c r="B25" s="467"/>
      <c r="C25" s="467"/>
      <c r="D25" s="467"/>
      <c r="E25" s="292">
        <v>2887395</v>
      </c>
      <c r="F25" s="463">
        <f>10832016+1703969</f>
        <v>12535985</v>
      </c>
      <c r="G25" s="463"/>
      <c r="H25" s="463">
        <v>5669375</v>
      </c>
      <c r="I25" s="463"/>
      <c r="J25" s="463"/>
      <c r="K25" s="463"/>
      <c r="L25" s="463">
        <f>SUM(E25:K25)</f>
        <v>21092755</v>
      </c>
      <c r="M25" s="463"/>
    </row>
    <row r="26" spans="1:13" x14ac:dyDescent="0.25">
      <c r="A26" s="464" t="s">
        <v>413</v>
      </c>
      <c r="B26" s="465"/>
      <c r="C26" s="465"/>
      <c r="D26" s="465"/>
      <c r="E26" s="294"/>
      <c r="F26" s="463">
        <v>2997200</v>
      </c>
      <c r="G26" s="463"/>
      <c r="H26" s="463">
        <v>1016695</v>
      </c>
      <c r="I26" s="463"/>
      <c r="J26" s="463"/>
      <c r="K26" s="463"/>
      <c r="L26" s="463">
        <f>SUM(E26:K26)</f>
        <v>4013895</v>
      </c>
      <c r="M26" s="463"/>
    </row>
    <row r="27" spans="1:13" x14ac:dyDescent="0.25">
      <c r="A27" s="464" t="s">
        <v>414</v>
      </c>
      <c r="B27" s="465"/>
      <c r="C27" s="465"/>
      <c r="D27" s="465"/>
      <c r="E27" s="294">
        <v>12446000</v>
      </c>
      <c r="F27" s="463">
        <v>18584164</v>
      </c>
      <c r="G27" s="463"/>
      <c r="H27" s="463">
        <v>23863186</v>
      </c>
      <c r="I27" s="463"/>
      <c r="J27" s="463"/>
      <c r="K27" s="463"/>
      <c r="L27" s="463">
        <f>SUM(E27:K27)</f>
        <v>54893350</v>
      </c>
      <c r="M27" s="463"/>
    </row>
    <row r="28" spans="1:13" x14ac:dyDescent="0.25">
      <c r="A28" s="461"/>
      <c r="B28" s="462"/>
      <c r="C28" s="462"/>
      <c r="D28" s="462"/>
      <c r="E28" s="294"/>
      <c r="F28" s="463"/>
      <c r="G28" s="463"/>
      <c r="H28" s="463"/>
      <c r="I28" s="463"/>
      <c r="J28" s="463"/>
      <c r="K28" s="463"/>
      <c r="L28" s="463"/>
      <c r="M28" s="463"/>
    </row>
    <row r="29" spans="1:13" ht="15.75" thickBot="1" x14ac:dyDescent="0.3">
      <c r="A29" s="458"/>
      <c r="B29" s="459"/>
      <c r="C29" s="459"/>
      <c r="D29" s="459"/>
      <c r="E29" s="298"/>
      <c r="F29" s="438"/>
      <c r="G29" s="438"/>
      <c r="H29" s="438"/>
      <c r="I29" s="438"/>
      <c r="J29" s="438"/>
      <c r="K29" s="438"/>
      <c r="L29" s="463"/>
      <c r="M29" s="463"/>
    </row>
    <row r="30" spans="1:13" ht="15.75" thickBot="1" x14ac:dyDescent="0.3">
      <c r="A30" s="440" t="s">
        <v>403</v>
      </c>
      <c r="B30" s="441"/>
      <c r="C30" s="441"/>
      <c r="D30" s="441"/>
      <c r="E30" s="312">
        <f>SUM(E25:E29)</f>
        <v>15333395</v>
      </c>
      <c r="F30" s="442">
        <f>SUM(F25:G29)</f>
        <v>34117349</v>
      </c>
      <c r="G30" s="442"/>
      <c r="H30" s="442">
        <f>SUM(H25:I29)</f>
        <v>30549256</v>
      </c>
      <c r="I30" s="442"/>
      <c r="J30" s="442">
        <f>SUM(J25:K29)</f>
        <v>0</v>
      </c>
      <c r="K30" s="442"/>
      <c r="L30" s="442">
        <f>SUM(L25:M27)</f>
        <v>80000000</v>
      </c>
      <c r="M30" s="495"/>
    </row>
    <row r="33" spans="1:13" ht="15.75" x14ac:dyDescent="0.25">
      <c r="A33" s="288" t="s">
        <v>441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</row>
    <row r="35" spans="1:13" ht="15.75" thickBot="1" x14ac:dyDescent="0.3"/>
    <row r="36" spans="1:13" ht="15.75" thickBot="1" x14ac:dyDescent="0.3">
      <c r="A36" s="451" t="s">
        <v>417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48" t="s">
        <v>418</v>
      </c>
      <c r="L36" s="448"/>
      <c r="M36" s="449"/>
    </row>
    <row r="37" spans="1:13" x14ac:dyDescent="0.25">
      <c r="A37" s="453"/>
      <c r="B37" s="454"/>
      <c r="C37" s="454"/>
      <c r="D37" s="454"/>
      <c r="E37" s="454"/>
      <c r="F37" s="454"/>
      <c r="G37" s="454"/>
      <c r="H37" s="454"/>
      <c r="I37" s="454"/>
      <c r="J37" s="454"/>
      <c r="K37" s="455"/>
      <c r="L37" s="456"/>
      <c r="M37" s="457"/>
    </row>
    <row r="38" spans="1:13" ht="15.75" thickBot="1" x14ac:dyDescent="0.3">
      <c r="A38" s="458"/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60"/>
    </row>
    <row r="39" spans="1:13" ht="15.75" thickBot="1" x14ac:dyDescent="0.3">
      <c r="A39" s="445" t="s">
        <v>419</v>
      </c>
      <c r="B39" s="446"/>
      <c r="C39" s="446"/>
      <c r="D39" s="446"/>
      <c r="E39" s="446"/>
      <c r="F39" s="446"/>
      <c r="G39" s="446"/>
      <c r="H39" s="446"/>
      <c r="I39" s="446"/>
      <c r="J39" s="447"/>
      <c r="K39" s="448"/>
      <c r="L39" s="448"/>
      <c r="M39" s="449"/>
    </row>
  </sheetData>
  <mergeCells count="93">
    <mergeCell ref="A39:J39"/>
    <mergeCell ref="K39:M39"/>
    <mergeCell ref="L30:M30"/>
    <mergeCell ref="A37:J37"/>
    <mergeCell ref="K37:M37"/>
    <mergeCell ref="A38:J38"/>
    <mergeCell ref="K38:M38"/>
    <mergeCell ref="A36:J36"/>
    <mergeCell ref="K36:M36"/>
    <mergeCell ref="A30:D30"/>
    <mergeCell ref="F30:G30"/>
    <mergeCell ref="H30:I30"/>
    <mergeCell ref="J30:K30"/>
    <mergeCell ref="A28:D28"/>
    <mergeCell ref="F28:G28"/>
    <mergeCell ref="H28:I28"/>
    <mergeCell ref="J28:K28"/>
    <mergeCell ref="L28:M28"/>
    <mergeCell ref="A29:D29"/>
    <mergeCell ref="F29:G29"/>
    <mergeCell ref="H29:I29"/>
    <mergeCell ref="J29:K29"/>
    <mergeCell ref="L29:M29"/>
    <mergeCell ref="A26:D26"/>
    <mergeCell ref="F26:G26"/>
    <mergeCell ref="H26:I26"/>
    <mergeCell ref="J26:K26"/>
    <mergeCell ref="L26:M26"/>
    <mergeCell ref="A27:D27"/>
    <mergeCell ref="F27:G27"/>
    <mergeCell ref="H27:I27"/>
    <mergeCell ref="J27:K27"/>
    <mergeCell ref="L27:M27"/>
    <mergeCell ref="A24:D24"/>
    <mergeCell ref="F24:G24"/>
    <mergeCell ref="H24:I24"/>
    <mergeCell ref="J24:K24"/>
    <mergeCell ref="L24:M24"/>
    <mergeCell ref="A25:D25"/>
    <mergeCell ref="F25:G25"/>
    <mergeCell ref="H25:I25"/>
    <mergeCell ref="J25:K25"/>
    <mergeCell ref="L25:M25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A16:D16"/>
    <mergeCell ref="F16:G16"/>
    <mergeCell ref="H16:I16"/>
    <mergeCell ref="J16:K16"/>
    <mergeCell ref="L16:M16"/>
    <mergeCell ref="A17:D17"/>
    <mergeCell ref="F17:G17"/>
    <mergeCell ref="H17:I17"/>
    <mergeCell ref="J17:K17"/>
    <mergeCell ref="L17:M17"/>
    <mergeCell ref="F15:G15"/>
    <mergeCell ref="L15:M15"/>
    <mergeCell ref="A8:D8"/>
    <mergeCell ref="C10:M10"/>
    <mergeCell ref="A13:D13"/>
    <mergeCell ref="F13:G13"/>
    <mergeCell ref="H13:I13"/>
    <mergeCell ref="J13:K13"/>
    <mergeCell ref="L13:M13"/>
    <mergeCell ref="A1:M1"/>
    <mergeCell ref="A2:M2"/>
    <mergeCell ref="A3:M3"/>
    <mergeCell ref="A4:M4"/>
    <mergeCell ref="A5:M5"/>
    <mergeCell ref="A6:M6"/>
    <mergeCell ref="A14:D14"/>
    <mergeCell ref="F14:G14"/>
    <mergeCell ref="H14:I14"/>
    <mergeCell ref="J14:K14"/>
    <mergeCell ref="L14:M14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H166"/>
  <sheetViews>
    <sheetView zoomScaleNormal="100" workbookViewId="0">
      <selection activeCell="A3" sqref="A3:E3"/>
    </sheetView>
  </sheetViews>
  <sheetFormatPr defaultRowHeight="15" x14ac:dyDescent="0.25"/>
  <cols>
    <col min="1" max="1" width="14" customWidth="1"/>
    <col min="2" max="2" width="67.5703125" bestFit="1" customWidth="1"/>
    <col min="3" max="3" width="15.140625" customWidth="1"/>
    <col min="4" max="5" width="18" customWidth="1"/>
  </cols>
  <sheetData>
    <row r="1" spans="1:34" ht="15.75" x14ac:dyDescent="0.25">
      <c r="A1" s="414" t="s">
        <v>316</v>
      </c>
      <c r="B1" s="414"/>
      <c r="C1" s="414"/>
      <c r="D1" s="414"/>
      <c r="E1" s="414"/>
    </row>
    <row r="2" spans="1:34" ht="15.75" customHeight="1" x14ac:dyDescent="0.25">
      <c r="A2" s="422" t="s">
        <v>379</v>
      </c>
      <c r="B2" s="422"/>
      <c r="C2" s="422"/>
      <c r="D2" s="422"/>
      <c r="E2" s="422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ht="15.75" x14ac:dyDescent="0.25">
      <c r="A3" s="416" t="s">
        <v>721</v>
      </c>
      <c r="B3" s="416"/>
      <c r="C3" s="416"/>
      <c r="D3" s="416"/>
      <c r="E3" s="416"/>
    </row>
    <row r="4" spans="1:34" ht="16.5" thickBot="1" x14ac:dyDescent="0.3">
      <c r="A4" s="178"/>
      <c r="B4" s="178"/>
      <c r="C4" s="178"/>
    </row>
    <row r="5" spans="1:34" ht="15.75" x14ac:dyDescent="0.25">
      <c r="A5" s="2" t="s">
        <v>0</v>
      </c>
      <c r="B5" s="3" t="s">
        <v>1</v>
      </c>
      <c r="C5" s="4"/>
      <c r="D5" s="4"/>
      <c r="E5" s="4"/>
    </row>
    <row r="6" spans="1:34" ht="40.5" customHeight="1" thickBot="1" x14ac:dyDescent="0.3">
      <c r="A6" s="87" t="s">
        <v>2</v>
      </c>
      <c r="B6" s="5" t="s">
        <v>3</v>
      </c>
      <c r="C6" s="6"/>
      <c r="D6" s="6"/>
      <c r="E6" s="6"/>
    </row>
    <row r="7" spans="1:34" ht="16.5" thickBot="1" x14ac:dyDescent="0.3">
      <c r="A7" s="127"/>
      <c r="B7" s="7"/>
      <c r="C7" s="81"/>
      <c r="D7" s="421" t="s">
        <v>370</v>
      </c>
      <c r="E7" s="421"/>
    </row>
    <row r="8" spans="1:34" ht="32.25" thickBot="1" x14ac:dyDescent="0.3">
      <c r="A8" s="8" t="s">
        <v>4</v>
      </c>
      <c r="B8" s="9" t="s">
        <v>5</v>
      </c>
      <c r="C8" s="86" t="s">
        <v>453</v>
      </c>
      <c r="D8" s="86" t="s">
        <v>454</v>
      </c>
      <c r="E8" s="86" t="s">
        <v>701</v>
      </c>
    </row>
    <row r="9" spans="1:34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  <c r="E9" s="12" t="s">
        <v>273</v>
      </c>
    </row>
    <row r="10" spans="1:34" ht="16.5" thickBot="1" x14ac:dyDescent="0.3">
      <c r="A10" s="13"/>
      <c r="B10" s="14" t="s">
        <v>9</v>
      </c>
      <c r="C10" s="15"/>
      <c r="D10" s="15"/>
      <c r="E10" s="15"/>
    </row>
    <row r="11" spans="1:34" ht="16.5" thickBot="1" x14ac:dyDescent="0.3">
      <c r="A11" s="16" t="s">
        <v>10</v>
      </c>
      <c r="B11" s="17" t="s">
        <v>11</v>
      </c>
      <c r="C11" s="227">
        <f>C12+C13+C14+C15+C16+C17</f>
        <v>39253228</v>
      </c>
      <c r="D11" s="227">
        <f>D12+D13+D14+D15+D16+D17</f>
        <v>44876206</v>
      </c>
      <c r="E11" s="227">
        <f>E12+E13+E14+E15+E16+E17</f>
        <v>44876206</v>
      </c>
    </row>
    <row r="12" spans="1:34" ht="15.75" x14ac:dyDescent="0.25">
      <c r="A12" s="19" t="s">
        <v>12</v>
      </c>
      <c r="B12" s="20" t="s">
        <v>13</v>
      </c>
      <c r="C12" s="228">
        <v>10560930</v>
      </c>
      <c r="D12" s="228">
        <v>12508323</v>
      </c>
      <c r="E12" s="228">
        <v>12508323</v>
      </c>
    </row>
    <row r="13" spans="1:34" ht="15.75" x14ac:dyDescent="0.25">
      <c r="A13" s="22" t="s">
        <v>14</v>
      </c>
      <c r="B13" s="23" t="s">
        <v>15</v>
      </c>
      <c r="C13" s="229"/>
      <c r="D13" s="229"/>
      <c r="E13" s="229"/>
    </row>
    <row r="14" spans="1:34" ht="18" customHeight="1" x14ac:dyDescent="0.25">
      <c r="A14" s="22" t="s">
        <v>16</v>
      </c>
      <c r="B14" s="23" t="s">
        <v>17</v>
      </c>
      <c r="C14" s="229">
        <v>26892298</v>
      </c>
      <c r="D14" s="229">
        <v>28322523</v>
      </c>
      <c r="E14" s="229">
        <v>28322523</v>
      </c>
    </row>
    <row r="15" spans="1:34" ht="15.75" x14ac:dyDescent="0.25">
      <c r="A15" s="22" t="s">
        <v>18</v>
      </c>
      <c r="B15" s="23" t="s">
        <v>19</v>
      </c>
      <c r="C15" s="229">
        <v>1800000</v>
      </c>
      <c r="D15" s="229">
        <v>1800000</v>
      </c>
      <c r="E15" s="229">
        <v>1800000</v>
      </c>
    </row>
    <row r="16" spans="1:34" ht="15.75" x14ac:dyDescent="0.25">
      <c r="A16" s="22" t="s">
        <v>20</v>
      </c>
      <c r="B16" s="23" t="s">
        <v>21</v>
      </c>
      <c r="C16" s="229"/>
      <c r="D16" s="229">
        <v>2245360</v>
      </c>
      <c r="E16" s="229">
        <v>2245360</v>
      </c>
    </row>
    <row r="17" spans="1:5" ht="16.5" thickBot="1" x14ac:dyDescent="0.3">
      <c r="A17" s="25" t="s">
        <v>22</v>
      </c>
      <c r="B17" s="26" t="s">
        <v>23</v>
      </c>
      <c r="C17" s="229"/>
      <c r="D17" s="229"/>
      <c r="E17" s="229"/>
    </row>
    <row r="18" spans="1:5" ht="32.25" thickBot="1" x14ac:dyDescent="0.3">
      <c r="A18" s="16" t="s">
        <v>24</v>
      </c>
      <c r="B18" s="27" t="s">
        <v>25</v>
      </c>
      <c r="C18" s="227">
        <f>C19+C20+C21+C22+C23</f>
        <v>95710373</v>
      </c>
      <c r="D18" s="227">
        <f>D19+D20+D21+D22+D23</f>
        <v>103396272</v>
      </c>
      <c r="E18" s="227">
        <f>E19+E20+E21+E22+E23</f>
        <v>43418306</v>
      </c>
    </row>
    <row r="19" spans="1:5" ht="15.75" x14ac:dyDescent="0.25">
      <c r="A19" s="19" t="s">
        <v>26</v>
      </c>
      <c r="B19" s="20" t="s">
        <v>27</v>
      </c>
      <c r="C19" s="228"/>
      <c r="D19" s="228"/>
      <c r="E19" s="228"/>
    </row>
    <row r="20" spans="1:5" ht="15.75" x14ac:dyDescent="0.25">
      <c r="A20" s="22" t="s">
        <v>28</v>
      </c>
      <c r="B20" s="23" t="s">
        <v>29</v>
      </c>
      <c r="C20" s="229"/>
      <c r="D20" s="229"/>
      <c r="E20" s="229"/>
    </row>
    <row r="21" spans="1:5" ht="15.75" customHeight="1" x14ac:dyDescent="0.25">
      <c r="A21" s="22" t="s">
        <v>30</v>
      </c>
      <c r="B21" s="23" t="s">
        <v>31</v>
      </c>
      <c r="C21" s="229"/>
      <c r="D21" s="229"/>
      <c r="E21" s="229"/>
    </row>
    <row r="22" spans="1:5" ht="17.25" customHeight="1" x14ac:dyDescent="0.25">
      <c r="A22" s="22" t="s">
        <v>32</v>
      </c>
      <c r="B22" s="23" t="s">
        <v>33</v>
      </c>
      <c r="C22" s="229"/>
      <c r="D22" s="229"/>
      <c r="E22" s="229"/>
    </row>
    <row r="23" spans="1:5" ht="15.75" x14ac:dyDescent="0.25">
      <c r="A23" s="22" t="s">
        <v>34</v>
      </c>
      <c r="B23" s="23" t="s">
        <v>35</v>
      </c>
      <c r="C23" s="229">
        <v>95710373</v>
      </c>
      <c r="D23" s="229">
        <v>103396272</v>
      </c>
      <c r="E23" s="229">
        <v>43418306</v>
      </c>
    </row>
    <row r="24" spans="1:5" ht="16.5" thickBot="1" x14ac:dyDescent="0.3">
      <c r="A24" s="25" t="s">
        <v>36</v>
      </c>
      <c r="B24" s="26" t="s">
        <v>37</v>
      </c>
      <c r="C24" s="230">
        <v>83083423</v>
      </c>
      <c r="D24" s="230">
        <v>88921483</v>
      </c>
      <c r="E24" s="230">
        <v>30591422</v>
      </c>
    </row>
    <row r="25" spans="1:5" ht="32.25" thickBot="1" x14ac:dyDescent="0.3">
      <c r="A25" s="16" t="s">
        <v>38</v>
      </c>
      <c r="B25" s="17" t="s">
        <v>39</v>
      </c>
      <c r="C25" s="227">
        <f>C26+C27+C28+C29+C30</f>
        <v>19362249</v>
      </c>
      <c r="D25" s="227">
        <f>D26+D27+D28+D29+D30</f>
        <v>19362249</v>
      </c>
      <c r="E25" s="227">
        <f>E26+E27+E28+E29+E30</f>
        <v>529340</v>
      </c>
    </row>
    <row r="26" spans="1:5" ht="15.75" x14ac:dyDescent="0.25">
      <c r="A26" s="19" t="s">
        <v>40</v>
      </c>
      <c r="B26" s="20" t="s">
        <v>41</v>
      </c>
      <c r="C26" s="228"/>
      <c r="D26" s="228"/>
      <c r="E26" s="228"/>
    </row>
    <row r="27" spans="1:5" ht="15.75" x14ac:dyDescent="0.25">
      <c r="A27" s="22" t="s">
        <v>42</v>
      </c>
      <c r="B27" s="23" t="s">
        <v>43</v>
      </c>
      <c r="C27" s="229"/>
      <c r="D27" s="229"/>
      <c r="E27" s="229"/>
    </row>
    <row r="28" spans="1:5" ht="15.75" x14ac:dyDescent="0.25">
      <c r="A28" s="22" t="s">
        <v>44</v>
      </c>
      <c r="B28" s="23" t="s">
        <v>45</v>
      </c>
      <c r="C28" s="229"/>
      <c r="D28" s="229"/>
      <c r="E28" s="229"/>
    </row>
    <row r="29" spans="1:5" ht="15.75" x14ac:dyDescent="0.25">
      <c r="A29" s="22" t="s">
        <v>46</v>
      </c>
      <c r="B29" s="23" t="s">
        <v>47</v>
      </c>
      <c r="C29" s="229"/>
      <c r="D29" s="229"/>
      <c r="E29" s="229"/>
    </row>
    <row r="30" spans="1:5" ht="15.75" x14ac:dyDescent="0.25">
      <c r="A30" s="22" t="s">
        <v>48</v>
      </c>
      <c r="B30" s="23" t="s">
        <v>49</v>
      </c>
      <c r="C30" s="229">
        <v>19362249</v>
      </c>
      <c r="D30" s="229">
        <v>19362249</v>
      </c>
      <c r="E30" s="229">
        <v>529340</v>
      </c>
    </row>
    <row r="31" spans="1:5" ht="16.5" thickBot="1" x14ac:dyDescent="0.3">
      <c r="A31" s="25" t="s">
        <v>50</v>
      </c>
      <c r="B31" s="26" t="s">
        <v>51</v>
      </c>
      <c r="C31" s="230">
        <v>19362249</v>
      </c>
      <c r="D31" s="230">
        <v>19362249</v>
      </c>
      <c r="E31" s="230">
        <v>529340</v>
      </c>
    </row>
    <row r="32" spans="1:5" ht="16.5" thickBot="1" x14ac:dyDescent="0.3">
      <c r="A32" s="16" t="s">
        <v>52</v>
      </c>
      <c r="B32" s="17" t="s">
        <v>53</v>
      </c>
      <c r="C32" s="227">
        <f>C33+C37+C38+C39</f>
        <v>238708788</v>
      </c>
      <c r="D32" s="227">
        <f>D33+D37+D38+D39</f>
        <v>324376566</v>
      </c>
      <c r="E32" s="227">
        <f>E33+E37+E38+E39</f>
        <v>324376566</v>
      </c>
    </row>
    <row r="33" spans="1:5" ht="15.75" x14ac:dyDescent="0.25">
      <c r="A33" s="19" t="s">
        <v>54</v>
      </c>
      <c r="B33" s="20" t="s">
        <v>55</v>
      </c>
      <c r="C33" s="231">
        <f>+C34+C35+C36</f>
        <v>237080747</v>
      </c>
      <c r="D33" s="231">
        <f>+D34+D35+D36</f>
        <v>321788279</v>
      </c>
      <c r="E33" s="231">
        <f>+E34+E35+E36</f>
        <v>321788279</v>
      </c>
    </row>
    <row r="34" spans="1:5" ht="15.75" x14ac:dyDescent="0.25">
      <c r="A34" s="22" t="s">
        <v>56</v>
      </c>
      <c r="B34" s="23" t="s">
        <v>57</v>
      </c>
      <c r="C34" s="229">
        <v>1216675</v>
      </c>
      <c r="D34" s="229">
        <v>1656334</v>
      </c>
      <c r="E34" s="229">
        <v>1656334</v>
      </c>
    </row>
    <row r="35" spans="1:5" ht="15.75" x14ac:dyDescent="0.25">
      <c r="A35" s="22" t="s">
        <v>58</v>
      </c>
      <c r="B35" s="23" t="s">
        <v>59</v>
      </c>
      <c r="C35" s="229"/>
      <c r="D35" s="229"/>
      <c r="E35" s="229"/>
    </row>
    <row r="36" spans="1:5" ht="15.75" x14ac:dyDescent="0.25">
      <c r="A36" s="22" t="s">
        <v>60</v>
      </c>
      <c r="B36" s="30" t="s">
        <v>61</v>
      </c>
      <c r="C36" s="229">
        <v>235864072</v>
      </c>
      <c r="D36" s="229">
        <v>320131945</v>
      </c>
      <c r="E36" s="229">
        <v>320131945</v>
      </c>
    </row>
    <row r="37" spans="1:5" ht="15.75" x14ac:dyDescent="0.25">
      <c r="A37" s="22" t="s">
        <v>62</v>
      </c>
      <c r="B37" s="23" t="s">
        <v>63</v>
      </c>
      <c r="C37" s="229">
        <v>1263794</v>
      </c>
      <c r="D37" s="229">
        <v>1676284</v>
      </c>
      <c r="E37" s="229">
        <v>1676284</v>
      </c>
    </row>
    <row r="38" spans="1:5" ht="15.75" x14ac:dyDescent="0.25">
      <c r="A38" s="22" t="s">
        <v>64</v>
      </c>
      <c r="B38" s="23" t="s">
        <v>65</v>
      </c>
      <c r="C38" s="229">
        <v>0</v>
      </c>
      <c r="D38" s="229">
        <v>0</v>
      </c>
      <c r="E38" s="229">
        <v>0</v>
      </c>
    </row>
    <row r="39" spans="1:5" ht="16.5" thickBot="1" x14ac:dyDescent="0.3">
      <c r="A39" s="25" t="s">
        <v>66</v>
      </c>
      <c r="B39" s="26" t="s">
        <v>67</v>
      </c>
      <c r="C39" s="230">
        <v>364247</v>
      </c>
      <c r="D39" s="230">
        <v>912003</v>
      </c>
      <c r="E39" s="230">
        <v>912003</v>
      </c>
    </row>
    <row r="40" spans="1:5" ht="16.5" thickBot="1" x14ac:dyDescent="0.3">
      <c r="A40" s="16" t="s">
        <v>68</v>
      </c>
      <c r="B40" s="17" t="s">
        <v>69</v>
      </c>
      <c r="C40" s="227">
        <f>SUM(C41:C51)</f>
        <v>2703210</v>
      </c>
      <c r="D40" s="227">
        <f>SUM(D41:D51)</f>
        <v>9806963</v>
      </c>
      <c r="E40" s="227">
        <f>SUM(E41:E51)</f>
        <v>7428835</v>
      </c>
    </row>
    <row r="41" spans="1:5" ht="15.75" x14ac:dyDescent="0.25">
      <c r="A41" s="19" t="s">
        <v>70</v>
      </c>
      <c r="B41" s="20" t="s">
        <v>71</v>
      </c>
      <c r="C41" s="228"/>
      <c r="D41" s="228"/>
      <c r="E41" s="228"/>
    </row>
    <row r="42" spans="1:5" ht="15.75" x14ac:dyDescent="0.25">
      <c r="A42" s="22" t="s">
        <v>72</v>
      </c>
      <c r="B42" s="23" t="s">
        <v>73</v>
      </c>
      <c r="C42" s="229">
        <v>1624000</v>
      </c>
      <c r="D42" s="229">
        <v>2672000</v>
      </c>
      <c r="E42" s="229">
        <v>1087881</v>
      </c>
    </row>
    <row r="43" spans="1:5" ht="15.75" x14ac:dyDescent="0.25">
      <c r="A43" s="22" t="s">
        <v>74</v>
      </c>
      <c r="B43" s="23" t="s">
        <v>75</v>
      </c>
      <c r="C43" s="229"/>
      <c r="D43" s="229">
        <v>58774</v>
      </c>
      <c r="E43" s="229">
        <v>58774</v>
      </c>
    </row>
    <row r="44" spans="1:5" ht="15.75" x14ac:dyDescent="0.25">
      <c r="A44" s="22" t="s">
        <v>76</v>
      </c>
      <c r="B44" s="23" t="s">
        <v>77</v>
      </c>
      <c r="C44" s="229"/>
      <c r="D44" s="229">
        <v>2509555</v>
      </c>
      <c r="E44" s="229">
        <v>2509555</v>
      </c>
    </row>
    <row r="45" spans="1:5" ht="15.75" x14ac:dyDescent="0.25">
      <c r="A45" s="22" t="s">
        <v>78</v>
      </c>
      <c r="B45" s="23" t="s">
        <v>79</v>
      </c>
      <c r="C45" s="229">
        <v>1075210</v>
      </c>
      <c r="D45" s="229">
        <v>1075210</v>
      </c>
      <c r="E45" s="229">
        <v>566775</v>
      </c>
    </row>
    <row r="46" spans="1:5" ht="15.75" x14ac:dyDescent="0.25">
      <c r="A46" s="22" t="s">
        <v>80</v>
      </c>
      <c r="B46" s="23" t="s">
        <v>81</v>
      </c>
      <c r="C46" s="229"/>
      <c r="D46" s="229">
        <v>411784</v>
      </c>
      <c r="E46" s="229">
        <v>130040</v>
      </c>
    </row>
    <row r="47" spans="1:5" ht="15.75" x14ac:dyDescent="0.25">
      <c r="A47" s="22" t="s">
        <v>82</v>
      </c>
      <c r="B47" s="23" t="s">
        <v>83</v>
      </c>
      <c r="C47" s="229"/>
      <c r="D47" s="229"/>
      <c r="E47" s="229"/>
    </row>
    <row r="48" spans="1:5" ht="15.75" x14ac:dyDescent="0.25">
      <c r="A48" s="22" t="s">
        <v>84</v>
      </c>
      <c r="B48" s="23" t="s">
        <v>85</v>
      </c>
      <c r="C48" s="229">
        <v>4000</v>
      </c>
      <c r="D48" s="229">
        <v>4000</v>
      </c>
      <c r="E48" s="229">
        <v>170</v>
      </c>
    </row>
    <row r="49" spans="1:5" ht="15.75" x14ac:dyDescent="0.25">
      <c r="A49" s="22" t="s">
        <v>86</v>
      </c>
      <c r="B49" s="23" t="s">
        <v>87</v>
      </c>
      <c r="C49" s="229"/>
      <c r="D49" s="229"/>
      <c r="E49" s="229"/>
    </row>
    <row r="50" spans="1:5" ht="15.75" x14ac:dyDescent="0.25">
      <c r="A50" s="25" t="s">
        <v>88</v>
      </c>
      <c r="B50" s="26" t="s">
        <v>89</v>
      </c>
      <c r="C50" s="230"/>
      <c r="D50" s="230"/>
      <c r="E50" s="230"/>
    </row>
    <row r="51" spans="1:5" ht="16.5" thickBot="1" x14ac:dyDescent="0.3">
      <c r="A51" s="25" t="s">
        <v>90</v>
      </c>
      <c r="B51" s="26" t="s">
        <v>91</v>
      </c>
      <c r="C51" s="230"/>
      <c r="D51" s="230">
        <v>3075640</v>
      </c>
      <c r="E51" s="230">
        <v>3075640</v>
      </c>
    </row>
    <row r="52" spans="1:5" ht="16.5" thickBot="1" x14ac:dyDescent="0.3">
      <c r="A52" s="16" t="s">
        <v>92</v>
      </c>
      <c r="B52" s="17" t="s">
        <v>93</v>
      </c>
      <c r="C52" s="227">
        <f>SUM(C53:C57)</f>
        <v>0</v>
      </c>
      <c r="D52" s="227">
        <f>SUM(D53:D57)</f>
        <v>0</v>
      </c>
      <c r="E52" s="227">
        <f>SUM(E53:E57)</f>
        <v>0</v>
      </c>
    </row>
    <row r="53" spans="1:5" ht="15.75" x14ac:dyDescent="0.25">
      <c r="A53" s="19" t="s">
        <v>94</v>
      </c>
      <c r="B53" s="20" t="s">
        <v>95</v>
      </c>
      <c r="C53" s="228"/>
      <c r="D53" s="228"/>
      <c r="E53" s="228"/>
    </row>
    <row r="54" spans="1:5" ht="15.75" x14ac:dyDescent="0.25">
      <c r="A54" s="22" t="s">
        <v>96</v>
      </c>
      <c r="B54" s="23" t="s">
        <v>97</v>
      </c>
      <c r="C54" s="229"/>
      <c r="D54" s="229"/>
      <c r="E54" s="229"/>
    </row>
    <row r="55" spans="1:5" ht="15.75" x14ac:dyDescent="0.25">
      <c r="A55" s="22" t="s">
        <v>98</v>
      </c>
      <c r="B55" s="23" t="s">
        <v>99</v>
      </c>
      <c r="C55" s="229"/>
      <c r="D55" s="229"/>
      <c r="E55" s="229"/>
    </row>
    <row r="56" spans="1:5" ht="15.75" x14ac:dyDescent="0.25">
      <c r="A56" s="22" t="s">
        <v>100</v>
      </c>
      <c r="B56" s="23" t="s">
        <v>101</v>
      </c>
      <c r="C56" s="229"/>
      <c r="D56" s="229"/>
      <c r="E56" s="229"/>
    </row>
    <row r="57" spans="1:5" ht="16.5" thickBot="1" x14ac:dyDescent="0.3">
      <c r="A57" s="25" t="s">
        <v>102</v>
      </c>
      <c r="B57" s="26" t="s">
        <v>103</v>
      </c>
      <c r="C57" s="230"/>
      <c r="D57" s="230"/>
      <c r="E57" s="230"/>
    </row>
    <row r="58" spans="1:5" ht="16.5" thickBot="1" x14ac:dyDescent="0.3">
      <c r="A58" s="16" t="s">
        <v>104</v>
      </c>
      <c r="B58" s="17" t="s">
        <v>105</v>
      </c>
      <c r="C58" s="227">
        <f>SUM(C59:C61)</f>
        <v>0</v>
      </c>
      <c r="D58" s="227">
        <f>SUM(D59:D61)</f>
        <v>108555</v>
      </c>
      <c r="E58" s="227">
        <f>SUM(E59:E61)</f>
        <v>108555</v>
      </c>
    </row>
    <row r="59" spans="1:5" ht="14.25" customHeight="1" x14ac:dyDescent="0.25">
      <c r="A59" s="19" t="s">
        <v>106</v>
      </c>
      <c r="B59" s="20" t="s">
        <v>107</v>
      </c>
      <c r="C59" s="228"/>
      <c r="D59" s="228"/>
      <c r="E59" s="228"/>
    </row>
    <row r="60" spans="1:5" ht="31.5" x14ac:dyDescent="0.25">
      <c r="A60" s="22" t="s">
        <v>108</v>
      </c>
      <c r="B60" s="23" t="s">
        <v>109</v>
      </c>
      <c r="C60" s="229"/>
      <c r="D60" s="229">
        <v>108555</v>
      </c>
      <c r="E60" s="229">
        <v>108555</v>
      </c>
    </row>
    <row r="61" spans="1:5" ht="15.75" x14ac:dyDescent="0.25">
      <c r="A61" s="22" t="s">
        <v>110</v>
      </c>
      <c r="B61" s="23" t="s">
        <v>111</v>
      </c>
      <c r="C61" s="229"/>
      <c r="D61" s="229"/>
      <c r="E61" s="229"/>
    </row>
    <row r="62" spans="1:5" ht="16.5" thickBot="1" x14ac:dyDescent="0.3">
      <c r="A62" s="25" t="s">
        <v>112</v>
      </c>
      <c r="B62" s="26" t="s">
        <v>113</v>
      </c>
      <c r="C62" s="230"/>
      <c r="D62" s="230"/>
      <c r="E62" s="230"/>
    </row>
    <row r="63" spans="1:5" ht="16.5" thickBot="1" x14ac:dyDescent="0.3">
      <c r="A63" s="16" t="s">
        <v>114</v>
      </c>
      <c r="B63" s="27" t="s">
        <v>115</v>
      </c>
      <c r="C63" s="227">
        <f>SUM(C64:C66)</f>
        <v>2241600</v>
      </c>
      <c r="D63" s="227">
        <f>SUM(D64:D66)</f>
        <v>4225004</v>
      </c>
      <c r="E63" s="227">
        <f>SUM(E64:E66)</f>
        <v>4225004</v>
      </c>
    </row>
    <row r="64" spans="1:5" ht="15" customHeight="1" x14ac:dyDescent="0.25">
      <c r="A64" s="19" t="s">
        <v>116</v>
      </c>
      <c r="B64" s="20" t="s">
        <v>117</v>
      </c>
      <c r="C64" s="229"/>
      <c r="D64" s="229"/>
      <c r="E64" s="229"/>
    </row>
    <row r="65" spans="1:5" ht="31.5" x14ac:dyDescent="0.25">
      <c r="A65" s="22" t="s">
        <v>118</v>
      </c>
      <c r="B65" s="23" t="s">
        <v>119</v>
      </c>
      <c r="C65" s="229">
        <v>41600</v>
      </c>
      <c r="D65" s="229">
        <v>52500</v>
      </c>
      <c r="E65" s="229">
        <v>52500</v>
      </c>
    </row>
    <row r="66" spans="1:5" ht="15.75" x14ac:dyDescent="0.25">
      <c r="A66" s="22" t="s">
        <v>120</v>
      </c>
      <c r="B66" s="23" t="s">
        <v>121</v>
      </c>
      <c r="C66" s="177">
        <v>2200000</v>
      </c>
      <c r="D66" s="177">
        <v>4172504</v>
      </c>
      <c r="E66" s="177">
        <v>4172504</v>
      </c>
    </row>
    <row r="67" spans="1:5" ht="16.5" thickBot="1" x14ac:dyDescent="0.3">
      <c r="A67" s="25" t="s">
        <v>122</v>
      </c>
      <c r="B67" s="26" t="s">
        <v>123</v>
      </c>
      <c r="C67" s="229"/>
      <c r="D67" s="229"/>
      <c r="E67" s="229"/>
    </row>
    <row r="68" spans="1:5" ht="16.5" thickBot="1" x14ac:dyDescent="0.3">
      <c r="A68" s="16" t="s">
        <v>124</v>
      </c>
      <c r="B68" s="17" t="s">
        <v>125</v>
      </c>
      <c r="C68" s="227">
        <f>C11+C18+C25+C32+C40+C52+C58+C63</f>
        <v>397979448</v>
      </c>
      <c r="D68" s="227">
        <f>D11+D18+D25+D32+D40+D52+D58+D63</f>
        <v>506151815</v>
      </c>
      <c r="E68" s="227">
        <f>E11+E18+E25+E32+E40+E52+E58+E63</f>
        <v>424962812</v>
      </c>
    </row>
    <row r="69" spans="1:5" ht="16.5" thickBot="1" x14ac:dyDescent="0.3">
      <c r="A69" s="31" t="s">
        <v>126</v>
      </c>
      <c r="B69" s="27" t="s">
        <v>127</v>
      </c>
      <c r="C69" s="227">
        <f>SUM(C70:C72)</f>
        <v>0</v>
      </c>
      <c r="D69" s="227">
        <f>SUM(D70:D72)</f>
        <v>0</v>
      </c>
      <c r="E69" s="227">
        <f>SUM(E70:E72)</f>
        <v>0</v>
      </c>
    </row>
    <row r="70" spans="1:5" ht="15.75" x14ac:dyDescent="0.25">
      <c r="A70" s="19" t="s">
        <v>128</v>
      </c>
      <c r="B70" s="20" t="s">
        <v>129</v>
      </c>
      <c r="C70" s="229"/>
      <c r="D70" s="229"/>
      <c r="E70" s="229"/>
    </row>
    <row r="71" spans="1:5" ht="15.75" x14ac:dyDescent="0.25">
      <c r="A71" s="22" t="s">
        <v>130</v>
      </c>
      <c r="B71" s="23" t="s">
        <v>131</v>
      </c>
      <c r="C71" s="229"/>
      <c r="D71" s="229"/>
      <c r="E71" s="229"/>
    </row>
    <row r="72" spans="1:5" ht="16.5" thickBot="1" x14ac:dyDescent="0.3">
      <c r="A72" s="25" t="s">
        <v>132</v>
      </c>
      <c r="B72" s="32" t="s">
        <v>329</v>
      </c>
      <c r="C72" s="229"/>
      <c r="D72" s="229"/>
      <c r="E72" s="229"/>
    </row>
    <row r="73" spans="1:5" ht="16.5" thickBot="1" x14ac:dyDescent="0.3">
      <c r="A73" s="31" t="s">
        <v>134</v>
      </c>
      <c r="B73" s="27" t="s">
        <v>135</v>
      </c>
      <c r="C73" s="227">
        <f>SUM(C74:C77)</f>
        <v>0</v>
      </c>
      <c r="D73" s="227">
        <f>SUM(D74:D77)</f>
        <v>0</v>
      </c>
      <c r="E73" s="227">
        <f>SUM(E74:E77)</f>
        <v>0</v>
      </c>
    </row>
    <row r="74" spans="1:5" ht="15.75" x14ac:dyDescent="0.25">
      <c r="A74" s="19" t="s">
        <v>136</v>
      </c>
      <c r="B74" s="20" t="s">
        <v>137</v>
      </c>
      <c r="C74" s="229"/>
      <c r="D74" s="229"/>
      <c r="E74" s="229"/>
    </row>
    <row r="75" spans="1:5" ht="15.75" x14ac:dyDescent="0.25">
      <c r="A75" s="22" t="s">
        <v>138</v>
      </c>
      <c r="B75" s="23" t="s">
        <v>139</v>
      </c>
      <c r="C75" s="229"/>
      <c r="D75" s="229"/>
      <c r="E75" s="229"/>
    </row>
    <row r="76" spans="1:5" ht="15.75" x14ac:dyDescent="0.25">
      <c r="A76" s="22" t="s">
        <v>140</v>
      </c>
      <c r="B76" s="23" t="s">
        <v>141</v>
      </c>
      <c r="C76" s="229"/>
      <c r="D76" s="229"/>
      <c r="E76" s="229"/>
    </row>
    <row r="77" spans="1:5" ht="16.5" thickBot="1" x14ac:dyDescent="0.3">
      <c r="A77" s="25" t="s">
        <v>142</v>
      </c>
      <c r="B77" s="26" t="s">
        <v>143</v>
      </c>
      <c r="C77" s="229"/>
      <c r="D77" s="229"/>
      <c r="E77" s="229"/>
    </row>
    <row r="78" spans="1:5" ht="16.5" thickBot="1" x14ac:dyDescent="0.3">
      <c r="A78" s="31" t="s">
        <v>144</v>
      </c>
      <c r="B78" s="27" t="s">
        <v>145</v>
      </c>
      <c r="C78" s="227">
        <f>SUM(C79:C80)</f>
        <v>253559390</v>
      </c>
      <c r="D78" s="227">
        <f>SUM(D79:D80)</f>
        <v>253559390</v>
      </c>
      <c r="E78" s="227">
        <f>SUM(E79:E80)</f>
        <v>253559390</v>
      </c>
    </row>
    <row r="79" spans="1:5" ht="15.75" x14ac:dyDescent="0.25">
      <c r="A79" s="19" t="s">
        <v>146</v>
      </c>
      <c r="B79" s="20" t="s">
        <v>147</v>
      </c>
      <c r="C79" s="229">
        <v>253559390</v>
      </c>
      <c r="D79" s="229">
        <v>253559390</v>
      </c>
      <c r="E79" s="229">
        <v>253559390</v>
      </c>
    </row>
    <row r="80" spans="1:5" ht="16.5" thickBot="1" x14ac:dyDescent="0.3">
      <c r="A80" s="25" t="s">
        <v>148</v>
      </c>
      <c r="B80" s="26" t="s">
        <v>149</v>
      </c>
      <c r="C80" s="229"/>
      <c r="D80" s="229"/>
      <c r="E80" s="229"/>
    </row>
    <row r="81" spans="1:5" ht="16.5" thickBot="1" x14ac:dyDescent="0.3">
      <c r="A81" s="31" t="s">
        <v>150</v>
      </c>
      <c r="B81" s="27" t="s">
        <v>151</v>
      </c>
      <c r="C81" s="227">
        <f>SUM(C82:C84)</f>
        <v>0</v>
      </c>
      <c r="D81" s="227">
        <f>SUM(D82:D84)</f>
        <v>1183759</v>
      </c>
      <c r="E81" s="227">
        <f>SUM(E82:E84)</f>
        <v>1183759</v>
      </c>
    </row>
    <row r="82" spans="1:5" ht="15.75" x14ac:dyDescent="0.25">
      <c r="A82" s="19" t="s">
        <v>152</v>
      </c>
      <c r="B82" s="20" t="s">
        <v>153</v>
      </c>
      <c r="C82" s="229"/>
      <c r="D82" s="229">
        <v>1183759</v>
      </c>
      <c r="E82" s="229">
        <v>1183759</v>
      </c>
    </row>
    <row r="83" spans="1:5" ht="15.75" x14ac:dyDescent="0.25">
      <c r="A83" s="22" t="s">
        <v>154</v>
      </c>
      <c r="B83" s="23" t="s">
        <v>155</v>
      </c>
      <c r="C83" s="229"/>
      <c r="D83" s="229"/>
      <c r="E83" s="229"/>
    </row>
    <row r="84" spans="1:5" ht="16.5" thickBot="1" x14ac:dyDescent="0.3">
      <c r="A84" s="25" t="s">
        <v>156</v>
      </c>
      <c r="B84" s="26" t="s">
        <v>157</v>
      </c>
      <c r="C84" s="229"/>
      <c r="D84" s="229"/>
      <c r="E84" s="229"/>
    </row>
    <row r="85" spans="1:5" ht="16.5" thickBot="1" x14ac:dyDescent="0.3">
      <c r="A85" s="31" t="s">
        <v>158</v>
      </c>
      <c r="B85" s="27" t="s">
        <v>159</v>
      </c>
      <c r="C85" s="227">
        <f>SUM(C86:C89)</f>
        <v>0</v>
      </c>
      <c r="D85" s="227">
        <f>SUM(D86:D89)</f>
        <v>0</v>
      </c>
      <c r="E85" s="227">
        <f>SUM(E86:E89)</f>
        <v>0</v>
      </c>
    </row>
    <row r="86" spans="1:5" ht="18" customHeight="1" x14ac:dyDescent="0.25">
      <c r="A86" s="33" t="s">
        <v>160</v>
      </c>
      <c r="B86" s="20" t="s">
        <v>161</v>
      </c>
      <c r="C86" s="229"/>
      <c r="D86" s="229"/>
      <c r="E86" s="229"/>
    </row>
    <row r="87" spans="1:5" ht="18" customHeight="1" x14ac:dyDescent="0.25">
      <c r="A87" s="34" t="s">
        <v>162</v>
      </c>
      <c r="B87" s="23" t="s">
        <v>163</v>
      </c>
      <c r="C87" s="229"/>
      <c r="D87" s="229"/>
      <c r="E87" s="229"/>
    </row>
    <row r="88" spans="1:5" ht="20.25" customHeight="1" x14ac:dyDescent="0.25">
      <c r="A88" s="34" t="s">
        <v>164</v>
      </c>
      <c r="B88" s="23" t="s">
        <v>165</v>
      </c>
      <c r="C88" s="229"/>
      <c r="D88" s="229"/>
      <c r="E88" s="229"/>
    </row>
    <row r="89" spans="1:5" ht="17.25" customHeight="1" thickBot="1" x14ac:dyDescent="0.3">
      <c r="A89" s="35" t="s">
        <v>166</v>
      </c>
      <c r="B89" s="26" t="s">
        <v>167</v>
      </c>
      <c r="C89" s="229"/>
      <c r="D89" s="229"/>
      <c r="E89" s="229"/>
    </row>
    <row r="90" spans="1:5" ht="16.5" thickBot="1" x14ac:dyDescent="0.3">
      <c r="A90" s="31" t="s">
        <v>168</v>
      </c>
      <c r="B90" s="27" t="s">
        <v>169</v>
      </c>
      <c r="C90" s="232"/>
      <c r="D90" s="232"/>
      <c r="E90" s="232"/>
    </row>
    <row r="91" spans="1:5" ht="16.5" thickBot="1" x14ac:dyDescent="0.3">
      <c r="A91" s="31" t="s">
        <v>170</v>
      </c>
      <c r="B91" s="27" t="s">
        <v>171</v>
      </c>
      <c r="C91" s="232"/>
      <c r="D91" s="232"/>
      <c r="E91" s="232"/>
    </row>
    <row r="92" spans="1:5" ht="16.5" thickBot="1" x14ac:dyDescent="0.3">
      <c r="A92" s="31" t="s">
        <v>172</v>
      </c>
      <c r="B92" s="37" t="s">
        <v>173</v>
      </c>
      <c r="C92" s="227">
        <f>C69+C73+C78+C81+C85+C91+C90</f>
        <v>253559390</v>
      </c>
      <c r="D92" s="227">
        <f>D69+D73+D78+D81+D85+D91+D90</f>
        <v>254743149</v>
      </c>
      <c r="E92" s="227">
        <f>E69+E73+E78+E81+E85+E91+E90</f>
        <v>254743149</v>
      </c>
    </row>
    <row r="93" spans="1:5" ht="16.5" thickBot="1" x14ac:dyDescent="0.3">
      <c r="A93" s="38" t="s">
        <v>174</v>
      </c>
      <c r="B93" s="39" t="s">
        <v>175</v>
      </c>
      <c r="C93" s="227">
        <f>C68+C92</f>
        <v>651538838</v>
      </c>
      <c r="D93" s="227">
        <f>D68+D92</f>
        <v>760894964</v>
      </c>
      <c r="E93" s="227">
        <f>E68+E92</f>
        <v>679705961</v>
      </c>
    </row>
    <row r="94" spans="1:5" ht="16.5" thickBot="1" x14ac:dyDescent="0.3">
      <c r="A94" s="40"/>
      <c r="B94" s="41"/>
      <c r="C94" s="233"/>
      <c r="D94" s="233"/>
    </row>
    <row r="95" spans="1:5" ht="16.5" thickBot="1" x14ac:dyDescent="0.3">
      <c r="A95" s="8"/>
      <c r="B95" s="43" t="s">
        <v>176</v>
      </c>
      <c r="C95" s="234"/>
      <c r="D95" s="234"/>
      <c r="E95" s="234"/>
    </row>
    <row r="96" spans="1:5" ht="16.5" thickBot="1" x14ac:dyDescent="0.3">
      <c r="A96" s="45" t="s">
        <v>10</v>
      </c>
      <c r="B96" s="46" t="s">
        <v>313</v>
      </c>
      <c r="C96" s="235">
        <f>C97+C98+C99+C100+C101+C114</f>
        <v>386110447</v>
      </c>
      <c r="D96" s="235">
        <f>D97+D98+D99+D100+D101+D114</f>
        <v>456723710</v>
      </c>
      <c r="E96" s="235">
        <f>E97+E98+E99+E100+E101+E114</f>
        <v>216476571</v>
      </c>
    </row>
    <row r="97" spans="1:5" ht="15.75" x14ac:dyDescent="0.25">
      <c r="A97" s="48" t="s">
        <v>12</v>
      </c>
      <c r="B97" s="49" t="s">
        <v>177</v>
      </c>
      <c r="C97" s="236">
        <v>72348036</v>
      </c>
      <c r="D97" s="236">
        <v>77666044</v>
      </c>
      <c r="E97" s="236">
        <v>68177517</v>
      </c>
    </row>
    <row r="98" spans="1:5" ht="15.75" x14ac:dyDescent="0.25">
      <c r="A98" s="22" t="s">
        <v>14</v>
      </c>
      <c r="B98" s="51" t="s">
        <v>178</v>
      </c>
      <c r="C98" s="229">
        <v>13624097</v>
      </c>
      <c r="D98" s="229">
        <v>14069822</v>
      </c>
      <c r="E98" s="229">
        <v>11736620</v>
      </c>
    </row>
    <row r="99" spans="1:5" ht="15.75" x14ac:dyDescent="0.25">
      <c r="A99" s="22" t="s">
        <v>16</v>
      </c>
      <c r="B99" s="51" t="s">
        <v>179</v>
      </c>
      <c r="C99" s="230">
        <v>190897237</v>
      </c>
      <c r="D99" s="230">
        <v>162262573</v>
      </c>
      <c r="E99" s="230">
        <v>91093582</v>
      </c>
    </row>
    <row r="100" spans="1:5" ht="15.75" x14ac:dyDescent="0.25">
      <c r="A100" s="22" t="s">
        <v>18</v>
      </c>
      <c r="B100" s="52" t="s">
        <v>180</v>
      </c>
      <c r="C100" s="230">
        <v>7100000</v>
      </c>
      <c r="D100" s="230">
        <v>7115000</v>
      </c>
      <c r="E100" s="230">
        <v>6859499</v>
      </c>
    </row>
    <row r="101" spans="1:5" ht="15.75" x14ac:dyDescent="0.25">
      <c r="A101" s="22" t="s">
        <v>181</v>
      </c>
      <c r="B101" s="53" t="s">
        <v>182</v>
      </c>
      <c r="C101" s="230">
        <f>SUM(C102:C113)</f>
        <v>43914032</v>
      </c>
      <c r="D101" s="230">
        <f>SUM(D102:D113)</f>
        <v>47039007</v>
      </c>
      <c r="E101" s="230">
        <f>SUM(E102:E113)</f>
        <v>38609353</v>
      </c>
    </row>
    <row r="102" spans="1:5" ht="15.75" x14ac:dyDescent="0.25">
      <c r="A102" s="22" t="s">
        <v>22</v>
      </c>
      <c r="B102" s="51" t="s">
        <v>183</v>
      </c>
      <c r="C102" s="230"/>
      <c r="D102" s="230"/>
      <c r="E102" s="230"/>
    </row>
    <row r="103" spans="1:5" ht="15.75" x14ac:dyDescent="0.25">
      <c r="A103" s="22" t="s">
        <v>184</v>
      </c>
      <c r="B103" s="54" t="s">
        <v>185</v>
      </c>
      <c r="C103" s="230"/>
      <c r="D103" s="230"/>
      <c r="E103" s="230"/>
    </row>
    <row r="104" spans="1:5" ht="15.75" x14ac:dyDescent="0.25">
      <c r="A104" s="22" t="s">
        <v>186</v>
      </c>
      <c r="B104" s="54" t="s">
        <v>187</v>
      </c>
      <c r="C104" s="230">
        <v>541305</v>
      </c>
      <c r="D104" s="230">
        <v>2139235</v>
      </c>
      <c r="E104" s="230">
        <v>2139235</v>
      </c>
    </row>
    <row r="105" spans="1:5" ht="15.75" x14ac:dyDescent="0.25">
      <c r="A105" s="22" t="s">
        <v>188</v>
      </c>
      <c r="B105" s="54" t="s">
        <v>189</v>
      </c>
      <c r="C105" s="230"/>
      <c r="D105" s="230"/>
      <c r="E105" s="230"/>
    </row>
    <row r="106" spans="1:5" ht="17.25" customHeight="1" x14ac:dyDescent="0.25">
      <c r="A106" s="22" t="s">
        <v>190</v>
      </c>
      <c r="B106" s="55" t="s">
        <v>191</v>
      </c>
      <c r="C106" s="230"/>
      <c r="D106" s="230"/>
      <c r="E106" s="230"/>
    </row>
    <row r="107" spans="1:5" ht="33.75" customHeight="1" x14ac:dyDescent="0.25">
      <c r="A107" s="22" t="s">
        <v>192</v>
      </c>
      <c r="B107" s="55" t="s">
        <v>193</v>
      </c>
      <c r="C107" s="230"/>
      <c r="D107" s="230"/>
      <c r="E107" s="230"/>
    </row>
    <row r="108" spans="1:5" ht="15.75" x14ac:dyDescent="0.25">
      <c r="A108" s="22" t="s">
        <v>194</v>
      </c>
      <c r="B108" s="54" t="s">
        <v>195</v>
      </c>
      <c r="C108" s="230">
        <v>6700727</v>
      </c>
      <c r="D108" s="230">
        <v>7317347</v>
      </c>
      <c r="E108" s="230">
        <v>6137693</v>
      </c>
    </row>
    <row r="109" spans="1:5" ht="15.75" x14ac:dyDescent="0.25">
      <c r="A109" s="22" t="s">
        <v>196</v>
      </c>
      <c r="B109" s="54" t="s">
        <v>197</v>
      </c>
      <c r="C109" s="230"/>
      <c r="D109" s="230"/>
      <c r="E109" s="230"/>
    </row>
    <row r="110" spans="1:5" ht="31.5" x14ac:dyDescent="0.25">
      <c r="A110" s="22" t="s">
        <v>198</v>
      </c>
      <c r="B110" s="55" t="s">
        <v>199</v>
      </c>
      <c r="C110" s="230"/>
      <c r="D110" s="230"/>
      <c r="E110" s="230"/>
    </row>
    <row r="111" spans="1:5" ht="15.75" x14ac:dyDescent="0.25">
      <c r="A111" s="56" t="s">
        <v>200</v>
      </c>
      <c r="B111" s="57" t="s">
        <v>201</v>
      </c>
      <c r="C111" s="230"/>
      <c r="D111" s="230"/>
      <c r="E111" s="230"/>
    </row>
    <row r="112" spans="1:5" ht="15.75" x14ac:dyDescent="0.25">
      <c r="A112" s="22" t="s">
        <v>202</v>
      </c>
      <c r="B112" s="57" t="s">
        <v>203</v>
      </c>
      <c r="C112" s="230"/>
      <c r="D112" s="230"/>
      <c r="E112" s="230"/>
    </row>
    <row r="113" spans="1:5" ht="15.75" x14ac:dyDescent="0.25">
      <c r="A113" s="22" t="s">
        <v>204</v>
      </c>
      <c r="B113" s="55" t="s">
        <v>205</v>
      </c>
      <c r="C113" s="229">
        <v>36672000</v>
      </c>
      <c r="D113" s="229">
        <v>37582425</v>
      </c>
      <c r="E113" s="229">
        <v>30332425</v>
      </c>
    </row>
    <row r="114" spans="1:5" ht="15.75" x14ac:dyDescent="0.25">
      <c r="A114" s="22" t="s">
        <v>206</v>
      </c>
      <c r="B114" s="52" t="s">
        <v>207</v>
      </c>
      <c r="C114" s="229">
        <v>58227045</v>
      </c>
      <c r="D114" s="229">
        <v>148571264</v>
      </c>
      <c r="E114" s="229">
        <v>0</v>
      </c>
    </row>
    <row r="115" spans="1:5" ht="15.75" x14ac:dyDescent="0.25">
      <c r="A115" s="25" t="s">
        <v>208</v>
      </c>
      <c r="B115" s="51" t="s">
        <v>209</v>
      </c>
      <c r="C115" s="230">
        <v>58227045</v>
      </c>
      <c r="D115" s="230">
        <v>148571264</v>
      </c>
      <c r="E115" s="230">
        <v>0</v>
      </c>
    </row>
    <row r="116" spans="1:5" ht="16.5" thickBot="1" x14ac:dyDescent="0.3">
      <c r="A116" s="58" t="s">
        <v>210</v>
      </c>
      <c r="B116" s="59" t="s">
        <v>211</v>
      </c>
      <c r="C116" s="237"/>
      <c r="D116" s="237"/>
      <c r="E116" s="237"/>
    </row>
    <row r="117" spans="1:5" ht="16.5" thickBot="1" x14ac:dyDescent="0.3">
      <c r="A117" s="16" t="s">
        <v>24</v>
      </c>
      <c r="B117" s="61" t="s">
        <v>314</v>
      </c>
      <c r="C117" s="227">
        <f>C118+C120+C122</f>
        <v>170510282</v>
      </c>
      <c r="D117" s="227">
        <f>D118+D120+D122</f>
        <v>205910145</v>
      </c>
      <c r="E117" s="227">
        <f>E118+E120+E122</f>
        <v>133363051</v>
      </c>
    </row>
    <row r="118" spans="1:5" ht="15.75" x14ac:dyDescent="0.25">
      <c r="A118" s="19" t="s">
        <v>26</v>
      </c>
      <c r="B118" s="51" t="s">
        <v>212</v>
      </c>
      <c r="C118" s="228">
        <v>61621111</v>
      </c>
      <c r="D118" s="228">
        <v>94457178</v>
      </c>
      <c r="E118" s="228">
        <v>76210121</v>
      </c>
    </row>
    <row r="119" spans="1:5" ht="15.75" x14ac:dyDescent="0.25">
      <c r="A119" s="19" t="s">
        <v>28</v>
      </c>
      <c r="B119" s="62" t="s">
        <v>213</v>
      </c>
      <c r="C119" s="228">
        <v>19362249</v>
      </c>
      <c r="D119" s="228">
        <v>19362249</v>
      </c>
      <c r="E119" s="228">
        <f>1899335+2997200</f>
        <v>4896535</v>
      </c>
    </row>
    <row r="120" spans="1:5" ht="15.75" x14ac:dyDescent="0.25">
      <c r="A120" s="19" t="s">
        <v>30</v>
      </c>
      <c r="B120" s="62" t="s">
        <v>214</v>
      </c>
      <c r="C120" s="229">
        <v>107527923</v>
      </c>
      <c r="D120" s="229">
        <v>110080785</v>
      </c>
      <c r="E120" s="229">
        <v>55780748</v>
      </c>
    </row>
    <row r="121" spans="1:5" ht="15.75" x14ac:dyDescent="0.25">
      <c r="A121" s="19" t="s">
        <v>32</v>
      </c>
      <c r="B121" s="62" t="s">
        <v>215</v>
      </c>
      <c r="C121" s="238"/>
      <c r="D121" s="238"/>
      <c r="E121" s="238"/>
    </row>
    <row r="122" spans="1:5" ht="15.75" x14ac:dyDescent="0.25">
      <c r="A122" s="19" t="s">
        <v>34</v>
      </c>
      <c r="B122" s="64" t="s">
        <v>216</v>
      </c>
      <c r="C122" s="239">
        <v>1361248</v>
      </c>
      <c r="D122" s="239">
        <v>1372182</v>
      </c>
      <c r="E122" s="239">
        <v>1372182</v>
      </c>
    </row>
    <row r="123" spans="1:5" ht="15.75" x14ac:dyDescent="0.25">
      <c r="A123" s="19" t="s">
        <v>36</v>
      </c>
      <c r="B123" s="65" t="s">
        <v>217</v>
      </c>
      <c r="C123" s="239"/>
      <c r="D123" s="239"/>
      <c r="E123" s="239"/>
    </row>
    <row r="124" spans="1:5" ht="31.5" x14ac:dyDescent="0.25">
      <c r="A124" s="19" t="s">
        <v>218</v>
      </c>
      <c r="B124" s="66" t="s">
        <v>219</v>
      </c>
      <c r="C124" s="239"/>
      <c r="D124" s="239"/>
      <c r="E124" s="239"/>
    </row>
    <row r="125" spans="1:5" ht="31.5" x14ac:dyDescent="0.25">
      <c r="A125" s="19" t="s">
        <v>220</v>
      </c>
      <c r="B125" s="55" t="s">
        <v>193</v>
      </c>
      <c r="C125" s="239"/>
      <c r="D125" s="239"/>
      <c r="E125" s="239"/>
    </row>
    <row r="126" spans="1:5" ht="15.75" x14ac:dyDescent="0.25">
      <c r="A126" s="19" t="s">
        <v>221</v>
      </c>
      <c r="B126" s="55" t="s">
        <v>222</v>
      </c>
      <c r="C126" s="239">
        <v>1361248</v>
      </c>
      <c r="D126" s="239">
        <v>1372182</v>
      </c>
      <c r="E126" s="239">
        <v>1372182</v>
      </c>
    </row>
    <row r="127" spans="1:5" ht="15.75" x14ac:dyDescent="0.25">
      <c r="A127" s="19" t="s">
        <v>223</v>
      </c>
      <c r="B127" s="55" t="s">
        <v>224</v>
      </c>
      <c r="C127" s="239"/>
      <c r="D127" s="239"/>
      <c r="E127" s="239"/>
    </row>
    <row r="128" spans="1:5" ht="31.5" x14ac:dyDescent="0.25">
      <c r="A128" s="19" t="s">
        <v>225</v>
      </c>
      <c r="B128" s="55" t="s">
        <v>199</v>
      </c>
      <c r="C128" s="239"/>
      <c r="D128" s="239"/>
      <c r="E128" s="239"/>
    </row>
    <row r="129" spans="1:5" ht="15.75" x14ac:dyDescent="0.25">
      <c r="A129" s="19" t="s">
        <v>226</v>
      </c>
      <c r="B129" s="55" t="s">
        <v>227</v>
      </c>
      <c r="C129" s="239"/>
      <c r="D129" s="239"/>
      <c r="E129" s="239"/>
    </row>
    <row r="130" spans="1:5" ht="16.5" thickBot="1" x14ac:dyDescent="0.3">
      <c r="A130" s="56" t="s">
        <v>228</v>
      </c>
      <c r="B130" s="55" t="s">
        <v>229</v>
      </c>
      <c r="C130" s="240"/>
      <c r="D130" s="240"/>
      <c r="E130" s="240"/>
    </row>
    <row r="131" spans="1:5" ht="16.5" thickBot="1" x14ac:dyDescent="0.3">
      <c r="A131" s="16" t="s">
        <v>38</v>
      </c>
      <c r="B131" s="17" t="s">
        <v>230</v>
      </c>
      <c r="C131" s="227">
        <f>C96+C117</f>
        <v>556620729</v>
      </c>
      <c r="D131" s="227">
        <f>D96+D117</f>
        <v>662633855</v>
      </c>
      <c r="E131" s="227">
        <f>E96+E117</f>
        <v>349839622</v>
      </c>
    </row>
    <row r="132" spans="1:5" ht="32.25" thickBot="1" x14ac:dyDescent="0.3">
      <c r="A132" s="16" t="s">
        <v>231</v>
      </c>
      <c r="B132" s="17" t="s">
        <v>232</v>
      </c>
      <c r="C132" s="227">
        <f>C133+C134+C135</f>
        <v>0</v>
      </c>
      <c r="D132" s="227">
        <f>D133+D134+D135</f>
        <v>0</v>
      </c>
      <c r="E132" s="227">
        <f>E133+E134+E135</f>
        <v>0</v>
      </c>
    </row>
    <row r="133" spans="1:5" ht="15.75" x14ac:dyDescent="0.25">
      <c r="A133" s="19" t="s">
        <v>54</v>
      </c>
      <c r="B133" s="68" t="s">
        <v>233</v>
      </c>
      <c r="C133" s="239"/>
      <c r="D133" s="239"/>
      <c r="E133" s="239"/>
    </row>
    <row r="134" spans="1:5" ht="15.75" x14ac:dyDescent="0.25">
      <c r="A134" s="19" t="s">
        <v>62</v>
      </c>
      <c r="B134" s="68" t="s">
        <v>234</v>
      </c>
      <c r="C134" s="239"/>
      <c r="D134" s="239"/>
      <c r="E134" s="239"/>
    </row>
    <row r="135" spans="1:5" ht="16.5" thickBot="1" x14ac:dyDescent="0.3">
      <c r="A135" s="56" t="s">
        <v>64</v>
      </c>
      <c r="B135" s="69" t="s">
        <v>235</v>
      </c>
      <c r="C135" s="239"/>
      <c r="D135" s="239"/>
      <c r="E135" s="239"/>
    </row>
    <row r="136" spans="1:5" ht="16.5" thickBot="1" x14ac:dyDescent="0.3">
      <c r="A136" s="16" t="s">
        <v>68</v>
      </c>
      <c r="B136" s="17" t="s">
        <v>236</v>
      </c>
      <c r="C136" s="227">
        <f>C137+C138+C139+C140+C141+C142</f>
        <v>0</v>
      </c>
      <c r="D136" s="227">
        <f>D137+D138+D139+D140+D141+D142</f>
        <v>0</v>
      </c>
      <c r="E136" s="227">
        <f>E137+E138+E139+E140+E141+E142</f>
        <v>0</v>
      </c>
    </row>
    <row r="137" spans="1:5" ht="15.75" x14ac:dyDescent="0.25">
      <c r="A137" s="19" t="s">
        <v>70</v>
      </c>
      <c r="B137" s="68" t="s">
        <v>237</v>
      </c>
      <c r="C137" s="239"/>
      <c r="D137" s="239"/>
      <c r="E137" s="239"/>
    </row>
    <row r="138" spans="1:5" ht="15.75" x14ac:dyDescent="0.25">
      <c r="A138" s="19" t="s">
        <v>72</v>
      </c>
      <c r="B138" s="68" t="s">
        <v>238</v>
      </c>
      <c r="C138" s="239"/>
      <c r="D138" s="239"/>
      <c r="E138" s="239"/>
    </row>
    <row r="139" spans="1:5" ht="15.75" x14ac:dyDescent="0.25">
      <c r="A139" s="19" t="s">
        <v>74</v>
      </c>
      <c r="B139" s="68" t="s">
        <v>239</v>
      </c>
      <c r="C139" s="239"/>
      <c r="D139" s="239"/>
      <c r="E139" s="239"/>
    </row>
    <row r="140" spans="1:5" ht="15.75" x14ac:dyDescent="0.25">
      <c r="A140" s="19" t="s">
        <v>76</v>
      </c>
      <c r="B140" s="68" t="s">
        <v>240</v>
      </c>
      <c r="C140" s="239"/>
      <c r="D140" s="239"/>
      <c r="E140" s="239"/>
    </row>
    <row r="141" spans="1:5" ht="15.75" x14ac:dyDescent="0.25">
      <c r="A141" s="19" t="s">
        <v>78</v>
      </c>
      <c r="B141" s="68" t="s">
        <v>241</v>
      </c>
      <c r="C141" s="239"/>
      <c r="D141" s="239"/>
      <c r="E141" s="239"/>
    </row>
    <row r="142" spans="1:5" ht="16.5" thickBot="1" x14ac:dyDescent="0.3">
      <c r="A142" s="56" t="s">
        <v>80</v>
      </c>
      <c r="B142" s="69" t="s">
        <v>242</v>
      </c>
      <c r="C142" s="239"/>
      <c r="D142" s="239"/>
      <c r="E142" s="239"/>
    </row>
    <row r="143" spans="1:5" ht="16.5" thickBot="1" x14ac:dyDescent="0.3">
      <c r="A143" s="16" t="s">
        <v>92</v>
      </c>
      <c r="B143" s="17" t="s">
        <v>243</v>
      </c>
      <c r="C143" s="227">
        <f>C144+C145+C147+C148+C146</f>
        <v>94918109</v>
      </c>
      <c r="D143" s="227">
        <f>D144+D145+D147+D148+D146</f>
        <v>98261109</v>
      </c>
      <c r="E143" s="227">
        <f>E144+E145+E147+E148+E146</f>
        <v>98261109</v>
      </c>
    </row>
    <row r="144" spans="1:5" ht="15.75" x14ac:dyDescent="0.25">
      <c r="A144" s="19" t="s">
        <v>94</v>
      </c>
      <c r="B144" s="68" t="s">
        <v>244</v>
      </c>
      <c r="C144" s="239"/>
      <c r="D144" s="239"/>
      <c r="E144" s="239"/>
    </row>
    <row r="145" spans="1:5" ht="15.75" x14ac:dyDescent="0.25">
      <c r="A145" s="19" t="s">
        <v>96</v>
      </c>
      <c r="B145" s="68" t="s">
        <v>245</v>
      </c>
      <c r="C145" s="239">
        <v>1041798</v>
      </c>
      <c r="D145" s="239">
        <v>1041798</v>
      </c>
      <c r="E145" s="239">
        <v>1041798</v>
      </c>
    </row>
    <row r="146" spans="1:5" ht="15.75" x14ac:dyDescent="0.25">
      <c r="A146" s="19" t="s">
        <v>98</v>
      </c>
      <c r="B146" s="68" t="s">
        <v>246</v>
      </c>
      <c r="C146" s="239">
        <v>93876311</v>
      </c>
      <c r="D146" s="239">
        <v>97219311</v>
      </c>
      <c r="E146" s="239">
        <v>97219311</v>
      </c>
    </row>
    <row r="147" spans="1:5" ht="15.75" x14ac:dyDescent="0.25">
      <c r="A147" s="19" t="s">
        <v>100</v>
      </c>
      <c r="B147" s="68" t="s">
        <v>247</v>
      </c>
      <c r="C147" s="239"/>
      <c r="D147" s="239"/>
      <c r="E147" s="239"/>
    </row>
    <row r="148" spans="1:5" ht="16.5" thickBot="1" x14ac:dyDescent="0.3">
      <c r="A148" s="56" t="s">
        <v>102</v>
      </c>
      <c r="B148" s="69" t="s">
        <v>248</v>
      </c>
      <c r="C148" s="239"/>
      <c r="D148" s="239"/>
      <c r="E148" s="239"/>
    </row>
    <row r="149" spans="1:5" ht="16.5" thickBot="1" x14ac:dyDescent="0.3">
      <c r="A149" s="16" t="s">
        <v>249</v>
      </c>
      <c r="B149" s="17" t="s">
        <v>250</v>
      </c>
      <c r="C149" s="241">
        <f>C150+C151+C152+C153+C154</f>
        <v>0</v>
      </c>
      <c r="D149" s="241">
        <f>D150+D151+D152+D153+D154</f>
        <v>0</v>
      </c>
      <c r="E149" s="241">
        <f>E150+E151+E152+E153+E154</f>
        <v>0</v>
      </c>
    </row>
    <row r="150" spans="1:5" ht="15.75" x14ac:dyDescent="0.25">
      <c r="A150" s="19" t="s">
        <v>106</v>
      </c>
      <c r="B150" s="68" t="s">
        <v>251</v>
      </c>
      <c r="C150" s="239"/>
      <c r="D150" s="239"/>
      <c r="E150" s="239"/>
    </row>
    <row r="151" spans="1:5" ht="15.75" x14ac:dyDescent="0.25">
      <c r="A151" s="19" t="s">
        <v>108</v>
      </c>
      <c r="B151" s="68" t="s">
        <v>252</v>
      </c>
      <c r="C151" s="239"/>
      <c r="D151" s="239"/>
      <c r="E151" s="239"/>
    </row>
    <row r="152" spans="1:5" ht="15.75" x14ac:dyDescent="0.25">
      <c r="A152" s="19" t="s">
        <v>110</v>
      </c>
      <c r="B152" s="68" t="s">
        <v>253</v>
      </c>
      <c r="C152" s="239"/>
      <c r="D152" s="239"/>
      <c r="E152" s="239"/>
    </row>
    <row r="153" spans="1:5" ht="31.5" x14ac:dyDescent="0.25">
      <c r="A153" s="19" t="s">
        <v>112</v>
      </c>
      <c r="B153" s="68" t="s">
        <v>254</v>
      </c>
      <c r="C153" s="239"/>
      <c r="D153" s="239"/>
      <c r="E153" s="239"/>
    </row>
    <row r="154" spans="1:5" ht="16.5" thickBot="1" x14ac:dyDescent="0.3">
      <c r="A154" s="56" t="s">
        <v>255</v>
      </c>
      <c r="B154" s="69" t="s">
        <v>256</v>
      </c>
      <c r="C154" s="240"/>
      <c r="D154" s="240"/>
      <c r="E154" s="240"/>
    </row>
    <row r="155" spans="1:5" ht="16.5" thickBot="1" x14ac:dyDescent="0.3">
      <c r="A155" s="71" t="s">
        <v>114</v>
      </c>
      <c r="B155" s="17" t="s">
        <v>257</v>
      </c>
      <c r="C155" s="241"/>
      <c r="D155" s="241"/>
      <c r="E155" s="241"/>
    </row>
    <row r="156" spans="1:5" ht="16.5" thickBot="1" x14ac:dyDescent="0.3">
      <c r="A156" s="71" t="s">
        <v>124</v>
      </c>
      <c r="B156" s="17" t="s">
        <v>258</v>
      </c>
      <c r="C156" s="241"/>
      <c r="D156" s="241"/>
      <c r="E156" s="241"/>
    </row>
    <row r="157" spans="1:5" ht="16.5" thickBot="1" x14ac:dyDescent="0.3">
      <c r="A157" s="16" t="s">
        <v>259</v>
      </c>
      <c r="B157" s="17" t="s">
        <v>260</v>
      </c>
      <c r="C157" s="242">
        <f>C132+C136+C143+C149+C155+C156</f>
        <v>94918109</v>
      </c>
      <c r="D157" s="242">
        <f>D132+D136+D143+D149+D155+D156</f>
        <v>98261109</v>
      </c>
      <c r="E157" s="242">
        <f>E132+E136+E143+E149+E155+E156</f>
        <v>98261109</v>
      </c>
    </row>
    <row r="158" spans="1:5" ht="16.5" thickBot="1" x14ac:dyDescent="0.3">
      <c r="A158" s="73" t="s">
        <v>261</v>
      </c>
      <c r="B158" s="74" t="s">
        <v>262</v>
      </c>
      <c r="C158" s="242">
        <f>C131+C157</f>
        <v>651538838</v>
      </c>
      <c r="D158" s="242">
        <f>D131+D157</f>
        <v>760894964</v>
      </c>
      <c r="E158" s="242">
        <f>E131+E157</f>
        <v>448100731</v>
      </c>
    </row>
    <row r="159" spans="1:5" ht="15.75" x14ac:dyDescent="0.25">
      <c r="A159" s="220"/>
      <c r="B159" s="221"/>
      <c r="C159" s="222"/>
    </row>
    <row r="160" spans="1:5" s="215" customFormat="1" x14ac:dyDescent="0.25">
      <c r="A160" s="419" t="s">
        <v>442</v>
      </c>
      <c r="B160" s="419"/>
      <c r="C160" s="419"/>
    </row>
    <row r="161" spans="1:5" s="215" customFormat="1" ht="15.75" thickBot="1" x14ac:dyDescent="0.3">
      <c r="A161" s="417"/>
      <c r="B161" s="417"/>
      <c r="C161" s="216"/>
    </row>
    <row r="162" spans="1:5" s="215" customFormat="1" ht="29.25" thickBot="1" x14ac:dyDescent="0.3">
      <c r="A162" s="217">
        <v>1</v>
      </c>
      <c r="B162" s="218" t="s">
        <v>443</v>
      </c>
      <c r="C162" s="219">
        <f>+C68-C131</f>
        <v>-158641281</v>
      </c>
      <c r="D162" s="219">
        <f>+D68-D131</f>
        <v>-156482040</v>
      </c>
      <c r="E162" s="219">
        <f>+E68-E131</f>
        <v>75123190</v>
      </c>
    </row>
    <row r="163" spans="1:5" s="215" customFormat="1" ht="29.25" thickBot="1" x14ac:dyDescent="0.3">
      <c r="A163" s="217" t="s">
        <v>24</v>
      </c>
      <c r="B163" s="218" t="s">
        <v>444</v>
      </c>
      <c r="C163" s="219">
        <f>+C92-C157</f>
        <v>158641281</v>
      </c>
      <c r="D163" s="219">
        <f>+D92-D157</f>
        <v>156482040</v>
      </c>
      <c r="E163" s="219">
        <f>+E92-E157</f>
        <v>156482040</v>
      </c>
    </row>
    <row r="164" spans="1:5" ht="16.5" thickBot="1" x14ac:dyDescent="0.3">
      <c r="A164" s="75"/>
      <c r="B164" s="76"/>
      <c r="C164" s="77"/>
    </row>
    <row r="165" spans="1:5" ht="16.5" thickBot="1" x14ac:dyDescent="0.3">
      <c r="A165" s="78" t="s">
        <v>263</v>
      </c>
      <c r="B165" s="79"/>
      <c r="C165" s="80">
        <v>36</v>
      </c>
      <c r="D165" s="80">
        <v>19</v>
      </c>
      <c r="E165" s="80">
        <v>19</v>
      </c>
    </row>
    <row r="166" spans="1:5" ht="16.5" thickBot="1" x14ac:dyDescent="0.3">
      <c r="A166" s="78" t="s">
        <v>264</v>
      </c>
      <c r="B166" s="79"/>
      <c r="C166" s="80">
        <v>21</v>
      </c>
      <c r="D166" s="80">
        <v>4</v>
      </c>
      <c r="E166" s="80">
        <v>4</v>
      </c>
    </row>
  </sheetData>
  <mergeCells count="6">
    <mergeCell ref="A160:C160"/>
    <mergeCell ref="A161:B161"/>
    <mergeCell ref="D7:E7"/>
    <mergeCell ref="A1:E1"/>
    <mergeCell ref="A2:E2"/>
    <mergeCell ref="A3:E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portrait" r:id="rId1"/>
  <rowBreaks count="3" manualBreakCount="3">
    <brk id="51" max="16383" man="1"/>
    <brk id="93" max="16383" man="1"/>
    <brk id="1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0000"/>
  </sheetPr>
  <dimension ref="A1:M41"/>
  <sheetViews>
    <sheetView zoomScaleNormal="100" workbookViewId="0">
      <selection activeCell="A3" sqref="A3:M3"/>
    </sheetView>
  </sheetViews>
  <sheetFormatPr defaultRowHeight="15" x14ac:dyDescent="0.25"/>
  <cols>
    <col min="5" max="5" width="18.140625" customWidth="1"/>
  </cols>
  <sheetData>
    <row r="1" spans="1:13" x14ac:dyDescent="0.25">
      <c r="A1" s="434" t="s">
        <v>476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13" x14ac:dyDescent="0.25">
      <c r="A3" s="435" t="s">
        <v>721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</row>
    <row r="5" spans="1:13" ht="15.75" x14ac:dyDescent="0.25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</row>
    <row r="6" spans="1:13" ht="15.75" x14ac:dyDescent="0.25">
      <c r="A6" s="450" t="s">
        <v>396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8" spans="1:13" ht="15.75" x14ac:dyDescent="0.25">
      <c r="A8" s="488" t="s">
        <v>397</v>
      </c>
      <c r="B8" s="488"/>
      <c r="C8" s="488"/>
      <c r="D8" s="488"/>
      <c r="E8" s="293"/>
      <c r="F8" t="s">
        <v>398</v>
      </c>
    </row>
    <row r="9" spans="1:13" ht="15.75" x14ac:dyDescent="0.25">
      <c r="A9" s="287" t="s">
        <v>399</v>
      </c>
      <c r="B9" s="287"/>
      <c r="C9" s="206" t="s">
        <v>477</v>
      </c>
      <c r="D9" s="287"/>
      <c r="E9" s="293"/>
    </row>
    <row r="10" spans="1:13" ht="15.75" x14ac:dyDescent="0.25">
      <c r="A10" s="287" t="s">
        <v>400</v>
      </c>
      <c r="B10" s="287"/>
      <c r="C10" s="206" t="s">
        <v>478</v>
      </c>
      <c r="D10" s="287"/>
      <c r="E10" s="293"/>
    </row>
    <row r="11" spans="1:13" ht="15.75" x14ac:dyDescent="0.25">
      <c r="A11" s="287" t="s">
        <v>401</v>
      </c>
      <c r="B11" s="287"/>
      <c r="C11" s="287"/>
      <c r="D11" s="206" t="s">
        <v>479</v>
      </c>
      <c r="E11" s="206"/>
    </row>
    <row r="12" spans="1:13" ht="15.75" thickBot="1" x14ac:dyDescent="0.3"/>
    <row r="13" spans="1:13" ht="15.75" thickBot="1" x14ac:dyDescent="0.3">
      <c r="A13" s="445" t="s">
        <v>402</v>
      </c>
      <c r="B13" s="446"/>
      <c r="C13" s="446"/>
      <c r="D13" s="447"/>
      <c r="E13" s="306" t="s">
        <v>491</v>
      </c>
      <c r="F13" s="470" t="s">
        <v>450</v>
      </c>
      <c r="G13" s="471"/>
      <c r="H13" s="470" t="s">
        <v>449</v>
      </c>
      <c r="I13" s="471"/>
      <c r="J13" s="472" t="s">
        <v>451</v>
      </c>
      <c r="K13" s="472"/>
      <c r="L13" s="473" t="s">
        <v>403</v>
      </c>
      <c r="M13" s="449"/>
    </row>
    <row r="14" spans="1:13" x14ac:dyDescent="0.25">
      <c r="A14" s="466" t="s">
        <v>404</v>
      </c>
      <c r="B14" s="467"/>
      <c r="C14" s="467"/>
      <c r="D14" s="489"/>
      <c r="E14" s="291"/>
      <c r="F14" s="490">
        <v>0</v>
      </c>
      <c r="G14" s="490"/>
      <c r="H14" s="490">
        <v>0</v>
      </c>
      <c r="I14" s="490"/>
      <c r="J14" s="490">
        <v>0</v>
      </c>
      <c r="K14" s="491"/>
      <c r="L14" s="490">
        <v>0</v>
      </c>
      <c r="M14" s="492"/>
    </row>
    <row r="15" spans="1:13" x14ac:dyDescent="0.25">
      <c r="A15" s="207" t="s">
        <v>405</v>
      </c>
      <c r="B15" s="208"/>
      <c r="C15" s="208"/>
      <c r="D15" s="209"/>
      <c r="E15" s="209"/>
      <c r="F15" s="463"/>
      <c r="G15" s="463"/>
      <c r="H15" s="463"/>
      <c r="I15" s="463"/>
      <c r="J15" s="463"/>
      <c r="K15" s="486"/>
      <c r="L15" s="463"/>
      <c r="M15" s="487"/>
    </row>
    <row r="16" spans="1:13" x14ac:dyDescent="0.25">
      <c r="A16" s="464" t="s">
        <v>406</v>
      </c>
      <c r="B16" s="465"/>
      <c r="C16" s="465"/>
      <c r="D16" s="484"/>
      <c r="E16" s="295">
        <v>1646102</v>
      </c>
      <c r="F16" s="463"/>
      <c r="G16" s="463"/>
      <c r="H16" s="463">
        <v>1945393</v>
      </c>
      <c r="I16" s="463"/>
      <c r="J16" s="463"/>
      <c r="K16" s="486"/>
      <c r="L16" s="463">
        <f>SUM(E16:K16)</f>
        <v>3591495</v>
      </c>
      <c r="M16" s="487"/>
    </row>
    <row r="17" spans="1:13" x14ac:dyDescent="0.25">
      <c r="A17" s="464" t="s">
        <v>407</v>
      </c>
      <c r="B17" s="465"/>
      <c r="C17" s="465"/>
      <c r="D17" s="484"/>
      <c r="E17" s="295"/>
      <c r="F17" s="463"/>
      <c r="G17" s="463"/>
      <c r="H17" s="463"/>
      <c r="I17" s="463"/>
      <c r="J17" s="463"/>
      <c r="K17" s="486"/>
      <c r="L17" s="463"/>
      <c r="M17" s="487"/>
    </row>
    <row r="18" spans="1:13" x14ac:dyDescent="0.25">
      <c r="A18" s="464" t="s">
        <v>408</v>
      </c>
      <c r="B18" s="465"/>
      <c r="C18" s="465"/>
      <c r="D18" s="484"/>
      <c r="E18" s="295"/>
      <c r="F18" s="463"/>
      <c r="G18" s="463"/>
      <c r="H18" s="463"/>
      <c r="I18" s="463"/>
      <c r="J18" s="463"/>
      <c r="K18" s="486"/>
      <c r="L18" s="463"/>
      <c r="M18" s="487"/>
    </row>
    <row r="19" spans="1:13" x14ac:dyDescent="0.25">
      <c r="A19" s="464" t="s">
        <v>409</v>
      </c>
      <c r="B19" s="465"/>
      <c r="C19" s="465"/>
      <c r="D19" s="484"/>
      <c r="E19" s="295"/>
      <c r="F19" s="463"/>
      <c r="G19" s="463"/>
      <c r="H19" s="463"/>
      <c r="I19" s="463"/>
      <c r="J19" s="463"/>
      <c r="K19" s="486"/>
      <c r="L19" s="463"/>
      <c r="M19" s="487"/>
    </row>
    <row r="20" spans="1:13" ht="15.75" thickBot="1" x14ac:dyDescent="0.3">
      <c r="A20" s="478" t="s">
        <v>452</v>
      </c>
      <c r="B20" s="479"/>
      <c r="C20" s="479"/>
      <c r="D20" s="480"/>
      <c r="E20" s="316"/>
      <c r="F20" s="438"/>
      <c r="G20" s="438"/>
      <c r="H20" s="438"/>
      <c r="I20" s="438"/>
      <c r="J20" s="438"/>
      <c r="K20" s="504"/>
      <c r="L20" s="463"/>
      <c r="M20" s="487"/>
    </row>
    <row r="21" spans="1:13" ht="15.75" thickBot="1" x14ac:dyDescent="0.3">
      <c r="A21" s="440" t="s">
        <v>410</v>
      </c>
      <c r="B21" s="441"/>
      <c r="C21" s="441"/>
      <c r="D21" s="474"/>
      <c r="E21" s="307">
        <f>SUM(E16:E20)</f>
        <v>1646102</v>
      </c>
      <c r="F21" s="475">
        <f>SUM(F16:G20)</f>
        <v>0</v>
      </c>
      <c r="G21" s="476"/>
      <c r="H21" s="475">
        <f>SUM(H16:I20)</f>
        <v>1945393</v>
      </c>
      <c r="I21" s="476"/>
      <c r="J21" s="475">
        <f>SUM(J16:K20)</f>
        <v>0</v>
      </c>
      <c r="K21" s="476"/>
      <c r="L21" s="499">
        <f>SUM(L15:M20)</f>
        <v>3591495</v>
      </c>
      <c r="M21" s="495"/>
    </row>
    <row r="22" spans="1:13" x14ac:dyDescent="0.25">
      <c r="A22" s="210"/>
      <c r="B22" s="210"/>
      <c r="C22" s="210"/>
      <c r="D22" s="211"/>
      <c r="E22" s="211"/>
      <c r="F22" s="211"/>
      <c r="G22" s="211"/>
      <c r="H22" s="211"/>
      <c r="I22" s="211"/>
      <c r="J22" s="211"/>
      <c r="K22" s="211"/>
    </row>
    <row r="23" spans="1:13" ht="15.75" thickBot="1" x14ac:dyDescent="0.3">
      <c r="A23" s="210"/>
      <c r="B23" s="210"/>
      <c r="C23" s="210"/>
      <c r="D23" s="211"/>
      <c r="E23" s="211"/>
      <c r="F23" s="211"/>
      <c r="G23" s="211"/>
      <c r="H23" s="211"/>
      <c r="I23" s="211"/>
      <c r="J23" s="211"/>
      <c r="K23" s="211"/>
    </row>
    <row r="24" spans="1:13" ht="15.75" thickBot="1" x14ac:dyDescent="0.3">
      <c r="A24" s="440" t="s">
        <v>411</v>
      </c>
      <c r="B24" s="441"/>
      <c r="C24" s="441"/>
      <c r="D24" s="441"/>
      <c r="E24" s="308" t="s">
        <v>491</v>
      </c>
      <c r="F24" s="470" t="s">
        <v>450</v>
      </c>
      <c r="G24" s="471"/>
      <c r="H24" s="470" t="s">
        <v>449</v>
      </c>
      <c r="I24" s="471"/>
      <c r="J24" s="472" t="s">
        <v>451</v>
      </c>
      <c r="K24" s="472"/>
      <c r="L24" s="473" t="s">
        <v>403</v>
      </c>
      <c r="M24" s="449"/>
    </row>
    <row r="25" spans="1:13" x14ac:dyDescent="0.25">
      <c r="A25" s="466" t="s">
        <v>412</v>
      </c>
      <c r="B25" s="467"/>
      <c r="C25" s="467"/>
      <c r="D25" s="467"/>
      <c r="E25" s="290"/>
      <c r="F25" s="463"/>
      <c r="G25" s="463"/>
      <c r="H25" s="463"/>
      <c r="I25" s="463"/>
      <c r="J25" s="463"/>
      <c r="K25" s="463"/>
      <c r="L25" s="463"/>
      <c r="M25" s="463"/>
    </row>
    <row r="26" spans="1:13" x14ac:dyDescent="0.25">
      <c r="A26" s="464" t="s">
        <v>413</v>
      </c>
      <c r="B26" s="465"/>
      <c r="C26" s="465"/>
      <c r="D26" s="465"/>
      <c r="E26" s="296"/>
      <c r="F26" s="463"/>
      <c r="G26" s="463"/>
      <c r="H26" s="463"/>
      <c r="I26" s="463"/>
      <c r="J26" s="463"/>
      <c r="K26" s="463"/>
      <c r="L26" s="463"/>
      <c r="M26" s="463"/>
    </row>
    <row r="27" spans="1:13" x14ac:dyDescent="0.25">
      <c r="A27" s="464" t="s">
        <v>414</v>
      </c>
      <c r="B27" s="465"/>
      <c r="C27" s="465"/>
      <c r="D27" s="465"/>
      <c r="E27" s="296"/>
      <c r="F27" s="463"/>
      <c r="G27" s="463"/>
      <c r="H27" s="463">
        <v>3591495</v>
      </c>
      <c r="I27" s="463"/>
      <c r="J27" s="463"/>
      <c r="K27" s="463"/>
      <c r="L27" s="463">
        <f>SUM(F27:K27)</f>
        <v>3591495</v>
      </c>
      <c r="M27" s="463"/>
    </row>
    <row r="28" spans="1:13" x14ac:dyDescent="0.25">
      <c r="A28" s="464" t="s">
        <v>415</v>
      </c>
      <c r="B28" s="465"/>
      <c r="C28" s="465"/>
      <c r="D28" s="465"/>
      <c r="E28" s="296"/>
      <c r="F28" s="463"/>
      <c r="G28" s="463"/>
      <c r="H28" s="463"/>
      <c r="I28" s="463"/>
      <c r="J28" s="463"/>
      <c r="K28" s="463"/>
      <c r="L28" s="463"/>
      <c r="M28" s="463"/>
    </row>
    <row r="29" spans="1:13" x14ac:dyDescent="0.25">
      <c r="A29" s="513" t="s">
        <v>416</v>
      </c>
      <c r="B29" s="514"/>
      <c r="C29" s="514"/>
      <c r="D29" s="515"/>
      <c r="E29" s="301"/>
      <c r="F29" s="463"/>
      <c r="G29" s="463"/>
      <c r="H29" s="463"/>
      <c r="I29" s="463"/>
      <c r="J29" s="463"/>
      <c r="K29" s="463"/>
      <c r="L29" s="463"/>
      <c r="M29" s="463"/>
    </row>
    <row r="30" spans="1:13" x14ac:dyDescent="0.25">
      <c r="A30" s="461"/>
      <c r="B30" s="462"/>
      <c r="C30" s="462"/>
      <c r="D30" s="462"/>
      <c r="E30" s="299"/>
      <c r="F30" s="463"/>
      <c r="G30" s="463"/>
      <c r="H30" s="463"/>
      <c r="I30" s="463"/>
      <c r="J30" s="463"/>
      <c r="K30" s="463"/>
      <c r="L30" s="463"/>
      <c r="M30" s="463"/>
    </row>
    <row r="31" spans="1:13" ht="15.75" thickBot="1" x14ac:dyDescent="0.3">
      <c r="A31" s="458"/>
      <c r="B31" s="459"/>
      <c r="C31" s="459"/>
      <c r="D31" s="459"/>
      <c r="E31" s="300"/>
      <c r="F31" s="438"/>
      <c r="G31" s="438"/>
      <c r="H31" s="438"/>
      <c r="I31" s="438"/>
      <c r="J31" s="438"/>
      <c r="K31" s="438"/>
      <c r="L31" s="463"/>
      <c r="M31" s="463"/>
    </row>
    <row r="32" spans="1:13" ht="15.75" thickBot="1" x14ac:dyDescent="0.3">
      <c r="A32" s="440" t="s">
        <v>403</v>
      </c>
      <c r="B32" s="441"/>
      <c r="C32" s="441"/>
      <c r="D32" s="441"/>
      <c r="E32" s="317">
        <v>0</v>
      </c>
      <c r="F32" s="442">
        <f>SUM(F25:G31)</f>
        <v>0</v>
      </c>
      <c r="G32" s="442"/>
      <c r="H32" s="442">
        <f>SUM(H25:I31)</f>
        <v>3591495</v>
      </c>
      <c r="I32" s="442"/>
      <c r="J32" s="442">
        <f>SUM(J25:K31)</f>
        <v>0</v>
      </c>
      <c r="K32" s="442"/>
      <c r="L32" s="442">
        <f>SUM(L25:M29)</f>
        <v>3591495</v>
      </c>
      <c r="M32" s="495"/>
    </row>
    <row r="35" spans="1:13" ht="15.75" x14ac:dyDescent="0.25">
      <c r="A35" s="212" t="s">
        <v>441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7" spans="1:13" ht="15.75" thickBot="1" x14ac:dyDescent="0.3"/>
    <row r="38" spans="1:13" ht="15.75" thickBot="1" x14ac:dyDescent="0.3">
      <c r="A38" s="451" t="s">
        <v>417</v>
      </c>
      <c r="B38" s="452"/>
      <c r="C38" s="452"/>
      <c r="D38" s="452"/>
      <c r="E38" s="452"/>
      <c r="F38" s="452"/>
      <c r="G38" s="452"/>
      <c r="H38" s="452"/>
      <c r="I38" s="452"/>
      <c r="J38" s="452"/>
      <c r="K38" s="448" t="s">
        <v>418</v>
      </c>
      <c r="L38" s="448"/>
      <c r="M38" s="449"/>
    </row>
    <row r="39" spans="1:13" x14ac:dyDescent="0.25">
      <c r="A39" s="453"/>
      <c r="B39" s="454"/>
      <c r="C39" s="454"/>
      <c r="D39" s="454"/>
      <c r="E39" s="454"/>
      <c r="F39" s="454"/>
      <c r="G39" s="454"/>
      <c r="H39" s="454"/>
      <c r="I39" s="454"/>
      <c r="J39" s="454"/>
      <c r="K39" s="455"/>
      <c r="L39" s="456"/>
      <c r="M39" s="457"/>
    </row>
    <row r="40" spans="1:13" ht="15.75" thickBot="1" x14ac:dyDescent="0.3">
      <c r="A40" s="458"/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60"/>
    </row>
    <row r="41" spans="1:13" ht="15.75" thickBot="1" x14ac:dyDescent="0.3">
      <c r="A41" s="445" t="s">
        <v>419</v>
      </c>
      <c r="B41" s="446"/>
      <c r="C41" s="446"/>
      <c r="D41" s="446"/>
      <c r="E41" s="446"/>
      <c r="F41" s="446"/>
      <c r="G41" s="446"/>
      <c r="H41" s="446"/>
      <c r="I41" s="446"/>
      <c r="J41" s="447"/>
      <c r="K41" s="448"/>
      <c r="L41" s="448"/>
      <c r="M41" s="449"/>
    </row>
  </sheetData>
  <mergeCells count="104">
    <mergeCell ref="A39:J39"/>
    <mergeCell ref="K39:M39"/>
    <mergeCell ref="A40:J40"/>
    <mergeCell ref="K40:M40"/>
    <mergeCell ref="A41:J41"/>
    <mergeCell ref="K41:M41"/>
    <mergeCell ref="A32:D32"/>
    <mergeCell ref="F32:G32"/>
    <mergeCell ref="H32:I32"/>
    <mergeCell ref="J32:K32"/>
    <mergeCell ref="L32:M32"/>
    <mergeCell ref="A38:J38"/>
    <mergeCell ref="K38:M38"/>
    <mergeCell ref="A30:D30"/>
    <mergeCell ref="F30:G30"/>
    <mergeCell ref="H30:I30"/>
    <mergeCell ref="J30:K30"/>
    <mergeCell ref="L30:M30"/>
    <mergeCell ref="A31:D31"/>
    <mergeCell ref="F31:G31"/>
    <mergeCell ref="H31:I31"/>
    <mergeCell ref="J31:K31"/>
    <mergeCell ref="L31:M31"/>
    <mergeCell ref="A28:D28"/>
    <mergeCell ref="F28:G28"/>
    <mergeCell ref="H28:I28"/>
    <mergeCell ref="J28:K28"/>
    <mergeCell ref="L28:M28"/>
    <mergeCell ref="A29:D29"/>
    <mergeCell ref="F29:G29"/>
    <mergeCell ref="H29:I29"/>
    <mergeCell ref="J29:K29"/>
    <mergeCell ref="L29:M29"/>
    <mergeCell ref="A26:D26"/>
    <mergeCell ref="F26:G26"/>
    <mergeCell ref="H26:I26"/>
    <mergeCell ref="J26:K26"/>
    <mergeCell ref="L26:M26"/>
    <mergeCell ref="A27:D27"/>
    <mergeCell ref="F27:G27"/>
    <mergeCell ref="H27:I27"/>
    <mergeCell ref="J27:K27"/>
    <mergeCell ref="L27:M27"/>
    <mergeCell ref="A24:D24"/>
    <mergeCell ref="F24:G24"/>
    <mergeCell ref="H24:I24"/>
    <mergeCell ref="J24:K24"/>
    <mergeCell ref="L24:M24"/>
    <mergeCell ref="A25:D25"/>
    <mergeCell ref="F25:G25"/>
    <mergeCell ref="H25:I25"/>
    <mergeCell ref="J25:K25"/>
    <mergeCell ref="L25:M25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A16:D16"/>
    <mergeCell ref="F16:G16"/>
    <mergeCell ref="H16:I16"/>
    <mergeCell ref="J16:K16"/>
    <mergeCell ref="L16:M16"/>
    <mergeCell ref="A17:D17"/>
    <mergeCell ref="F17:G17"/>
    <mergeCell ref="H17:I17"/>
    <mergeCell ref="J17:K17"/>
    <mergeCell ref="L17:M17"/>
    <mergeCell ref="A14:D14"/>
    <mergeCell ref="F14:G14"/>
    <mergeCell ref="H14:I14"/>
    <mergeCell ref="J14:K14"/>
    <mergeCell ref="L14:M14"/>
    <mergeCell ref="F15:G15"/>
    <mergeCell ref="H15:I15"/>
    <mergeCell ref="J15:K15"/>
    <mergeCell ref="L15:M15"/>
    <mergeCell ref="A8:D8"/>
    <mergeCell ref="A13:D13"/>
    <mergeCell ref="F13:G13"/>
    <mergeCell ref="H13:I13"/>
    <mergeCell ref="J13:K13"/>
    <mergeCell ref="L13:M13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00000"/>
    <pageSetUpPr fitToPage="1"/>
  </sheetPr>
  <dimension ref="A1:L41"/>
  <sheetViews>
    <sheetView workbookViewId="0">
      <selection activeCell="A3" sqref="A3:L3"/>
    </sheetView>
  </sheetViews>
  <sheetFormatPr defaultRowHeight="15" x14ac:dyDescent="0.25"/>
  <sheetData>
    <row r="1" spans="1:12" x14ac:dyDescent="0.25">
      <c r="A1" s="434" t="s">
        <v>438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</row>
    <row r="3" spans="1:12" x14ac:dyDescent="0.25">
      <c r="A3" s="435" t="s">
        <v>721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</row>
    <row r="4" spans="1:12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</row>
    <row r="5" spans="1:12" ht="15.75" x14ac:dyDescent="0.25">
      <c r="C5" s="450" t="s">
        <v>395</v>
      </c>
      <c r="D5" s="450"/>
      <c r="E5" s="450"/>
      <c r="F5" s="450"/>
      <c r="G5" s="450"/>
      <c r="H5" s="450"/>
      <c r="I5" s="450"/>
    </row>
    <row r="6" spans="1:12" ht="15.75" x14ac:dyDescent="0.25">
      <c r="C6" s="450" t="s">
        <v>396</v>
      </c>
      <c r="D6" s="450"/>
      <c r="E6" s="450"/>
      <c r="F6" s="450"/>
      <c r="G6" s="450"/>
      <c r="H6" s="450"/>
      <c r="I6" s="450"/>
    </row>
    <row r="8" spans="1:12" ht="15.75" x14ac:dyDescent="0.25">
      <c r="A8" s="488" t="s">
        <v>397</v>
      </c>
      <c r="B8" s="488"/>
      <c r="C8" s="488"/>
      <c r="D8" s="488"/>
      <c r="E8" t="s">
        <v>439</v>
      </c>
    </row>
    <row r="9" spans="1:12" ht="15.75" x14ac:dyDescent="0.25">
      <c r="A9" s="205" t="s">
        <v>399</v>
      </c>
      <c r="B9" s="205"/>
      <c r="C9" t="s">
        <v>426</v>
      </c>
      <c r="H9" s="213"/>
    </row>
    <row r="10" spans="1:12" ht="15.75" x14ac:dyDescent="0.25">
      <c r="A10" s="205" t="s">
        <v>400</v>
      </c>
      <c r="B10" s="205"/>
      <c r="C10" t="s">
        <v>427</v>
      </c>
      <c r="D10" s="205"/>
    </row>
    <row r="11" spans="1:12" ht="15.75" x14ac:dyDescent="0.25">
      <c r="A11" s="205" t="s">
        <v>401</v>
      </c>
      <c r="B11" s="205"/>
      <c r="C11" s="205"/>
      <c r="D11" s="206" t="s">
        <v>428</v>
      </c>
    </row>
    <row r="12" spans="1:12" ht="15.75" thickBot="1" x14ac:dyDescent="0.3"/>
    <row r="13" spans="1:12" ht="15.75" thickBot="1" x14ac:dyDescent="0.3">
      <c r="A13" s="445" t="s">
        <v>402</v>
      </c>
      <c r="B13" s="446"/>
      <c r="C13" s="446"/>
      <c r="D13" s="447"/>
      <c r="E13" s="470" t="s">
        <v>450</v>
      </c>
      <c r="F13" s="471"/>
      <c r="G13" s="470" t="s">
        <v>449</v>
      </c>
      <c r="H13" s="471"/>
      <c r="I13" s="472" t="s">
        <v>451</v>
      </c>
      <c r="J13" s="472"/>
      <c r="K13" s="473" t="s">
        <v>403</v>
      </c>
      <c r="L13" s="449"/>
    </row>
    <row r="14" spans="1:12" x14ac:dyDescent="0.25">
      <c r="A14" s="466" t="s">
        <v>404</v>
      </c>
      <c r="B14" s="467"/>
      <c r="C14" s="467"/>
      <c r="D14" s="489"/>
      <c r="E14" s="490">
        <v>0</v>
      </c>
      <c r="F14" s="490"/>
      <c r="G14" s="490">
        <v>0</v>
      </c>
      <c r="H14" s="490"/>
      <c r="I14" s="490">
        <v>0</v>
      </c>
      <c r="J14" s="491"/>
      <c r="K14" s="490">
        <v>0</v>
      </c>
      <c r="L14" s="492"/>
    </row>
    <row r="15" spans="1:12" x14ac:dyDescent="0.25">
      <c r="A15" s="207" t="s">
        <v>405</v>
      </c>
      <c r="B15" s="208"/>
      <c r="C15" s="208"/>
      <c r="D15" s="209"/>
      <c r="E15" s="463"/>
      <c r="F15" s="463"/>
      <c r="G15" s="463"/>
      <c r="H15" s="463"/>
      <c r="I15" s="463"/>
      <c r="J15" s="486"/>
      <c r="K15" s="463"/>
      <c r="L15" s="487"/>
    </row>
    <row r="16" spans="1:12" x14ac:dyDescent="0.25">
      <c r="A16" s="464" t="s">
        <v>406</v>
      </c>
      <c r="B16" s="465"/>
      <c r="C16" s="465"/>
      <c r="D16" s="484"/>
      <c r="E16" s="463">
        <v>1907673</v>
      </c>
      <c r="F16" s="463"/>
      <c r="G16" s="463">
        <v>106551</v>
      </c>
      <c r="H16" s="463"/>
      <c r="I16" s="463"/>
      <c r="J16" s="486"/>
      <c r="K16" s="463">
        <f>SUM(E16:J16)</f>
        <v>2014224</v>
      </c>
      <c r="L16" s="487"/>
    </row>
    <row r="17" spans="1:12" x14ac:dyDescent="0.25">
      <c r="A17" s="464" t="s">
        <v>407</v>
      </c>
      <c r="B17" s="465"/>
      <c r="C17" s="465"/>
      <c r="D17" s="484"/>
      <c r="E17" s="463"/>
      <c r="F17" s="463"/>
      <c r="G17" s="463"/>
      <c r="H17" s="463"/>
      <c r="I17" s="463"/>
      <c r="J17" s="486"/>
      <c r="K17" s="463"/>
      <c r="L17" s="487"/>
    </row>
    <row r="18" spans="1:12" x14ac:dyDescent="0.25">
      <c r="A18" s="464" t="s">
        <v>408</v>
      </c>
      <c r="B18" s="465"/>
      <c r="C18" s="465"/>
      <c r="D18" s="484"/>
      <c r="E18" s="463"/>
      <c r="F18" s="463"/>
      <c r="G18" s="463"/>
      <c r="H18" s="463"/>
      <c r="I18" s="463"/>
      <c r="J18" s="486"/>
      <c r="K18" s="463"/>
      <c r="L18" s="487"/>
    </row>
    <row r="19" spans="1:12" x14ac:dyDescent="0.25">
      <c r="A19" s="464" t="s">
        <v>409</v>
      </c>
      <c r="B19" s="465"/>
      <c r="C19" s="465"/>
      <c r="D19" s="484"/>
      <c r="E19" s="463"/>
      <c r="F19" s="463"/>
      <c r="G19" s="463"/>
      <c r="H19" s="463"/>
      <c r="I19" s="463"/>
      <c r="J19" s="486"/>
      <c r="K19" s="463"/>
      <c r="L19" s="487"/>
    </row>
    <row r="20" spans="1:12" ht="15.75" thickBot="1" x14ac:dyDescent="0.3">
      <c r="A20" s="478" t="s">
        <v>452</v>
      </c>
      <c r="B20" s="479"/>
      <c r="C20" s="479"/>
      <c r="D20" s="480"/>
      <c r="E20" s="438"/>
      <c r="F20" s="438"/>
      <c r="G20" s="438"/>
      <c r="H20" s="438"/>
      <c r="I20" s="438"/>
      <c r="J20" s="504"/>
      <c r="K20" s="438"/>
      <c r="L20" s="494"/>
    </row>
    <row r="21" spans="1:12" ht="15.75" thickBot="1" x14ac:dyDescent="0.3">
      <c r="A21" s="440" t="s">
        <v>410</v>
      </c>
      <c r="B21" s="441"/>
      <c r="C21" s="441"/>
      <c r="D21" s="474"/>
      <c r="E21" s="475">
        <f>SUM(E14:F20)</f>
        <v>1907673</v>
      </c>
      <c r="F21" s="476"/>
      <c r="G21" s="475">
        <f>SUM(G14:H20)</f>
        <v>106551</v>
      </c>
      <c r="H21" s="476"/>
      <c r="I21" s="475">
        <f>SUM(I14:J20)</f>
        <v>0</v>
      </c>
      <c r="J21" s="476"/>
      <c r="K21" s="499">
        <f>SUM(K14:L20)</f>
        <v>2014224</v>
      </c>
      <c r="L21" s="495"/>
    </row>
    <row r="22" spans="1:12" x14ac:dyDescent="0.25">
      <c r="A22" s="210"/>
      <c r="B22" s="210"/>
      <c r="C22" s="210"/>
      <c r="D22" s="211"/>
      <c r="E22" s="211"/>
      <c r="F22" s="211"/>
      <c r="G22" s="211"/>
      <c r="H22" s="211"/>
      <c r="I22" s="211"/>
      <c r="J22" s="211"/>
    </row>
    <row r="23" spans="1:12" ht="15.75" thickBot="1" x14ac:dyDescent="0.3">
      <c r="A23" s="210"/>
      <c r="B23" s="210"/>
      <c r="C23" s="210"/>
      <c r="D23" s="211"/>
      <c r="E23" s="211"/>
      <c r="F23" s="211"/>
      <c r="G23" s="211"/>
      <c r="H23" s="211"/>
      <c r="I23" s="211"/>
      <c r="J23" s="211"/>
    </row>
    <row r="24" spans="1:12" ht="15.75" thickBot="1" x14ac:dyDescent="0.3">
      <c r="A24" s="440" t="s">
        <v>411</v>
      </c>
      <c r="B24" s="441"/>
      <c r="C24" s="441"/>
      <c r="D24" s="441"/>
      <c r="E24" s="470" t="s">
        <v>450</v>
      </c>
      <c r="F24" s="471"/>
      <c r="G24" s="470" t="s">
        <v>449</v>
      </c>
      <c r="H24" s="471"/>
      <c r="I24" s="472" t="s">
        <v>451</v>
      </c>
      <c r="J24" s="472"/>
      <c r="K24" s="473" t="s">
        <v>403</v>
      </c>
      <c r="L24" s="449"/>
    </row>
    <row r="25" spans="1:12" x14ac:dyDescent="0.25">
      <c r="A25" s="466" t="s">
        <v>412</v>
      </c>
      <c r="B25" s="467"/>
      <c r="C25" s="467"/>
      <c r="D25" s="467"/>
      <c r="E25" s="463"/>
      <c r="F25" s="463"/>
      <c r="G25" s="463"/>
      <c r="H25" s="463"/>
      <c r="I25" s="463"/>
      <c r="J25" s="463"/>
      <c r="K25" s="463">
        <f t="shared" ref="K25" si="0">SUM(G25:J25)</f>
        <v>0</v>
      </c>
      <c r="L25" s="463"/>
    </row>
    <row r="26" spans="1:12" x14ac:dyDescent="0.25">
      <c r="A26" s="464" t="s">
        <v>413</v>
      </c>
      <c r="B26" s="465"/>
      <c r="C26" s="465"/>
      <c r="D26" s="465"/>
      <c r="E26" s="463"/>
      <c r="F26" s="463"/>
      <c r="G26" s="463">
        <v>529340</v>
      </c>
      <c r="H26" s="463"/>
      <c r="I26" s="463"/>
      <c r="J26" s="463"/>
      <c r="K26" s="463">
        <f>SUM(E26:J26)</f>
        <v>529340</v>
      </c>
      <c r="L26" s="463"/>
    </row>
    <row r="27" spans="1:12" x14ac:dyDescent="0.25">
      <c r="A27" s="464" t="s">
        <v>414</v>
      </c>
      <c r="B27" s="465"/>
      <c r="C27" s="465"/>
      <c r="D27" s="465"/>
      <c r="E27" s="463"/>
      <c r="F27" s="463"/>
      <c r="G27" s="463">
        <v>1378333</v>
      </c>
      <c r="H27" s="463"/>
      <c r="I27" s="463">
        <v>106551</v>
      </c>
      <c r="J27" s="463"/>
      <c r="K27" s="463">
        <f>SUM(E27:J27)</f>
        <v>1484884</v>
      </c>
      <c r="L27" s="463"/>
    </row>
    <row r="28" spans="1:12" x14ac:dyDescent="0.25">
      <c r="A28" s="464" t="s">
        <v>415</v>
      </c>
      <c r="B28" s="465"/>
      <c r="C28" s="465"/>
      <c r="D28" s="465"/>
      <c r="E28" s="463"/>
      <c r="F28" s="463"/>
      <c r="G28" s="463"/>
      <c r="H28" s="463"/>
      <c r="I28" s="463"/>
      <c r="J28" s="463"/>
      <c r="K28" s="463"/>
      <c r="L28" s="463"/>
    </row>
    <row r="29" spans="1:12" x14ac:dyDescent="0.25">
      <c r="A29" s="513" t="s">
        <v>416</v>
      </c>
      <c r="B29" s="514"/>
      <c r="C29" s="514"/>
      <c r="D29" s="515"/>
      <c r="E29" s="463"/>
      <c r="F29" s="463"/>
      <c r="G29" s="463"/>
      <c r="H29" s="463"/>
      <c r="I29" s="463"/>
      <c r="J29" s="463"/>
      <c r="K29" s="463"/>
      <c r="L29" s="463"/>
    </row>
    <row r="30" spans="1:12" x14ac:dyDescent="0.25">
      <c r="A30" s="461"/>
      <c r="B30" s="462"/>
      <c r="C30" s="462"/>
      <c r="D30" s="462"/>
      <c r="E30" s="463"/>
      <c r="F30" s="463"/>
      <c r="G30" s="463"/>
      <c r="H30" s="463"/>
      <c r="I30" s="463"/>
      <c r="J30" s="463"/>
      <c r="K30" s="463"/>
      <c r="L30" s="463"/>
    </row>
    <row r="31" spans="1:12" ht="15.75" thickBot="1" x14ac:dyDescent="0.3">
      <c r="A31" s="458"/>
      <c r="B31" s="459"/>
      <c r="C31" s="459"/>
      <c r="D31" s="459"/>
      <c r="E31" s="438"/>
      <c r="F31" s="438"/>
      <c r="G31" s="438"/>
      <c r="H31" s="438"/>
      <c r="I31" s="438"/>
      <c r="J31" s="438"/>
      <c r="K31" s="463"/>
      <c r="L31" s="463"/>
    </row>
    <row r="32" spans="1:12" ht="15.75" thickBot="1" x14ac:dyDescent="0.3">
      <c r="A32" s="440" t="s">
        <v>403</v>
      </c>
      <c r="B32" s="441"/>
      <c r="C32" s="441"/>
      <c r="D32" s="441"/>
      <c r="E32" s="442">
        <f>SUM(E25:F31)</f>
        <v>0</v>
      </c>
      <c r="F32" s="442"/>
      <c r="G32" s="442">
        <f>SUM(G25:H31)</f>
        <v>1907673</v>
      </c>
      <c r="H32" s="442"/>
      <c r="I32" s="442">
        <f>SUM(I25:J31)</f>
        <v>106551</v>
      </c>
      <c r="J32" s="442"/>
      <c r="K32" s="442">
        <f>SUM(K25:L29)</f>
        <v>2014224</v>
      </c>
      <c r="L32" s="495"/>
    </row>
    <row r="35" spans="1:12" ht="15.75" x14ac:dyDescent="0.25">
      <c r="A35" s="212" t="s">
        <v>441</v>
      </c>
      <c r="B35" s="212"/>
      <c r="C35" s="212"/>
      <c r="D35" s="212"/>
      <c r="E35" s="212"/>
      <c r="F35" s="212"/>
      <c r="G35" s="212"/>
      <c r="H35" s="212"/>
      <c r="I35" s="212"/>
    </row>
    <row r="37" spans="1:12" ht="15.75" thickBot="1" x14ac:dyDescent="0.3"/>
    <row r="38" spans="1:12" ht="15.75" thickBot="1" x14ac:dyDescent="0.3">
      <c r="A38" s="451" t="s">
        <v>417</v>
      </c>
      <c r="B38" s="452"/>
      <c r="C38" s="452"/>
      <c r="D38" s="452"/>
      <c r="E38" s="452"/>
      <c r="F38" s="452"/>
      <c r="G38" s="452"/>
      <c r="H38" s="452"/>
      <c r="I38" s="452"/>
      <c r="J38" s="448" t="s">
        <v>418</v>
      </c>
      <c r="K38" s="448"/>
      <c r="L38" s="449"/>
    </row>
    <row r="39" spans="1:12" x14ac:dyDescent="0.25">
      <c r="A39" s="453"/>
      <c r="B39" s="454"/>
      <c r="C39" s="454"/>
      <c r="D39" s="454"/>
      <c r="E39" s="454"/>
      <c r="F39" s="454"/>
      <c r="G39" s="454"/>
      <c r="H39" s="454"/>
      <c r="I39" s="454"/>
      <c r="J39" s="455"/>
      <c r="K39" s="456"/>
      <c r="L39" s="457"/>
    </row>
    <row r="40" spans="1:12" ht="15.75" thickBot="1" x14ac:dyDescent="0.3">
      <c r="A40" s="458"/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60"/>
    </row>
    <row r="41" spans="1:12" ht="15.75" thickBot="1" x14ac:dyDescent="0.3">
      <c r="A41" s="445" t="s">
        <v>419</v>
      </c>
      <c r="B41" s="446"/>
      <c r="C41" s="446"/>
      <c r="D41" s="446"/>
      <c r="E41" s="446"/>
      <c r="F41" s="446"/>
      <c r="G41" s="446"/>
      <c r="H41" s="446"/>
      <c r="I41" s="447"/>
      <c r="J41" s="448"/>
      <c r="K41" s="448"/>
      <c r="L41" s="449"/>
    </row>
  </sheetData>
  <mergeCells count="104">
    <mergeCell ref="K13:L13"/>
    <mergeCell ref="A14:D14"/>
    <mergeCell ref="E14:F14"/>
    <mergeCell ref="G14:H14"/>
    <mergeCell ref="I14:J14"/>
    <mergeCell ref="K14:L14"/>
    <mergeCell ref="C5:I5"/>
    <mergeCell ref="C6:I6"/>
    <mergeCell ref="A8:D8"/>
    <mergeCell ref="A13:D13"/>
    <mergeCell ref="E13:F13"/>
    <mergeCell ref="G13:H13"/>
    <mergeCell ref="I13:J13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6:D26"/>
    <mergeCell ref="E26:F26"/>
    <mergeCell ref="G26:H26"/>
    <mergeCell ref="I26:J26"/>
    <mergeCell ref="K26:L26"/>
    <mergeCell ref="G29:H29"/>
    <mergeCell ref="I29:J29"/>
    <mergeCell ref="K29:L29"/>
    <mergeCell ref="A30:D30"/>
    <mergeCell ref="E30:F30"/>
    <mergeCell ref="G30:H30"/>
    <mergeCell ref="I30:J30"/>
    <mergeCell ref="K30:L30"/>
    <mergeCell ref="A27:D27"/>
    <mergeCell ref="E27:F27"/>
    <mergeCell ref="G27:H27"/>
    <mergeCell ref="I27:J27"/>
    <mergeCell ref="K27:L27"/>
    <mergeCell ref="A28:D28"/>
    <mergeCell ref="E28:F28"/>
    <mergeCell ref="G28:H28"/>
    <mergeCell ref="I28:J28"/>
    <mergeCell ref="K28:L28"/>
    <mergeCell ref="A41:I41"/>
    <mergeCell ref="J41:L41"/>
    <mergeCell ref="A1:L1"/>
    <mergeCell ref="A2:L2"/>
    <mergeCell ref="A3:L3"/>
    <mergeCell ref="A4:L4"/>
    <mergeCell ref="A38:I38"/>
    <mergeCell ref="J38:L38"/>
    <mergeCell ref="A39:I39"/>
    <mergeCell ref="J39:L39"/>
    <mergeCell ref="A40:I40"/>
    <mergeCell ref="J40:L40"/>
    <mergeCell ref="A31:D31"/>
    <mergeCell ref="E31:F31"/>
    <mergeCell ref="G31:H31"/>
    <mergeCell ref="I31:J31"/>
    <mergeCell ref="K31:L31"/>
    <mergeCell ref="A32:D32"/>
    <mergeCell ref="E32:F32"/>
    <mergeCell ref="G32:H32"/>
    <mergeCell ref="I32:J32"/>
    <mergeCell ref="K32:L32"/>
    <mergeCell ref="A29:D29"/>
    <mergeCell ref="E29:F2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00000"/>
  </sheetPr>
  <dimension ref="A1:M41"/>
  <sheetViews>
    <sheetView view="pageBreakPreview" zoomScale="60" zoomScaleNormal="100" workbookViewId="0">
      <selection activeCell="A3" sqref="A3:M3"/>
    </sheetView>
  </sheetViews>
  <sheetFormatPr defaultRowHeight="15" x14ac:dyDescent="0.25"/>
  <cols>
    <col min="11" max="11" width="12.42578125" customWidth="1"/>
  </cols>
  <sheetData>
    <row r="1" spans="1:13" ht="15" customHeight="1" x14ac:dyDescent="0.25">
      <c r="A1" s="434" t="s">
        <v>482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ht="15" customHeight="1" x14ac:dyDescent="0.25">
      <c r="A2" s="435" t="s">
        <v>389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</row>
    <row r="3" spans="1:13" ht="15" customHeight="1" x14ac:dyDescent="0.25">
      <c r="A3" s="435" t="s">
        <v>722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x14ac:dyDescent="0.25">
      <c r="A4" s="493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</row>
    <row r="6" spans="1:13" ht="15.75" x14ac:dyDescent="0.25">
      <c r="A6" s="450" t="s">
        <v>395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7" spans="1:13" ht="15.75" x14ac:dyDescent="0.25">
      <c r="A7" s="450" t="s">
        <v>396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</row>
    <row r="9" spans="1:13" ht="15.75" x14ac:dyDescent="0.25">
      <c r="A9" s="488" t="s">
        <v>397</v>
      </c>
      <c r="B9" s="488"/>
      <c r="C9" s="488"/>
      <c r="D9" s="488"/>
    </row>
    <row r="10" spans="1:13" ht="15.75" x14ac:dyDescent="0.25">
      <c r="A10" s="336" t="s">
        <v>399</v>
      </c>
      <c r="B10" s="336"/>
      <c r="C10" s="517" t="s">
        <v>710</v>
      </c>
      <c r="D10" s="517"/>
      <c r="E10" s="517"/>
      <c r="F10" s="517"/>
      <c r="G10" s="517"/>
      <c r="H10" s="517"/>
      <c r="I10" s="517"/>
      <c r="J10" s="517"/>
      <c r="K10" s="517"/>
      <c r="L10" s="517"/>
      <c r="M10" s="517"/>
    </row>
    <row r="11" spans="1:13" ht="15.75" x14ac:dyDescent="0.25">
      <c r="A11" s="336" t="s">
        <v>400</v>
      </c>
      <c r="B11" s="336"/>
      <c r="C11" s="206" t="s">
        <v>480</v>
      </c>
      <c r="D11" s="336"/>
    </row>
    <row r="12" spans="1:13" ht="15.75" x14ac:dyDescent="0.25">
      <c r="A12" s="336" t="s">
        <v>401</v>
      </c>
      <c r="B12" s="336"/>
      <c r="C12" s="336"/>
      <c r="D12" s="206"/>
      <c r="E12" t="s">
        <v>481</v>
      </c>
    </row>
    <row r="13" spans="1:13" ht="15.75" thickBot="1" x14ac:dyDescent="0.3"/>
    <row r="14" spans="1:13" ht="15.75" thickBot="1" x14ac:dyDescent="0.3">
      <c r="A14" s="445" t="s">
        <v>402</v>
      </c>
      <c r="B14" s="446"/>
      <c r="C14" s="446"/>
      <c r="D14" s="447"/>
      <c r="E14" s="470">
        <v>2018</v>
      </c>
      <c r="F14" s="471"/>
      <c r="G14" s="470">
        <v>2019</v>
      </c>
      <c r="H14" s="472"/>
      <c r="I14" s="473">
        <v>2020</v>
      </c>
      <c r="J14" s="448"/>
      <c r="K14" s="334" t="s">
        <v>711</v>
      </c>
      <c r="L14" s="473" t="s">
        <v>403</v>
      </c>
      <c r="M14" s="449"/>
    </row>
    <row r="15" spans="1:13" x14ac:dyDescent="0.25">
      <c r="A15" s="466" t="s">
        <v>404</v>
      </c>
      <c r="B15" s="467"/>
      <c r="C15" s="467"/>
      <c r="D15" s="489"/>
      <c r="E15" s="490"/>
      <c r="F15" s="490"/>
      <c r="G15" s="490"/>
      <c r="H15" s="490"/>
      <c r="I15" s="490"/>
      <c r="J15" s="491"/>
      <c r="K15" s="335"/>
      <c r="L15" s="490"/>
      <c r="M15" s="492"/>
    </row>
    <row r="16" spans="1:13" x14ac:dyDescent="0.25">
      <c r="A16" s="207" t="s">
        <v>405</v>
      </c>
      <c r="B16" s="208"/>
      <c r="C16" s="208"/>
      <c r="D16" s="209"/>
      <c r="G16" s="463"/>
      <c r="H16" s="463"/>
      <c r="I16" s="463"/>
      <c r="J16" s="486"/>
      <c r="K16" s="339"/>
      <c r="L16" s="463"/>
      <c r="M16" s="487"/>
    </row>
    <row r="17" spans="1:13" x14ac:dyDescent="0.25">
      <c r="A17" s="464" t="s">
        <v>406</v>
      </c>
      <c r="B17" s="465"/>
      <c r="C17" s="465"/>
      <c r="D17" s="484"/>
      <c r="E17" s="463"/>
      <c r="F17" s="463"/>
      <c r="G17" s="463">
        <v>4299427</v>
      </c>
      <c r="H17" s="463"/>
      <c r="I17" s="463"/>
      <c r="J17" s="486"/>
      <c r="K17" s="339"/>
      <c r="L17" s="463">
        <f>SUM(G17:J17)</f>
        <v>4299427</v>
      </c>
      <c r="M17" s="487"/>
    </row>
    <row r="18" spans="1:13" x14ac:dyDescent="0.25">
      <c r="A18" s="464" t="s">
        <v>407</v>
      </c>
      <c r="B18" s="465"/>
      <c r="C18" s="465"/>
      <c r="D18" s="484"/>
      <c r="E18" s="463"/>
      <c r="F18" s="463"/>
      <c r="G18" s="463"/>
      <c r="H18" s="463"/>
      <c r="I18" s="463"/>
      <c r="J18" s="486"/>
      <c r="K18" s="339"/>
      <c r="L18" s="463"/>
      <c r="M18" s="487"/>
    </row>
    <row r="19" spans="1:13" x14ac:dyDescent="0.25">
      <c r="A19" s="464" t="s">
        <v>408</v>
      </c>
      <c r="B19" s="465"/>
      <c r="C19" s="465"/>
      <c r="D19" s="484"/>
      <c r="E19" s="463"/>
      <c r="F19" s="463"/>
      <c r="G19" s="463"/>
      <c r="H19" s="463"/>
      <c r="I19" s="463"/>
      <c r="J19" s="486"/>
      <c r="K19" s="339"/>
      <c r="L19" s="463"/>
      <c r="M19" s="487"/>
    </row>
    <row r="20" spans="1:13" x14ac:dyDescent="0.25">
      <c r="A20" s="464" t="s">
        <v>409</v>
      </c>
      <c r="B20" s="465"/>
      <c r="C20" s="465"/>
      <c r="D20" s="484"/>
      <c r="E20" s="463"/>
      <c r="F20" s="463"/>
      <c r="G20" s="463"/>
      <c r="H20" s="463"/>
      <c r="I20" s="463"/>
      <c r="J20" s="486"/>
      <c r="K20" s="339"/>
      <c r="L20" s="463"/>
      <c r="M20" s="487"/>
    </row>
    <row r="21" spans="1:13" ht="15.75" thickBot="1" x14ac:dyDescent="0.3">
      <c r="A21" s="458"/>
      <c r="B21" s="459"/>
      <c r="C21" s="459"/>
      <c r="D21" s="518"/>
      <c r="E21" s="438"/>
      <c r="F21" s="438"/>
      <c r="G21" s="438"/>
      <c r="H21" s="438"/>
      <c r="I21" s="438"/>
      <c r="J21" s="504"/>
      <c r="K21" s="343"/>
      <c r="L21" s="438"/>
      <c r="M21" s="494"/>
    </row>
    <row r="22" spans="1:13" ht="15.75" thickBot="1" x14ac:dyDescent="0.3">
      <c r="A22" s="440" t="s">
        <v>410</v>
      </c>
      <c r="B22" s="441"/>
      <c r="C22" s="441"/>
      <c r="D22" s="474"/>
      <c r="E22" s="475">
        <f>E15+E17</f>
        <v>0</v>
      </c>
      <c r="F22" s="476"/>
      <c r="G22" s="475">
        <f t="shared" ref="G22" si="0">G15+G17</f>
        <v>4299427</v>
      </c>
      <c r="H22" s="476"/>
      <c r="I22" s="475">
        <f t="shared" ref="I22" si="1">I15+I17</f>
        <v>0</v>
      </c>
      <c r="J22" s="476"/>
      <c r="K22" s="341"/>
      <c r="L22" s="499">
        <f>SUM(L15:M21)</f>
        <v>4299427</v>
      </c>
      <c r="M22" s="495"/>
    </row>
    <row r="23" spans="1:13" x14ac:dyDescent="0.25">
      <c r="A23" s="210"/>
      <c r="B23" s="210"/>
      <c r="C23" s="210"/>
      <c r="D23" s="344"/>
      <c r="E23" s="344"/>
      <c r="F23" s="344"/>
      <c r="G23" s="344"/>
      <c r="H23" s="344"/>
      <c r="I23" s="344"/>
      <c r="J23" s="344"/>
      <c r="K23" s="344"/>
    </row>
    <row r="24" spans="1:13" ht="15.75" thickBot="1" x14ac:dyDescent="0.3">
      <c r="A24" s="210"/>
      <c r="B24" s="210"/>
      <c r="C24" s="210"/>
      <c r="D24" s="344"/>
      <c r="E24" s="344"/>
      <c r="F24" s="344"/>
      <c r="G24" s="344"/>
      <c r="H24" s="344"/>
      <c r="I24" s="344"/>
      <c r="J24" s="344"/>
      <c r="K24" s="344"/>
    </row>
    <row r="25" spans="1:13" ht="15.75" thickBot="1" x14ac:dyDescent="0.3">
      <c r="A25" s="440" t="s">
        <v>411</v>
      </c>
      <c r="B25" s="441"/>
      <c r="C25" s="441"/>
      <c r="D25" s="441"/>
      <c r="E25" s="470" t="s">
        <v>491</v>
      </c>
      <c r="F25" s="471"/>
      <c r="G25" s="470">
        <v>2019</v>
      </c>
      <c r="H25" s="471"/>
      <c r="I25" s="472" t="s">
        <v>712</v>
      </c>
      <c r="J25" s="472"/>
      <c r="K25" s="337"/>
      <c r="L25" s="473" t="s">
        <v>403</v>
      </c>
      <c r="M25" s="449"/>
    </row>
    <row r="26" spans="1:13" x14ac:dyDescent="0.25">
      <c r="A26" s="466" t="s">
        <v>412</v>
      </c>
      <c r="B26" s="467"/>
      <c r="C26" s="467"/>
      <c r="D26" s="467"/>
      <c r="E26" s="463"/>
      <c r="F26" s="463"/>
      <c r="G26" s="463"/>
      <c r="H26" s="463"/>
      <c r="I26" s="463"/>
      <c r="J26" s="463"/>
      <c r="K26" s="338"/>
      <c r="L26" s="463"/>
      <c r="M26" s="463"/>
    </row>
    <row r="27" spans="1:13" x14ac:dyDescent="0.25">
      <c r="A27" s="464" t="s">
        <v>413</v>
      </c>
      <c r="B27" s="465"/>
      <c r="C27" s="465"/>
      <c r="D27" s="465"/>
      <c r="E27" s="463"/>
      <c r="F27" s="463"/>
      <c r="G27" s="463"/>
      <c r="H27" s="463"/>
      <c r="I27" s="463"/>
      <c r="J27" s="463"/>
      <c r="K27" s="338"/>
      <c r="L27" s="463">
        <f>SUM(G27:J27)</f>
        <v>0</v>
      </c>
      <c r="M27" s="463"/>
    </row>
    <row r="28" spans="1:13" x14ac:dyDescent="0.25">
      <c r="A28" s="464" t="s">
        <v>414</v>
      </c>
      <c r="B28" s="465"/>
      <c r="C28" s="465"/>
      <c r="D28" s="465"/>
      <c r="E28" s="463"/>
      <c r="F28" s="463"/>
      <c r="G28" s="463"/>
      <c r="H28" s="463"/>
      <c r="I28" s="463"/>
      <c r="J28" s="463"/>
      <c r="K28" s="338"/>
      <c r="L28" s="463">
        <f t="shared" ref="L28:L30" si="2">SUM(G28:J28)</f>
        <v>0</v>
      </c>
      <c r="M28" s="463"/>
    </row>
    <row r="29" spans="1:13" x14ac:dyDescent="0.25">
      <c r="A29" s="461" t="s">
        <v>713</v>
      </c>
      <c r="B29" s="462"/>
      <c r="C29" s="462"/>
      <c r="D29" s="462"/>
      <c r="E29" s="463"/>
      <c r="F29" s="463"/>
      <c r="G29" s="463"/>
      <c r="H29" s="463"/>
      <c r="I29" s="463">
        <v>4299427</v>
      </c>
      <c r="J29" s="463"/>
      <c r="K29" s="338"/>
      <c r="L29" s="463">
        <f t="shared" si="2"/>
        <v>4299427</v>
      </c>
      <c r="M29" s="463"/>
    </row>
    <row r="30" spans="1:13" ht="15.75" thickBot="1" x14ac:dyDescent="0.3">
      <c r="A30" s="458"/>
      <c r="B30" s="459"/>
      <c r="C30" s="459"/>
      <c r="D30" s="459"/>
      <c r="E30" s="438"/>
      <c r="F30" s="438"/>
      <c r="G30" s="438"/>
      <c r="H30" s="438"/>
      <c r="I30" s="438"/>
      <c r="J30" s="438"/>
      <c r="K30" s="340"/>
      <c r="L30" s="463">
        <f t="shared" si="2"/>
        <v>0</v>
      </c>
      <c r="M30" s="463"/>
    </row>
    <row r="31" spans="1:13" ht="15.75" thickBot="1" x14ac:dyDescent="0.3">
      <c r="A31" s="440" t="s">
        <v>403</v>
      </c>
      <c r="B31" s="441"/>
      <c r="C31" s="441"/>
      <c r="D31" s="441"/>
      <c r="E31" s="442">
        <f>SUM(E26:F30)</f>
        <v>0</v>
      </c>
      <c r="F31" s="442"/>
      <c r="G31" s="442">
        <f t="shared" ref="G31" si="3">SUM(G26:H30)</f>
        <v>0</v>
      </c>
      <c r="H31" s="442"/>
      <c r="I31" s="442">
        <f t="shared" ref="I31" si="4">SUM(I26:J30)</f>
        <v>4299427</v>
      </c>
      <c r="J31" s="442"/>
      <c r="K31" s="342"/>
      <c r="L31" s="442">
        <f>SUM(L26:M30)</f>
        <v>4299427</v>
      </c>
      <c r="M31" s="495"/>
    </row>
    <row r="34" spans="1:13" ht="15.75" x14ac:dyDescent="0.25">
      <c r="A34" s="212" t="s">
        <v>714</v>
      </c>
      <c r="B34" s="212"/>
      <c r="C34" s="212"/>
      <c r="D34" s="212"/>
      <c r="E34" s="212"/>
      <c r="F34" s="212"/>
      <c r="G34" s="212"/>
      <c r="H34" s="212"/>
      <c r="I34" s="212"/>
    </row>
    <row r="36" spans="1:13" ht="15.75" thickBot="1" x14ac:dyDescent="0.3"/>
    <row r="37" spans="1:13" ht="15.75" thickBot="1" x14ac:dyDescent="0.3">
      <c r="A37" s="451" t="s">
        <v>417</v>
      </c>
      <c r="B37" s="452"/>
      <c r="C37" s="452"/>
      <c r="D37" s="452"/>
      <c r="E37" s="452"/>
      <c r="F37" s="452"/>
      <c r="G37" s="452"/>
      <c r="H37" s="452"/>
      <c r="I37" s="452"/>
      <c r="J37" s="448" t="s">
        <v>418</v>
      </c>
      <c r="K37" s="448"/>
      <c r="L37" s="448"/>
      <c r="M37" s="449"/>
    </row>
    <row r="38" spans="1:13" x14ac:dyDescent="0.25">
      <c r="A38" s="453"/>
      <c r="B38" s="454"/>
      <c r="C38" s="454"/>
      <c r="D38" s="454"/>
      <c r="E38" s="454"/>
      <c r="F38" s="454"/>
      <c r="G38" s="454"/>
      <c r="H38" s="454"/>
      <c r="I38" s="454"/>
      <c r="J38" s="455"/>
      <c r="K38" s="456"/>
      <c r="L38" s="456"/>
      <c r="M38" s="457"/>
    </row>
    <row r="39" spans="1:13" ht="15.75" thickBot="1" x14ac:dyDescent="0.3">
      <c r="A39" s="458"/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  <c r="M39" s="460"/>
    </row>
    <row r="40" spans="1:13" ht="15.75" thickBot="1" x14ac:dyDescent="0.3">
      <c r="A40" s="445" t="s">
        <v>419</v>
      </c>
      <c r="B40" s="446"/>
      <c r="C40" s="446"/>
      <c r="D40" s="446"/>
      <c r="E40" s="446"/>
      <c r="F40" s="446"/>
      <c r="G40" s="446"/>
      <c r="H40" s="446"/>
      <c r="I40" s="447"/>
      <c r="J40" s="448"/>
      <c r="K40" s="448"/>
      <c r="L40" s="448"/>
      <c r="M40" s="449"/>
    </row>
    <row r="41" spans="1:13" ht="15.75" thickBot="1" x14ac:dyDescent="0.3">
      <c r="A41" s="445" t="s">
        <v>419</v>
      </c>
      <c r="B41" s="446"/>
      <c r="C41" s="446"/>
      <c r="D41" s="446"/>
      <c r="E41" s="446"/>
      <c r="F41" s="446"/>
      <c r="G41" s="446"/>
      <c r="H41" s="446"/>
      <c r="I41" s="447"/>
      <c r="J41" s="448"/>
      <c r="K41" s="448"/>
      <c r="L41" s="449"/>
    </row>
  </sheetData>
  <mergeCells count="96">
    <mergeCell ref="A31:D31"/>
    <mergeCell ref="L31:M31"/>
    <mergeCell ref="A37:I37"/>
    <mergeCell ref="J37:M37"/>
    <mergeCell ref="J38:M38"/>
    <mergeCell ref="E31:F31"/>
    <mergeCell ref="G31:H31"/>
    <mergeCell ref="I31:J31"/>
    <mergeCell ref="L25:M25"/>
    <mergeCell ref="L26:M26"/>
    <mergeCell ref="L27:M27"/>
    <mergeCell ref="L28:M28"/>
    <mergeCell ref="A30:D30"/>
    <mergeCell ref="E30:F30"/>
    <mergeCell ref="G30:H30"/>
    <mergeCell ref="I30:J30"/>
    <mergeCell ref="L30:M30"/>
    <mergeCell ref="A28:D28"/>
    <mergeCell ref="E28:F28"/>
    <mergeCell ref="G28:H28"/>
    <mergeCell ref="I28:J28"/>
    <mergeCell ref="A29:D29"/>
    <mergeCell ref="E29:F29"/>
    <mergeCell ref="G29:H29"/>
    <mergeCell ref="A1:M1"/>
    <mergeCell ref="A22:D22"/>
    <mergeCell ref="E22:F22"/>
    <mergeCell ref="G22:H22"/>
    <mergeCell ref="I22:J22"/>
    <mergeCell ref="L22:M22"/>
    <mergeCell ref="G17:H17"/>
    <mergeCell ref="I17:J17"/>
    <mergeCell ref="L20:M20"/>
    <mergeCell ref="L21:M21"/>
    <mergeCell ref="A18:D18"/>
    <mergeCell ref="E18:F18"/>
    <mergeCell ref="G18:H18"/>
    <mergeCell ref="I18:J18"/>
    <mergeCell ref="A19:D19"/>
    <mergeCell ref="E19:F19"/>
    <mergeCell ref="A41:I41"/>
    <mergeCell ref="J41:L41"/>
    <mergeCell ref="A38:I38"/>
    <mergeCell ref="A39:I39"/>
    <mergeCell ref="A40:I40"/>
    <mergeCell ref="J40:M40"/>
    <mergeCell ref="J39:M39"/>
    <mergeCell ref="I29:J29"/>
    <mergeCell ref="L29:M29"/>
    <mergeCell ref="A26:D26"/>
    <mergeCell ref="E26:F26"/>
    <mergeCell ref="G26:H26"/>
    <mergeCell ref="I26:J26"/>
    <mergeCell ref="A27:D27"/>
    <mergeCell ref="E27:F27"/>
    <mergeCell ref="G27:H27"/>
    <mergeCell ref="I27:J27"/>
    <mergeCell ref="A25:D25"/>
    <mergeCell ref="E25:F25"/>
    <mergeCell ref="G25:H25"/>
    <mergeCell ref="I25:J25"/>
    <mergeCell ref="A20:D20"/>
    <mergeCell ref="E20:F20"/>
    <mergeCell ref="G20:H20"/>
    <mergeCell ref="I20:J20"/>
    <mergeCell ref="A21:D21"/>
    <mergeCell ref="E21:F21"/>
    <mergeCell ref="G21:H21"/>
    <mergeCell ref="I21:J21"/>
    <mergeCell ref="G19:H19"/>
    <mergeCell ref="I19:J19"/>
    <mergeCell ref="L18:M18"/>
    <mergeCell ref="L19:M19"/>
    <mergeCell ref="L16:M16"/>
    <mergeCell ref="L17:M17"/>
    <mergeCell ref="G14:H14"/>
    <mergeCell ref="I14:J14"/>
    <mergeCell ref="E15:F15"/>
    <mergeCell ref="G15:H15"/>
    <mergeCell ref="I15:J15"/>
    <mergeCell ref="A17:D17"/>
    <mergeCell ref="E17:F17"/>
    <mergeCell ref="A9:D9"/>
    <mergeCell ref="C10:M10"/>
    <mergeCell ref="A2:M2"/>
    <mergeCell ref="A3:M3"/>
    <mergeCell ref="A4:M4"/>
    <mergeCell ref="A6:M6"/>
    <mergeCell ref="A7:M7"/>
    <mergeCell ref="L14:M14"/>
    <mergeCell ref="A15:D15"/>
    <mergeCell ref="L15:M15"/>
    <mergeCell ref="G16:H16"/>
    <mergeCell ref="I16:J16"/>
    <mergeCell ref="A14:D14"/>
    <mergeCell ref="E14:F14"/>
  </mergeCells>
  <pageMargins left="0.7" right="0.7" top="0.75" bottom="0.75" header="0.3" footer="0.3"/>
  <pageSetup paperSize="9"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00000"/>
  </sheetPr>
  <dimension ref="A2:E75"/>
  <sheetViews>
    <sheetView view="pageBreakPreview" zoomScale="60" zoomScaleNormal="100" workbookViewId="0">
      <selection activeCell="A4" sqref="A4:E4"/>
    </sheetView>
  </sheetViews>
  <sheetFormatPr defaultRowHeight="15" x14ac:dyDescent="0.25"/>
  <cols>
    <col min="1" max="1" width="60.5703125" customWidth="1"/>
    <col min="3" max="3" width="18" customWidth="1"/>
    <col min="4" max="5" width="18.140625" customWidth="1"/>
  </cols>
  <sheetData>
    <row r="2" spans="1:5" x14ac:dyDescent="0.25">
      <c r="D2" s="532" t="s">
        <v>654</v>
      </c>
      <c r="E2" s="532"/>
    </row>
    <row r="3" spans="1:5" x14ac:dyDescent="0.25">
      <c r="A3" s="493" t="s">
        <v>389</v>
      </c>
      <c r="B3" s="493"/>
      <c r="C3" s="493"/>
      <c r="D3" s="493"/>
      <c r="E3" s="493"/>
    </row>
    <row r="4" spans="1:5" ht="15.75" x14ac:dyDescent="0.25">
      <c r="A4" s="533" t="s">
        <v>723</v>
      </c>
      <c r="B4" s="533"/>
      <c r="C4" s="533"/>
      <c r="D4" s="533"/>
      <c r="E4" s="533"/>
    </row>
    <row r="5" spans="1:5" x14ac:dyDescent="0.25">
      <c r="A5" s="534" t="s">
        <v>531</v>
      </c>
      <c r="B5" s="535"/>
      <c r="C5" s="535"/>
      <c r="D5" s="535"/>
      <c r="E5" s="535"/>
    </row>
    <row r="6" spans="1:5" x14ac:dyDescent="0.25">
      <c r="A6" s="534" t="s">
        <v>532</v>
      </c>
      <c r="B6" s="535"/>
      <c r="C6" s="535"/>
      <c r="D6" s="535"/>
      <c r="E6" s="535"/>
    </row>
    <row r="7" spans="1:5" ht="15.75" x14ac:dyDescent="0.25">
      <c r="A7" s="534" t="s">
        <v>450</v>
      </c>
      <c r="B7" s="534"/>
      <c r="C7" s="534"/>
      <c r="D7" s="534"/>
      <c r="E7" s="534"/>
    </row>
    <row r="8" spans="1:5" ht="16.5" thickBot="1" x14ac:dyDescent="0.3">
      <c r="A8" s="345"/>
      <c r="B8" s="345"/>
      <c r="C8" s="531" t="s">
        <v>533</v>
      </c>
      <c r="D8" s="531"/>
      <c r="E8" s="531"/>
    </row>
    <row r="9" spans="1:5" x14ac:dyDescent="0.25">
      <c r="A9" s="519" t="s">
        <v>534</v>
      </c>
      <c r="B9" s="522" t="s">
        <v>330</v>
      </c>
      <c r="C9" s="525" t="s">
        <v>535</v>
      </c>
      <c r="D9" s="525" t="s">
        <v>536</v>
      </c>
      <c r="E9" s="527" t="s">
        <v>537</v>
      </c>
    </row>
    <row r="10" spans="1:5" x14ac:dyDescent="0.25">
      <c r="A10" s="520"/>
      <c r="B10" s="523"/>
      <c r="C10" s="526"/>
      <c r="D10" s="526"/>
      <c r="E10" s="528"/>
    </row>
    <row r="11" spans="1:5" ht="15.75" x14ac:dyDescent="0.25">
      <c r="A11" s="521"/>
      <c r="B11" s="524"/>
      <c r="C11" s="529" t="s">
        <v>538</v>
      </c>
      <c r="D11" s="529"/>
      <c r="E11" s="530"/>
    </row>
    <row r="12" spans="1:5" ht="16.5" thickBot="1" x14ac:dyDescent="0.3">
      <c r="A12" s="346" t="s">
        <v>539</v>
      </c>
      <c r="B12" s="347" t="s">
        <v>7</v>
      </c>
      <c r="C12" s="347" t="s">
        <v>8</v>
      </c>
      <c r="D12" s="347" t="s">
        <v>272</v>
      </c>
      <c r="E12" s="348" t="s">
        <v>273</v>
      </c>
    </row>
    <row r="13" spans="1:5" ht="15.75" x14ac:dyDescent="0.25">
      <c r="A13" s="349" t="s">
        <v>540</v>
      </c>
      <c r="B13" s="350" t="s">
        <v>541</v>
      </c>
      <c r="C13" s="351">
        <v>19544837</v>
      </c>
      <c r="D13" s="351">
        <v>4528231</v>
      </c>
      <c r="E13" s="352"/>
    </row>
    <row r="14" spans="1:5" ht="15.75" x14ac:dyDescent="0.25">
      <c r="A14" s="353" t="s">
        <v>542</v>
      </c>
      <c r="B14" s="354" t="s">
        <v>543</v>
      </c>
      <c r="C14" s="355">
        <f>SUM(C15+C20+C25+C30+C35)</f>
        <v>1325184692</v>
      </c>
      <c r="D14" s="355">
        <f>SUM(D15+D20+D25+D30+D35)</f>
        <v>1033783077</v>
      </c>
      <c r="E14" s="355">
        <f>SUM(E15+E20+E25)</f>
        <v>0</v>
      </c>
    </row>
    <row r="15" spans="1:5" ht="31.5" x14ac:dyDescent="0.25">
      <c r="A15" s="353" t="s">
        <v>544</v>
      </c>
      <c r="B15" s="354" t="s">
        <v>545</v>
      </c>
      <c r="C15" s="355">
        <f>SUM(C16:C19)</f>
        <v>1221462557</v>
      </c>
      <c r="D15" s="355">
        <f>SUM(D16:D19)</f>
        <v>1013036207</v>
      </c>
      <c r="E15" s="355">
        <f>SUM(E16:E19)</f>
        <v>0</v>
      </c>
    </row>
    <row r="16" spans="1:5" ht="31.5" x14ac:dyDescent="0.25">
      <c r="A16" s="356" t="s">
        <v>546</v>
      </c>
      <c r="B16" s="354" t="s">
        <v>547</v>
      </c>
      <c r="C16" s="357">
        <v>243800472</v>
      </c>
      <c r="D16" s="357">
        <v>177204195</v>
      </c>
      <c r="E16" s="358"/>
    </row>
    <row r="17" spans="1:5" ht="31.5" x14ac:dyDescent="0.25">
      <c r="A17" s="356" t="s">
        <v>548</v>
      </c>
      <c r="B17" s="354" t="s">
        <v>549</v>
      </c>
      <c r="C17" s="359"/>
      <c r="D17" s="359"/>
      <c r="E17" s="360"/>
    </row>
    <row r="18" spans="1:5" ht="31.5" x14ac:dyDescent="0.25">
      <c r="A18" s="356" t="s">
        <v>550</v>
      </c>
      <c r="B18" s="354" t="s">
        <v>551</v>
      </c>
      <c r="C18" s="359">
        <f>260323444+395024067</f>
        <v>655347511</v>
      </c>
      <c r="D18" s="359">
        <f>221574572+300447646</f>
        <v>522022218</v>
      </c>
      <c r="E18" s="360"/>
    </row>
    <row r="19" spans="1:5" ht="15.75" x14ac:dyDescent="0.25">
      <c r="A19" s="356" t="s">
        <v>552</v>
      </c>
      <c r="B19" s="354" t="s">
        <v>553</v>
      </c>
      <c r="C19" s="359">
        <v>322314574</v>
      </c>
      <c r="D19" s="359">
        <v>313809794</v>
      </c>
      <c r="E19" s="360"/>
    </row>
    <row r="20" spans="1:5" ht="31.5" x14ac:dyDescent="0.25">
      <c r="A20" s="353" t="s">
        <v>554</v>
      </c>
      <c r="B20" s="354" t="s">
        <v>555</v>
      </c>
      <c r="C20" s="361">
        <f>SUM(C21:C24)</f>
        <v>103722135</v>
      </c>
      <c r="D20" s="361">
        <f>SUM(D21:D24)</f>
        <v>20746870</v>
      </c>
      <c r="E20" s="361">
        <f>SUM(E21:E24)</f>
        <v>0</v>
      </c>
    </row>
    <row r="21" spans="1:5" ht="31.5" x14ac:dyDescent="0.25">
      <c r="A21" s="356" t="s">
        <v>556</v>
      </c>
      <c r="B21" s="354" t="s">
        <v>557</v>
      </c>
      <c r="C21" s="359">
        <v>29436</v>
      </c>
      <c r="D21" s="359">
        <v>0</v>
      </c>
      <c r="E21" s="360"/>
    </row>
    <row r="22" spans="1:5" ht="31.5" x14ac:dyDescent="0.25">
      <c r="A22" s="356" t="s">
        <v>558</v>
      </c>
      <c r="B22" s="354" t="s">
        <v>259</v>
      </c>
      <c r="C22" s="359"/>
      <c r="D22" s="359"/>
      <c r="E22" s="360"/>
    </row>
    <row r="23" spans="1:5" ht="31.5" x14ac:dyDescent="0.25">
      <c r="A23" s="356" t="s">
        <v>559</v>
      </c>
      <c r="B23" s="354" t="s">
        <v>261</v>
      </c>
      <c r="C23" s="359">
        <f>30947612+17556646</f>
        <v>48504258</v>
      </c>
      <c r="D23" s="359">
        <f>875628+6755747</f>
        <v>7631375</v>
      </c>
      <c r="E23" s="360"/>
    </row>
    <row r="24" spans="1:5" ht="15.75" x14ac:dyDescent="0.25">
      <c r="A24" s="356" t="s">
        <v>560</v>
      </c>
      <c r="B24" s="354" t="s">
        <v>281</v>
      </c>
      <c r="C24" s="359">
        <v>55188441</v>
      </c>
      <c r="D24" s="359">
        <f>13115495</f>
        <v>13115495</v>
      </c>
      <c r="E24" s="360"/>
    </row>
    <row r="25" spans="1:5" ht="15.75" x14ac:dyDescent="0.25">
      <c r="A25" s="353" t="s">
        <v>561</v>
      </c>
      <c r="B25" s="354" t="s">
        <v>282</v>
      </c>
      <c r="C25" s="361">
        <f>SUM(C26:C29)</f>
        <v>0</v>
      </c>
      <c r="D25" s="361">
        <f t="shared" ref="D25:E25" si="0">SUM(D26:D29)</f>
        <v>0</v>
      </c>
      <c r="E25" s="361">
        <f t="shared" si="0"/>
        <v>0</v>
      </c>
    </row>
    <row r="26" spans="1:5" ht="15.75" x14ac:dyDescent="0.25">
      <c r="A26" s="356" t="s">
        <v>562</v>
      </c>
      <c r="B26" s="354" t="s">
        <v>283</v>
      </c>
      <c r="C26" s="359">
        <v>0</v>
      </c>
      <c r="D26" s="359"/>
      <c r="E26" s="360"/>
    </row>
    <row r="27" spans="1:5" ht="31.5" x14ac:dyDescent="0.25">
      <c r="A27" s="356" t="s">
        <v>563</v>
      </c>
      <c r="B27" s="354" t="s">
        <v>284</v>
      </c>
      <c r="C27" s="359">
        <v>0</v>
      </c>
      <c r="D27" s="359"/>
      <c r="E27" s="360"/>
    </row>
    <row r="28" spans="1:5" ht="15.75" x14ac:dyDescent="0.25">
      <c r="A28" s="356" t="s">
        <v>564</v>
      </c>
      <c r="B28" s="354" t="s">
        <v>287</v>
      </c>
      <c r="C28" s="359">
        <v>0</v>
      </c>
      <c r="D28" s="359"/>
      <c r="E28" s="360"/>
    </row>
    <row r="29" spans="1:5" ht="15.75" x14ac:dyDescent="0.25">
      <c r="A29" s="356" t="s">
        <v>565</v>
      </c>
      <c r="B29" s="354" t="s">
        <v>290</v>
      </c>
      <c r="C29" s="359"/>
      <c r="D29" s="359"/>
      <c r="E29" s="360"/>
    </row>
    <row r="30" spans="1:5" ht="15.75" x14ac:dyDescent="0.25">
      <c r="A30" s="353" t="s">
        <v>566</v>
      </c>
      <c r="B30" s="354" t="s">
        <v>293</v>
      </c>
      <c r="C30" s="361">
        <f>SUM(C31:C34)</f>
        <v>0</v>
      </c>
      <c r="D30" s="361">
        <f t="shared" ref="D30:E30" si="1">SUM(D31:D34)</f>
        <v>0</v>
      </c>
      <c r="E30" s="361">
        <f t="shared" si="1"/>
        <v>0</v>
      </c>
    </row>
    <row r="31" spans="1:5" ht="15.75" x14ac:dyDescent="0.25">
      <c r="A31" s="356" t="s">
        <v>567</v>
      </c>
      <c r="B31" s="354" t="s">
        <v>295</v>
      </c>
      <c r="C31" s="359"/>
      <c r="D31" s="359"/>
      <c r="E31" s="360"/>
    </row>
    <row r="32" spans="1:5" ht="31.5" x14ac:dyDescent="0.25">
      <c r="A32" s="356" t="s">
        <v>568</v>
      </c>
      <c r="B32" s="354" t="s">
        <v>297</v>
      </c>
      <c r="C32" s="359"/>
      <c r="D32" s="359"/>
      <c r="E32" s="360"/>
    </row>
    <row r="33" spans="1:5" ht="15.75" x14ac:dyDescent="0.25">
      <c r="A33" s="356" t="s">
        <v>569</v>
      </c>
      <c r="B33" s="354" t="s">
        <v>299</v>
      </c>
      <c r="C33" s="359"/>
      <c r="D33" s="359"/>
      <c r="E33" s="360"/>
    </row>
    <row r="34" spans="1:5" ht="15.75" x14ac:dyDescent="0.25">
      <c r="A34" s="356" t="s">
        <v>570</v>
      </c>
      <c r="B34" s="354" t="s">
        <v>571</v>
      </c>
      <c r="C34" s="359"/>
      <c r="D34" s="359"/>
      <c r="E34" s="360"/>
    </row>
    <row r="35" spans="1:5" ht="15.75" x14ac:dyDescent="0.25">
      <c r="A35" s="353" t="s">
        <v>572</v>
      </c>
      <c r="B35" s="354" t="s">
        <v>573</v>
      </c>
      <c r="C35" s="361">
        <f>SUM(C36:C39)</f>
        <v>0</v>
      </c>
      <c r="D35" s="361">
        <f t="shared" ref="D35:E35" si="2">SUM(D36:D39)</f>
        <v>0</v>
      </c>
      <c r="E35" s="361">
        <f t="shared" si="2"/>
        <v>0</v>
      </c>
    </row>
    <row r="36" spans="1:5" ht="15.75" x14ac:dyDescent="0.25">
      <c r="A36" s="356" t="s">
        <v>574</v>
      </c>
      <c r="B36" s="354" t="s">
        <v>575</v>
      </c>
      <c r="C36" s="359"/>
      <c r="D36" s="359"/>
      <c r="E36" s="360"/>
    </row>
    <row r="37" spans="1:5" ht="31.5" x14ac:dyDescent="0.25">
      <c r="A37" s="356" t="s">
        <v>576</v>
      </c>
      <c r="B37" s="354" t="s">
        <v>577</v>
      </c>
      <c r="C37" s="359"/>
      <c r="D37" s="359"/>
      <c r="E37" s="360"/>
    </row>
    <row r="38" spans="1:5" ht="31.5" x14ac:dyDescent="0.25">
      <c r="A38" s="356" t="s">
        <v>578</v>
      </c>
      <c r="B38" s="354" t="s">
        <v>579</v>
      </c>
      <c r="C38" s="359"/>
      <c r="D38" s="359"/>
      <c r="E38" s="360"/>
    </row>
    <row r="39" spans="1:5" ht="15.75" x14ac:dyDescent="0.25">
      <c r="A39" s="356" t="s">
        <v>580</v>
      </c>
      <c r="B39" s="354" t="s">
        <v>581</v>
      </c>
      <c r="C39" s="359"/>
      <c r="D39" s="359"/>
      <c r="E39" s="360"/>
    </row>
    <row r="40" spans="1:5" ht="15.75" x14ac:dyDescent="0.25">
      <c r="A40" s="353" t="s">
        <v>582</v>
      </c>
      <c r="B40" s="354" t="s">
        <v>583</v>
      </c>
      <c r="C40" s="361">
        <f>SUM(C41+C46+C51)</f>
        <v>62000</v>
      </c>
      <c r="D40" s="361">
        <f t="shared" ref="D40:E40" si="3">SUM(D41+D46+D51)</f>
        <v>62000</v>
      </c>
      <c r="E40" s="361">
        <f t="shared" si="3"/>
        <v>0</v>
      </c>
    </row>
    <row r="41" spans="1:5" ht="15.75" x14ac:dyDescent="0.25">
      <c r="A41" s="353" t="s">
        <v>584</v>
      </c>
      <c r="B41" s="354" t="s">
        <v>585</v>
      </c>
      <c r="C41" s="361">
        <f>SUM(C42:C45)</f>
        <v>62000</v>
      </c>
      <c r="D41" s="361">
        <f>SUM(D42:D45)</f>
        <v>62000</v>
      </c>
      <c r="E41" s="361">
        <f>SUM(E42:E45)</f>
        <v>0</v>
      </c>
    </row>
    <row r="42" spans="1:5" ht="15.75" x14ac:dyDescent="0.25">
      <c r="A42" s="356" t="s">
        <v>586</v>
      </c>
      <c r="B42" s="354" t="s">
        <v>587</v>
      </c>
      <c r="C42" s="359">
        <v>62000</v>
      </c>
      <c r="D42" s="359">
        <v>62000</v>
      </c>
      <c r="E42" s="360"/>
    </row>
    <row r="43" spans="1:5" ht="31.5" x14ac:dyDescent="0.25">
      <c r="A43" s="356" t="s">
        <v>588</v>
      </c>
      <c r="B43" s="354" t="s">
        <v>589</v>
      </c>
      <c r="C43" s="359"/>
      <c r="D43" s="359"/>
      <c r="E43" s="360"/>
    </row>
    <row r="44" spans="1:5" ht="15.75" x14ac:dyDescent="0.25">
      <c r="A44" s="356" t="s">
        <v>590</v>
      </c>
      <c r="B44" s="354" t="s">
        <v>591</v>
      </c>
      <c r="C44" s="359"/>
      <c r="D44" s="359"/>
      <c r="E44" s="360"/>
    </row>
    <row r="45" spans="1:5" ht="15.75" x14ac:dyDescent="0.25">
      <c r="A45" s="356" t="s">
        <v>592</v>
      </c>
      <c r="B45" s="354" t="s">
        <v>593</v>
      </c>
      <c r="C45" s="359"/>
      <c r="D45" s="359"/>
      <c r="E45" s="360"/>
    </row>
    <row r="46" spans="1:5" ht="31.5" x14ac:dyDescent="0.25">
      <c r="A46" s="353" t="s">
        <v>594</v>
      </c>
      <c r="B46" s="354" t="s">
        <v>595</v>
      </c>
      <c r="C46" s="361">
        <f>SUM(C47:C50)</f>
        <v>0</v>
      </c>
      <c r="D46" s="361">
        <f t="shared" ref="D46:E46" si="4">SUM(D47:D50)</f>
        <v>0</v>
      </c>
      <c r="E46" s="361">
        <f t="shared" si="4"/>
        <v>0</v>
      </c>
    </row>
    <row r="47" spans="1:5" ht="31.5" x14ac:dyDescent="0.25">
      <c r="A47" s="356" t="s">
        <v>596</v>
      </c>
      <c r="B47" s="354" t="s">
        <v>597</v>
      </c>
      <c r="C47" s="359"/>
      <c r="D47" s="359"/>
      <c r="E47" s="360"/>
    </row>
    <row r="48" spans="1:5" ht="31.5" x14ac:dyDescent="0.25">
      <c r="A48" s="356" t="s">
        <v>598</v>
      </c>
      <c r="B48" s="354" t="s">
        <v>599</v>
      </c>
      <c r="C48" s="359"/>
      <c r="D48" s="359"/>
      <c r="E48" s="360"/>
    </row>
    <row r="49" spans="1:5" ht="31.5" x14ac:dyDescent="0.25">
      <c r="A49" s="356" t="s">
        <v>600</v>
      </c>
      <c r="B49" s="354" t="s">
        <v>601</v>
      </c>
      <c r="C49" s="359"/>
      <c r="D49" s="359"/>
      <c r="E49" s="360"/>
    </row>
    <row r="50" spans="1:5" ht="15.75" x14ac:dyDescent="0.25">
      <c r="A50" s="356" t="s">
        <v>602</v>
      </c>
      <c r="B50" s="354" t="s">
        <v>603</v>
      </c>
      <c r="C50" s="359"/>
      <c r="D50" s="359"/>
      <c r="E50" s="360"/>
    </row>
    <row r="51" spans="1:5" ht="31.5" x14ac:dyDescent="0.25">
      <c r="A51" s="353" t="s">
        <v>604</v>
      </c>
      <c r="B51" s="354" t="s">
        <v>605</v>
      </c>
      <c r="C51" s="361">
        <f>SUM(C52:C55)</f>
        <v>0</v>
      </c>
      <c r="D51" s="361">
        <f t="shared" ref="D51:E51" si="5">SUM(D52:D55)</f>
        <v>0</v>
      </c>
      <c r="E51" s="361">
        <f t="shared" si="5"/>
        <v>0</v>
      </c>
    </row>
    <row r="52" spans="1:5" ht="31.5" x14ac:dyDescent="0.25">
      <c r="A52" s="356" t="s">
        <v>606</v>
      </c>
      <c r="B52" s="354" t="s">
        <v>607</v>
      </c>
      <c r="C52" s="359"/>
      <c r="D52" s="359"/>
      <c r="E52" s="360"/>
    </row>
    <row r="53" spans="1:5" ht="31.5" x14ac:dyDescent="0.25">
      <c r="A53" s="356" t="s">
        <v>608</v>
      </c>
      <c r="B53" s="354" t="s">
        <v>609</v>
      </c>
      <c r="C53" s="359"/>
      <c r="D53" s="359"/>
      <c r="E53" s="360"/>
    </row>
    <row r="54" spans="1:5" ht="31.5" x14ac:dyDescent="0.25">
      <c r="A54" s="356" t="s">
        <v>610</v>
      </c>
      <c r="B54" s="354" t="s">
        <v>611</v>
      </c>
      <c r="C54" s="359"/>
      <c r="D54" s="359"/>
      <c r="E54" s="360"/>
    </row>
    <row r="55" spans="1:5" ht="15.75" x14ac:dyDescent="0.25">
      <c r="A55" s="356" t="s">
        <v>612</v>
      </c>
      <c r="B55" s="354" t="s">
        <v>613</v>
      </c>
      <c r="C55" s="359"/>
      <c r="D55" s="359"/>
      <c r="E55" s="360"/>
    </row>
    <row r="56" spans="1:5" ht="15.75" x14ac:dyDescent="0.25">
      <c r="A56" s="353" t="s">
        <v>614</v>
      </c>
      <c r="B56" s="354" t="s">
        <v>615</v>
      </c>
      <c r="C56" s="359">
        <v>0</v>
      </c>
      <c r="D56" s="359">
        <v>0</v>
      </c>
      <c r="E56" s="360">
        <v>0</v>
      </c>
    </row>
    <row r="57" spans="1:5" ht="47.25" x14ac:dyDescent="0.25">
      <c r="A57" s="353" t="s">
        <v>616</v>
      </c>
      <c r="B57" s="354" t="s">
        <v>617</v>
      </c>
      <c r="C57" s="361">
        <f>SUM(C14+C56)</f>
        <v>1325184692</v>
      </c>
      <c r="D57" s="361">
        <f>SUM(D13+D14+D40+D56)</f>
        <v>1038373308</v>
      </c>
      <c r="E57" s="362"/>
    </row>
    <row r="58" spans="1:5" ht="15.75" x14ac:dyDescent="0.25">
      <c r="A58" s="353" t="s">
        <v>618</v>
      </c>
      <c r="B58" s="354" t="s">
        <v>619</v>
      </c>
      <c r="C58" s="359"/>
      <c r="D58" s="359"/>
      <c r="E58" s="360"/>
    </row>
    <row r="59" spans="1:5" ht="15.75" x14ac:dyDescent="0.25">
      <c r="A59" s="353" t="s">
        <v>620</v>
      </c>
      <c r="B59" s="354" t="s">
        <v>621</v>
      </c>
      <c r="C59" s="359"/>
      <c r="D59" s="359"/>
      <c r="E59" s="360"/>
    </row>
    <row r="60" spans="1:5" ht="31.5" x14ac:dyDescent="0.25">
      <c r="A60" s="353" t="s">
        <v>622</v>
      </c>
      <c r="B60" s="354" t="s">
        <v>623</v>
      </c>
      <c r="C60" s="361">
        <f>SUM(C58:C59)</f>
        <v>0</v>
      </c>
      <c r="D60" s="361">
        <f t="shared" ref="D60:E60" si="6">SUM(D58:D59)</f>
        <v>0</v>
      </c>
      <c r="E60" s="361">
        <f t="shared" si="6"/>
        <v>0</v>
      </c>
    </row>
    <row r="61" spans="1:5" ht="15.75" x14ac:dyDescent="0.25">
      <c r="A61" s="353" t="s">
        <v>624</v>
      </c>
      <c r="B61" s="354" t="s">
        <v>625</v>
      </c>
      <c r="C61" s="359"/>
      <c r="D61" s="359"/>
      <c r="E61" s="360"/>
    </row>
    <row r="62" spans="1:5" ht="15.75" x14ac:dyDescent="0.25">
      <c r="A62" s="353" t="s">
        <v>626</v>
      </c>
      <c r="B62" s="354" t="s">
        <v>627</v>
      </c>
      <c r="C62" s="359"/>
      <c r="D62" s="359">
        <v>268855</v>
      </c>
      <c r="E62" s="360"/>
    </row>
    <row r="63" spans="1:5" ht="15.75" x14ac:dyDescent="0.25">
      <c r="A63" s="353" t="s">
        <v>628</v>
      </c>
      <c r="B63" s="354" t="s">
        <v>629</v>
      </c>
      <c r="C63" s="359"/>
      <c r="D63" s="359">
        <v>209198838</v>
      </c>
      <c r="E63" s="360"/>
    </row>
    <row r="64" spans="1:5" ht="15.75" x14ac:dyDescent="0.25">
      <c r="A64" s="353" t="s">
        <v>630</v>
      </c>
      <c r="B64" s="354" t="s">
        <v>631</v>
      </c>
      <c r="C64" s="359"/>
      <c r="D64" s="359"/>
      <c r="E64" s="360"/>
    </row>
    <row r="65" spans="1:5" ht="15.75" x14ac:dyDescent="0.25">
      <c r="A65" s="353" t="s">
        <v>632</v>
      </c>
      <c r="B65" s="354" t="s">
        <v>633</v>
      </c>
      <c r="C65" s="361">
        <f>SUM(C61:C64)</f>
        <v>0</v>
      </c>
      <c r="D65" s="361">
        <f>SUM(D61:D64)</f>
        <v>209467693</v>
      </c>
      <c r="E65" s="361">
        <f>SUM(E61:E64)</f>
        <v>0</v>
      </c>
    </row>
    <row r="66" spans="1:5" ht="15.75" x14ac:dyDescent="0.25">
      <c r="A66" s="353" t="s">
        <v>634</v>
      </c>
      <c r="B66" s="354" t="s">
        <v>635</v>
      </c>
      <c r="C66" s="359"/>
      <c r="D66" s="359">
        <v>143420505</v>
      </c>
      <c r="E66" s="360"/>
    </row>
    <row r="67" spans="1:5" ht="15.75" x14ac:dyDescent="0.25">
      <c r="A67" s="353" t="s">
        <v>636</v>
      </c>
      <c r="B67" s="354" t="s">
        <v>637</v>
      </c>
      <c r="C67" s="359"/>
      <c r="D67" s="359"/>
      <c r="E67" s="360"/>
    </row>
    <row r="68" spans="1:5" ht="15.75" x14ac:dyDescent="0.25">
      <c r="A68" s="353" t="s">
        <v>638</v>
      </c>
      <c r="B68" s="354" t="s">
        <v>639</v>
      </c>
      <c r="C68" s="359"/>
      <c r="D68" s="359">
        <v>758333</v>
      </c>
      <c r="E68" s="360"/>
    </row>
    <row r="69" spans="1:5" ht="15.75" x14ac:dyDescent="0.25">
      <c r="A69" s="353" t="s">
        <v>640</v>
      </c>
      <c r="B69" s="354" t="s">
        <v>641</v>
      </c>
      <c r="C69" s="361">
        <f>SUM(C66:C68)</f>
        <v>0</v>
      </c>
      <c r="D69" s="361">
        <f>SUM(D66:D68)</f>
        <v>144178838</v>
      </c>
      <c r="E69" s="361">
        <f>SUM(E66:E68)</f>
        <v>0</v>
      </c>
    </row>
    <row r="70" spans="1:5" ht="15.75" x14ac:dyDescent="0.25">
      <c r="A70" s="353" t="s">
        <v>642</v>
      </c>
      <c r="B70" s="354" t="s">
        <v>643</v>
      </c>
      <c r="C70" s="359"/>
      <c r="D70" s="359">
        <v>0</v>
      </c>
      <c r="E70" s="360"/>
    </row>
    <row r="71" spans="1:5" ht="47.25" x14ac:dyDescent="0.25">
      <c r="A71" s="353" t="s">
        <v>644</v>
      </c>
      <c r="B71" s="354" t="s">
        <v>645</v>
      </c>
      <c r="C71" s="359"/>
      <c r="D71" s="359"/>
      <c r="E71" s="360"/>
    </row>
    <row r="72" spans="1:5" ht="15.75" x14ac:dyDescent="0.25">
      <c r="A72" s="353" t="s">
        <v>646</v>
      </c>
      <c r="B72" s="354" t="s">
        <v>647</v>
      </c>
      <c r="C72" s="359"/>
      <c r="D72" s="359">
        <v>-299700</v>
      </c>
      <c r="E72" s="360"/>
    </row>
    <row r="73" spans="1:5" ht="31.5" x14ac:dyDescent="0.25">
      <c r="A73" s="353" t="s">
        <v>648</v>
      </c>
      <c r="B73" s="354" t="s">
        <v>649</v>
      </c>
      <c r="C73" s="361">
        <f>SUM(C70:C72)</f>
        <v>0</v>
      </c>
      <c r="D73" s="361">
        <f>SUM(D70:D72)</f>
        <v>-299700</v>
      </c>
      <c r="E73" s="361">
        <f>SUM(E70:E72)</f>
        <v>0</v>
      </c>
    </row>
    <row r="74" spans="1:5" ht="15.75" x14ac:dyDescent="0.25">
      <c r="A74" s="353" t="s">
        <v>650</v>
      </c>
      <c r="B74" s="354" t="s">
        <v>651</v>
      </c>
      <c r="C74" s="359"/>
      <c r="D74" s="359"/>
      <c r="E74" s="360"/>
    </row>
    <row r="75" spans="1:5" ht="16.5" thickBot="1" x14ac:dyDescent="0.3">
      <c r="A75" s="363" t="s">
        <v>652</v>
      </c>
      <c r="B75" s="354" t="s">
        <v>653</v>
      </c>
      <c r="C75" s="364">
        <f>SUM(C57+C60+C65+C69+C73+C74)</f>
        <v>1325184692</v>
      </c>
      <c r="D75" s="364">
        <f>SUM(D57+D60+D65+D69+D73+D74)</f>
        <v>1391720139</v>
      </c>
      <c r="E75" s="364">
        <f>SUM(E57+E60+E65+E69+E73+E74)</f>
        <v>0</v>
      </c>
    </row>
  </sheetData>
  <mergeCells count="13">
    <mergeCell ref="C8:E8"/>
    <mergeCell ref="A3:E3"/>
    <mergeCell ref="D2:E2"/>
    <mergeCell ref="A4:E4"/>
    <mergeCell ref="A5:E5"/>
    <mergeCell ref="A6:E6"/>
    <mergeCell ref="A7:E7"/>
    <mergeCell ref="A9:A11"/>
    <mergeCell ref="B9:B11"/>
    <mergeCell ref="C9:C10"/>
    <mergeCell ref="D9:D10"/>
    <mergeCell ref="E9:E10"/>
    <mergeCell ref="C11:E11"/>
  </mergeCells>
  <pageMargins left="0.7" right="0.7" top="0.75" bottom="0.75" header="0.3" footer="0.3"/>
  <pageSetup paperSize="9" scale="7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4"/>
  <sheetViews>
    <sheetView view="pageBreakPreview" zoomScale="60" zoomScaleNormal="100" workbookViewId="0">
      <selection activeCell="A3" sqref="A3:C3"/>
    </sheetView>
  </sheetViews>
  <sheetFormatPr defaultRowHeight="15" x14ac:dyDescent="0.25"/>
  <cols>
    <col min="1" max="1" width="38.85546875" customWidth="1"/>
    <col min="3" max="3" width="36.5703125" customWidth="1"/>
  </cols>
  <sheetData>
    <row r="1" spans="1:3" x14ac:dyDescent="0.25">
      <c r="C1" s="365" t="s">
        <v>673</v>
      </c>
    </row>
    <row r="2" spans="1:3" x14ac:dyDescent="0.25">
      <c r="A2" s="493" t="s">
        <v>389</v>
      </c>
      <c r="B2" s="493"/>
      <c r="C2" s="493"/>
    </row>
    <row r="3" spans="1:3" ht="15.75" x14ac:dyDescent="0.25">
      <c r="A3" s="542" t="s">
        <v>721</v>
      </c>
      <c r="B3" s="542"/>
      <c r="C3" s="542"/>
    </row>
    <row r="4" spans="1:3" ht="15.75" x14ac:dyDescent="0.25">
      <c r="A4" s="543" t="s">
        <v>655</v>
      </c>
      <c r="B4" s="544"/>
      <c r="C4" s="544"/>
    </row>
    <row r="5" spans="1:3" ht="15.75" x14ac:dyDescent="0.25">
      <c r="A5" s="543" t="s">
        <v>656</v>
      </c>
      <c r="B5" s="543"/>
      <c r="C5" s="543"/>
    </row>
    <row r="6" spans="1:3" ht="15.75" x14ac:dyDescent="0.25">
      <c r="A6" s="543" t="s">
        <v>450</v>
      </c>
      <c r="B6" s="543"/>
      <c r="C6" s="543"/>
    </row>
    <row r="7" spans="1:3" ht="16.5" thickBot="1" x14ac:dyDescent="0.3">
      <c r="A7" s="345"/>
      <c r="B7" s="545" t="s">
        <v>533</v>
      </c>
      <c r="C7" s="545"/>
    </row>
    <row r="8" spans="1:3" x14ac:dyDescent="0.25">
      <c r="A8" s="536" t="s">
        <v>657</v>
      </c>
      <c r="B8" s="538" t="s">
        <v>330</v>
      </c>
      <c r="C8" s="540" t="s">
        <v>658</v>
      </c>
    </row>
    <row r="9" spans="1:3" x14ac:dyDescent="0.25">
      <c r="A9" s="537"/>
      <c r="B9" s="539"/>
      <c r="C9" s="541"/>
    </row>
    <row r="10" spans="1:3" ht="16.5" thickBot="1" x14ac:dyDescent="0.3">
      <c r="A10" s="366" t="s">
        <v>6</v>
      </c>
      <c r="B10" s="367" t="s">
        <v>7</v>
      </c>
      <c r="C10" s="368" t="s">
        <v>8</v>
      </c>
    </row>
    <row r="11" spans="1:3" ht="15.75" x14ac:dyDescent="0.25">
      <c r="A11" s="353" t="s">
        <v>659</v>
      </c>
      <c r="B11" s="369" t="s">
        <v>541</v>
      </c>
      <c r="C11" s="370">
        <v>691931000</v>
      </c>
    </row>
    <row r="12" spans="1:3" ht="15.75" x14ac:dyDescent="0.25">
      <c r="A12" s="353" t="s">
        <v>660</v>
      </c>
      <c r="B12" s="354" t="s">
        <v>543</v>
      </c>
      <c r="C12" s="370">
        <v>-96432258</v>
      </c>
    </row>
    <row r="13" spans="1:3" ht="31.5" x14ac:dyDescent="0.25">
      <c r="A13" s="353" t="s">
        <v>661</v>
      </c>
      <c r="B13" s="354" t="s">
        <v>545</v>
      </c>
      <c r="C13" s="370">
        <v>100986000</v>
      </c>
    </row>
    <row r="14" spans="1:3" ht="15.75" x14ac:dyDescent="0.25">
      <c r="A14" s="353" t="s">
        <v>662</v>
      </c>
      <c r="B14" s="354" t="s">
        <v>547</v>
      </c>
      <c r="C14" s="371">
        <v>319181866</v>
      </c>
    </row>
    <row r="15" spans="1:3" ht="31.5" x14ac:dyDescent="0.25">
      <c r="A15" s="353" t="s">
        <v>663</v>
      </c>
      <c r="B15" s="354" t="s">
        <v>549</v>
      </c>
      <c r="C15" s="371"/>
    </row>
    <row r="16" spans="1:3" ht="15.75" x14ac:dyDescent="0.25">
      <c r="A16" s="353" t="s">
        <v>664</v>
      </c>
      <c r="B16" s="354" t="s">
        <v>551</v>
      </c>
      <c r="C16" s="371">
        <v>-134124695</v>
      </c>
    </row>
    <row r="17" spans="1:3" ht="15.75" x14ac:dyDescent="0.25">
      <c r="A17" s="353" t="s">
        <v>665</v>
      </c>
      <c r="B17" s="354" t="s">
        <v>553</v>
      </c>
      <c r="C17" s="372">
        <f>SUM(C11:C16)</f>
        <v>881541913</v>
      </c>
    </row>
    <row r="18" spans="1:3" ht="31.5" x14ac:dyDescent="0.25">
      <c r="A18" s="353" t="s">
        <v>666</v>
      </c>
      <c r="B18" s="354" t="s">
        <v>555</v>
      </c>
      <c r="C18" s="373">
        <v>9276600</v>
      </c>
    </row>
    <row r="19" spans="1:3" ht="31.5" x14ac:dyDescent="0.25">
      <c r="A19" s="353" t="s">
        <v>667</v>
      </c>
      <c r="B19" s="354" t="s">
        <v>557</v>
      </c>
      <c r="C19" s="371">
        <v>222683359</v>
      </c>
    </row>
    <row r="20" spans="1:3" ht="31.5" x14ac:dyDescent="0.25">
      <c r="A20" s="353" t="s">
        <v>668</v>
      </c>
      <c r="B20" s="354" t="s">
        <v>259</v>
      </c>
      <c r="C20" s="371">
        <v>0</v>
      </c>
    </row>
    <row r="21" spans="1:3" ht="15.75" x14ac:dyDescent="0.25">
      <c r="A21" s="353" t="s">
        <v>669</v>
      </c>
      <c r="B21" s="354" t="s">
        <v>261</v>
      </c>
      <c r="C21" s="372">
        <f>SUM(C18:C20)</f>
        <v>231959959</v>
      </c>
    </row>
    <row r="22" spans="1:3" ht="47.25" x14ac:dyDescent="0.25">
      <c r="A22" s="353" t="s">
        <v>670</v>
      </c>
      <c r="B22" s="354" t="s">
        <v>281</v>
      </c>
      <c r="C22" s="371"/>
    </row>
    <row r="23" spans="1:3" ht="31.5" x14ac:dyDescent="0.25">
      <c r="A23" s="353" t="s">
        <v>671</v>
      </c>
      <c r="B23" s="354" t="s">
        <v>282</v>
      </c>
      <c r="C23" s="371">
        <v>278218267</v>
      </c>
    </row>
    <row r="24" spans="1:3" ht="32.25" thickBot="1" x14ac:dyDescent="0.3">
      <c r="A24" s="374" t="s">
        <v>672</v>
      </c>
      <c r="B24" s="375" t="s">
        <v>283</v>
      </c>
      <c r="C24" s="376">
        <f>SUM(C17+C21+C22+C23)</f>
        <v>1391720139</v>
      </c>
    </row>
  </sheetData>
  <mergeCells count="9">
    <mergeCell ref="A8:A9"/>
    <mergeCell ref="B8:B9"/>
    <mergeCell ref="C8:C9"/>
    <mergeCell ref="A2:C2"/>
    <mergeCell ref="A3:C3"/>
    <mergeCell ref="A4:C4"/>
    <mergeCell ref="A5:C5"/>
    <mergeCell ref="A6:C6"/>
    <mergeCell ref="B7:C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</sheetPr>
  <dimension ref="A2:D30"/>
  <sheetViews>
    <sheetView view="pageBreakPreview" zoomScale="60" zoomScaleNormal="100" workbookViewId="0">
      <selection activeCell="A4" sqref="A4:D4"/>
    </sheetView>
  </sheetViews>
  <sheetFormatPr defaultRowHeight="15" x14ac:dyDescent="0.25"/>
  <cols>
    <col min="1" max="1" width="45.28515625" customWidth="1"/>
    <col min="3" max="3" width="18.28515625" customWidth="1"/>
    <col min="4" max="4" width="22.42578125" customWidth="1"/>
  </cols>
  <sheetData>
    <row r="2" spans="1:4" x14ac:dyDescent="0.25">
      <c r="D2" t="s">
        <v>698</v>
      </c>
    </row>
    <row r="3" spans="1:4" x14ac:dyDescent="0.25">
      <c r="A3" s="493" t="s">
        <v>389</v>
      </c>
      <c r="B3" s="493"/>
      <c r="C3" s="493"/>
      <c r="D3" s="493"/>
    </row>
    <row r="4" spans="1:4" ht="15.75" x14ac:dyDescent="0.25">
      <c r="A4" s="542" t="s">
        <v>721</v>
      </c>
      <c r="B4" s="542"/>
      <c r="C4" s="542"/>
      <c r="D4" s="542"/>
    </row>
    <row r="5" spans="1:4" ht="15.75" x14ac:dyDescent="0.25">
      <c r="A5" s="548" t="s">
        <v>674</v>
      </c>
      <c r="B5" s="549"/>
      <c r="C5" s="549"/>
      <c r="D5" s="549"/>
    </row>
    <row r="6" spans="1:4" ht="15.75" x14ac:dyDescent="0.25">
      <c r="A6" s="548" t="s">
        <v>675</v>
      </c>
      <c r="B6" s="548"/>
      <c r="C6" s="548"/>
      <c r="D6" s="548"/>
    </row>
    <row r="7" spans="1:4" ht="15.75" x14ac:dyDescent="0.25">
      <c r="A7" s="548" t="s">
        <v>450</v>
      </c>
      <c r="B7" s="548"/>
      <c r="C7" s="548"/>
      <c r="D7" s="548"/>
    </row>
    <row r="8" spans="1:4" ht="15.75" thickBot="1" x14ac:dyDescent="0.3">
      <c r="A8" s="377"/>
      <c r="B8" s="377"/>
      <c r="C8" s="377"/>
      <c r="D8" s="377"/>
    </row>
    <row r="9" spans="1:4" ht="51.75" thickBot="1" x14ac:dyDescent="0.3">
      <c r="A9" s="378" t="s">
        <v>0</v>
      </c>
      <c r="B9" s="379" t="s">
        <v>330</v>
      </c>
      <c r="C9" s="380" t="s">
        <v>676</v>
      </c>
      <c r="D9" s="381" t="s">
        <v>677</v>
      </c>
    </row>
    <row r="10" spans="1:4" ht="16.5" thickBot="1" x14ac:dyDescent="0.3">
      <c r="A10" s="382" t="s">
        <v>6</v>
      </c>
      <c r="B10" s="383" t="s">
        <v>7</v>
      </c>
      <c r="C10" s="383" t="s">
        <v>8</v>
      </c>
      <c r="D10" s="384" t="s">
        <v>272</v>
      </c>
    </row>
    <row r="11" spans="1:4" ht="15.75" x14ac:dyDescent="0.25">
      <c r="A11" s="385" t="s">
        <v>678</v>
      </c>
      <c r="B11" s="386" t="s">
        <v>10</v>
      </c>
      <c r="C11" s="387">
        <v>642</v>
      </c>
      <c r="D11" s="388">
        <f>61946899+11845550</f>
        <v>73792449</v>
      </c>
    </row>
    <row r="12" spans="1:4" ht="15.75" x14ac:dyDescent="0.25">
      <c r="A12" s="385" t="s">
        <v>679</v>
      </c>
      <c r="B12" s="389" t="s">
        <v>24</v>
      </c>
      <c r="C12" s="390"/>
      <c r="D12" s="391"/>
    </row>
    <row r="13" spans="1:4" ht="15.75" x14ac:dyDescent="0.25">
      <c r="A13" s="385" t="s">
        <v>680</v>
      </c>
      <c r="B13" s="389" t="s">
        <v>38</v>
      </c>
      <c r="C13" s="390"/>
      <c r="D13" s="391"/>
    </row>
    <row r="14" spans="1:4" ht="16.5" thickBot="1" x14ac:dyDescent="0.3">
      <c r="A14" s="392" t="s">
        <v>681</v>
      </c>
      <c r="B14" s="393" t="s">
        <v>231</v>
      </c>
      <c r="C14" s="394"/>
      <c r="D14" s="395"/>
    </row>
    <row r="15" spans="1:4" ht="32.25" thickBot="1" x14ac:dyDescent="0.3">
      <c r="A15" s="396" t="s">
        <v>682</v>
      </c>
      <c r="B15" s="397" t="s">
        <v>68</v>
      </c>
      <c r="C15" s="398"/>
      <c r="D15" s="399">
        <f>SUM(D16:D19)</f>
        <v>0</v>
      </c>
    </row>
    <row r="16" spans="1:4" ht="31.5" x14ac:dyDescent="0.25">
      <c r="A16" s="400" t="s">
        <v>683</v>
      </c>
      <c r="B16" s="386" t="s">
        <v>92</v>
      </c>
      <c r="C16" s="387"/>
      <c r="D16" s="388"/>
    </row>
    <row r="17" spans="1:4" ht="15.75" x14ac:dyDescent="0.25">
      <c r="A17" s="385" t="s">
        <v>684</v>
      </c>
      <c r="B17" s="389" t="s">
        <v>249</v>
      </c>
      <c r="C17" s="390"/>
      <c r="D17" s="391"/>
    </row>
    <row r="18" spans="1:4" ht="31.5" x14ac:dyDescent="0.25">
      <c r="A18" s="385" t="s">
        <v>685</v>
      </c>
      <c r="B18" s="389" t="s">
        <v>114</v>
      </c>
      <c r="C18" s="390"/>
      <c r="D18" s="401"/>
    </row>
    <row r="19" spans="1:4" ht="32.25" thickBot="1" x14ac:dyDescent="0.3">
      <c r="A19" s="392" t="s">
        <v>686</v>
      </c>
      <c r="B19" s="393" t="s">
        <v>124</v>
      </c>
      <c r="C19" s="394"/>
      <c r="D19" s="402"/>
    </row>
    <row r="20" spans="1:4" ht="32.25" thickBot="1" x14ac:dyDescent="0.3">
      <c r="A20" s="396" t="s">
        <v>687</v>
      </c>
      <c r="B20" s="397" t="s">
        <v>259</v>
      </c>
      <c r="C20" s="398"/>
      <c r="D20" s="399">
        <f>SUM(D21:D23)</f>
        <v>0</v>
      </c>
    </row>
    <row r="21" spans="1:4" ht="15.75" x14ac:dyDescent="0.25">
      <c r="A21" s="400" t="s">
        <v>688</v>
      </c>
      <c r="B21" s="386" t="s">
        <v>261</v>
      </c>
      <c r="C21" s="387"/>
      <c r="D21" s="403"/>
    </row>
    <row r="22" spans="1:4" ht="15.75" x14ac:dyDescent="0.25">
      <c r="A22" s="385" t="s">
        <v>689</v>
      </c>
      <c r="B22" s="389" t="s">
        <v>281</v>
      </c>
      <c r="C22" s="390"/>
      <c r="D22" s="401"/>
    </row>
    <row r="23" spans="1:4" ht="16.5" thickBot="1" x14ac:dyDescent="0.3">
      <c r="A23" s="392" t="s">
        <v>690</v>
      </c>
      <c r="B23" s="393" t="s">
        <v>282</v>
      </c>
      <c r="C23" s="394"/>
      <c r="D23" s="402"/>
    </row>
    <row r="24" spans="1:4" ht="16.5" thickBot="1" x14ac:dyDescent="0.3">
      <c r="A24" s="396" t="s">
        <v>691</v>
      </c>
      <c r="B24" s="397" t="s">
        <v>283</v>
      </c>
      <c r="C24" s="398"/>
      <c r="D24" s="399">
        <f>SUM(D25:D28)</f>
        <v>0</v>
      </c>
    </row>
    <row r="25" spans="1:4" ht="15.75" x14ac:dyDescent="0.25">
      <c r="A25" s="400" t="s">
        <v>692</v>
      </c>
      <c r="B25" s="386" t="s">
        <v>284</v>
      </c>
      <c r="C25" s="387"/>
      <c r="D25" s="403"/>
    </row>
    <row r="26" spans="1:4" ht="31.5" x14ac:dyDescent="0.25">
      <c r="A26" s="385" t="s">
        <v>693</v>
      </c>
      <c r="B26" s="389" t="s">
        <v>287</v>
      </c>
      <c r="C26" s="390"/>
      <c r="D26" s="401"/>
    </row>
    <row r="27" spans="1:4" ht="15.75" x14ac:dyDescent="0.25">
      <c r="A27" s="385" t="s">
        <v>694</v>
      </c>
      <c r="B27" s="389" t="s">
        <v>290</v>
      </c>
      <c r="C27" s="390"/>
      <c r="D27" s="401"/>
    </row>
    <row r="28" spans="1:4" ht="16.5" thickBot="1" x14ac:dyDescent="0.3">
      <c r="A28" s="385" t="s">
        <v>695</v>
      </c>
      <c r="B28" s="389" t="s">
        <v>293</v>
      </c>
      <c r="C28" s="390"/>
      <c r="D28" s="401"/>
    </row>
    <row r="29" spans="1:4" ht="16.5" thickBot="1" x14ac:dyDescent="0.3">
      <c r="A29" s="546" t="s">
        <v>696</v>
      </c>
      <c r="B29" s="547"/>
      <c r="C29" s="404"/>
      <c r="D29" s="399">
        <f>SUM(D11+D12+D13+D14+D15+D20+D24+D25+D26+D27+D28)</f>
        <v>73792449</v>
      </c>
    </row>
    <row r="30" spans="1:4" ht="15.75" x14ac:dyDescent="0.25">
      <c r="A30" s="405" t="s">
        <v>697</v>
      </c>
      <c r="B30" s="345"/>
      <c r="C30" s="345"/>
      <c r="D30" s="345"/>
    </row>
  </sheetData>
  <mergeCells count="6">
    <mergeCell ref="A29:B29"/>
    <mergeCell ref="A3:D3"/>
    <mergeCell ref="A4:D4"/>
    <mergeCell ref="A5:D5"/>
    <mergeCell ref="A6:D6"/>
    <mergeCell ref="A7:D7"/>
  </mergeCells>
  <pageMargins left="0.7" right="0.7" top="0.75" bottom="0.75" header="0.3" footer="0.3"/>
  <pageSetup paperSize="9" scale="91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H4"/>
  <sheetViews>
    <sheetView workbookViewId="0">
      <selection activeCell="C10" sqref="C10"/>
    </sheetView>
  </sheetViews>
  <sheetFormatPr defaultRowHeight="15" x14ac:dyDescent="0.25"/>
  <sheetData>
    <row r="2" spans="1:8" x14ac:dyDescent="0.25">
      <c r="A2" s="493"/>
      <c r="B2" s="493"/>
      <c r="C2" s="493"/>
      <c r="D2" s="493"/>
      <c r="E2" s="493"/>
      <c r="F2" s="493"/>
      <c r="G2" s="493"/>
      <c r="H2" s="493"/>
    </row>
    <row r="4" spans="1:8" x14ac:dyDescent="0.25">
      <c r="A4" s="493" t="s">
        <v>485</v>
      </c>
      <c r="B4" s="493"/>
      <c r="C4" s="493"/>
      <c r="D4" s="493"/>
      <c r="E4" s="493"/>
      <c r="F4" s="493"/>
      <c r="G4" s="493"/>
      <c r="H4" s="493"/>
    </row>
  </sheetData>
  <mergeCells count="2">
    <mergeCell ref="A2:H2"/>
    <mergeCell ref="A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E161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4.85546875" bestFit="1" customWidth="1"/>
    <col min="5" max="5" width="14.85546875" customWidth="1"/>
  </cols>
  <sheetData>
    <row r="1" spans="1:5" ht="15.75" x14ac:dyDescent="0.25">
      <c r="A1" s="414" t="s">
        <v>335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84"/>
      <c r="B4" s="84"/>
      <c r="C4" s="84"/>
    </row>
    <row r="5" spans="1:5" ht="15.75" x14ac:dyDescent="0.25">
      <c r="A5" s="2" t="s">
        <v>0</v>
      </c>
      <c r="B5" s="3" t="s">
        <v>1</v>
      </c>
      <c r="C5" s="4"/>
      <c r="D5" s="4"/>
      <c r="E5" s="4"/>
    </row>
    <row r="6" spans="1:5" ht="32.25" thickBot="1" x14ac:dyDescent="0.3">
      <c r="A6" s="87" t="s">
        <v>2</v>
      </c>
      <c r="B6" s="85" t="s">
        <v>268</v>
      </c>
      <c r="C6" s="6"/>
      <c r="D6" s="6"/>
      <c r="E6" s="6"/>
    </row>
    <row r="7" spans="1:5" ht="16.5" thickBot="1" x14ac:dyDescent="0.3">
      <c r="A7" s="127"/>
      <c r="B7" s="7"/>
      <c r="C7" s="421" t="s">
        <v>369</v>
      </c>
      <c r="D7" s="421"/>
      <c r="E7" s="421"/>
    </row>
    <row r="8" spans="1:5" ht="32.25" thickBot="1" x14ac:dyDescent="0.3">
      <c r="A8" s="8" t="s">
        <v>4</v>
      </c>
      <c r="B8" s="9" t="s">
        <v>5</v>
      </c>
      <c r="C8" s="86" t="s">
        <v>462</v>
      </c>
      <c r="D8" s="86" t="s">
        <v>463</v>
      </c>
      <c r="E8" s="86" t="s">
        <v>701</v>
      </c>
    </row>
    <row r="9" spans="1:5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  <c r="E9" s="12" t="s">
        <v>273</v>
      </c>
    </row>
    <row r="10" spans="1:5" ht="16.5" thickBot="1" x14ac:dyDescent="0.3">
      <c r="A10" s="13"/>
      <c r="B10" s="14" t="s">
        <v>9</v>
      </c>
      <c r="C10" s="15"/>
      <c r="D10" s="15"/>
      <c r="E10" s="15"/>
    </row>
    <row r="11" spans="1:5" ht="16.5" thickBot="1" x14ac:dyDescent="0.3">
      <c r="A11" s="16" t="s">
        <v>10</v>
      </c>
      <c r="B11" s="17" t="s">
        <v>11</v>
      </c>
      <c r="C11" s="18">
        <f>C12+C13+C14+C15+C16+C17</f>
        <v>39253228</v>
      </c>
      <c r="D11" s="18">
        <f>D12+D13+D14+D15+D16+D17</f>
        <v>44876206</v>
      </c>
      <c r="E11" s="18">
        <f>E12+E13+E14+E15+E16+E17</f>
        <v>44876206</v>
      </c>
    </row>
    <row r="12" spans="1:5" ht="15.75" x14ac:dyDescent="0.25">
      <c r="A12" s="19" t="s">
        <v>12</v>
      </c>
      <c r="B12" s="20" t="s">
        <v>13</v>
      </c>
      <c r="C12" s="21">
        <v>10560930</v>
      </c>
      <c r="D12" s="21">
        <f>SUM('2'!D12-'3-b'!D12)</f>
        <v>12508323</v>
      </c>
      <c r="E12" s="21">
        <f>SUM('2'!E12-'3-b'!E12)</f>
        <v>12508323</v>
      </c>
    </row>
    <row r="13" spans="1:5" ht="17.25" customHeight="1" x14ac:dyDescent="0.25">
      <c r="A13" s="22" t="s">
        <v>14</v>
      </c>
      <c r="B13" s="23" t="s">
        <v>15</v>
      </c>
      <c r="C13" s="24"/>
      <c r="D13" s="21">
        <f>SUM('2'!D13-'3-b'!D13)</f>
        <v>0</v>
      </c>
      <c r="E13" s="21">
        <f>SUM('2'!E13-'3-b'!E13)</f>
        <v>0</v>
      </c>
    </row>
    <row r="14" spans="1:5" ht="15.75" x14ac:dyDescent="0.25">
      <c r="A14" s="22" t="s">
        <v>16</v>
      </c>
      <c r="B14" s="23" t="s">
        <v>17</v>
      </c>
      <c r="C14" s="24">
        <v>26892298</v>
      </c>
      <c r="D14" s="21">
        <f>SUM('2'!D14-'3-b'!D14)</f>
        <v>28322523</v>
      </c>
      <c r="E14" s="21">
        <f>SUM('2'!E14-'3-b'!E14)</f>
        <v>28322523</v>
      </c>
    </row>
    <row r="15" spans="1:5" ht="15.75" x14ac:dyDescent="0.25">
      <c r="A15" s="22" t="s">
        <v>18</v>
      </c>
      <c r="B15" s="23" t="s">
        <v>19</v>
      </c>
      <c r="C15" s="24">
        <v>1800000</v>
      </c>
      <c r="D15" s="21">
        <f>SUM('2'!D15-'3-b'!D15)</f>
        <v>1800000</v>
      </c>
      <c r="E15" s="21">
        <f>SUM('2'!E15-'3-b'!E15)</f>
        <v>1800000</v>
      </c>
    </row>
    <row r="16" spans="1:5" ht="15.75" x14ac:dyDescent="0.25">
      <c r="A16" s="22" t="s">
        <v>20</v>
      </c>
      <c r="B16" s="23" t="s">
        <v>21</v>
      </c>
      <c r="C16" s="24"/>
      <c r="D16" s="21">
        <f>SUM('2'!D16-'3-b'!D16)</f>
        <v>2245360</v>
      </c>
      <c r="E16" s="21">
        <f>SUM('2'!E16-'3-b'!E16)</f>
        <v>2245360</v>
      </c>
    </row>
    <row r="17" spans="1:5" ht="16.5" thickBot="1" x14ac:dyDescent="0.3">
      <c r="A17" s="25" t="s">
        <v>22</v>
      </c>
      <c r="B17" s="26" t="s">
        <v>23</v>
      </c>
      <c r="C17" s="24"/>
      <c r="D17" s="21">
        <f>SUM('2'!D17-'3-b'!D17)</f>
        <v>0</v>
      </c>
      <c r="E17" s="21">
        <f>SUM('2'!E17-'3-b'!E17)</f>
        <v>0</v>
      </c>
    </row>
    <row r="18" spans="1:5" ht="32.25" thickBot="1" x14ac:dyDescent="0.3">
      <c r="A18" s="16" t="s">
        <v>24</v>
      </c>
      <c r="B18" s="27" t="s">
        <v>25</v>
      </c>
      <c r="C18" s="18">
        <f>C19+C20+C21+C22+C23</f>
        <v>95710373</v>
      </c>
      <c r="D18" s="18">
        <f>D19+D20+D21+D22+D23</f>
        <v>103396272</v>
      </c>
      <c r="E18" s="18">
        <f>E19+E20+E21+E22+E23</f>
        <v>43418306</v>
      </c>
    </row>
    <row r="19" spans="1:5" ht="15.75" x14ac:dyDescent="0.25">
      <c r="A19" s="19" t="s">
        <v>26</v>
      </c>
      <c r="B19" s="20" t="s">
        <v>27</v>
      </c>
      <c r="C19" s="21"/>
      <c r="D19" s="21">
        <f>SUM('2'!D19-'3-b'!D19)</f>
        <v>0</v>
      </c>
      <c r="E19" s="21">
        <f>SUM('2'!E19-'3-b'!E19)</f>
        <v>0</v>
      </c>
    </row>
    <row r="20" spans="1:5" ht="18" customHeight="1" x14ac:dyDescent="0.25">
      <c r="A20" s="22" t="s">
        <v>28</v>
      </c>
      <c r="B20" s="23" t="s">
        <v>29</v>
      </c>
      <c r="C20" s="24"/>
      <c r="D20" s="21">
        <f>SUM('2'!D20-'3-b'!D20)</f>
        <v>0</v>
      </c>
      <c r="E20" s="21">
        <f>SUM('2'!E20-'3-b'!E20)</f>
        <v>0</v>
      </c>
    </row>
    <row r="21" spans="1:5" ht="15.75" x14ac:dyDescent="0.25">
      <c r="A21" s="22" t="s">
        <v>30</v>
      </c>
      <c r="B21" s="23" t="s">
        <v>31</v>
      </c>
      <c r="C21" s="24"/>
      <c r="D21" s="21">
        <f>SUM('2'!D21-'3-b'!D21)</f>
        <v>0</v>
      </c>
      <c r="E21" s="21">
        <f>SUM('2'!E21-'3-b'!E21)</f>
        <v>0</v>
      </c>
    </row>
    <row r="22" spans="1:5" ht="15.75" x14ac:dyDescent="0.25">
      <c r="A22" s="22" t="s">
        <v>32</v>
      </c>
      <c r="B22" s="23" t="s">
        <v>33</v>
      </c>
      <c r="C22" s="24"/>
      <c r="D22" s="21">
        <f>SUM('2'!D22-'3-b'!D22)</f>
        <v>0</v>
      </c>
      <c r="E22" s="21">
        <f>SUM('2'!E22-'3-b'!E22)</f>
        <v>0</v>
      </c>
    </row>
    <row r="23" spans="1:5" ht="15.75" x14ac:dyDescent="0.25">
      <c r="A23" s="22" t="s">
        <v>34</v>
      </c>
      <c r="B23" s="23" t="s">
        <v>35</v>
      </c>
      <c r="C23" s="24">
        <v>95710373</v>
      </c>
      <c r="D23" s="21">
        <f>SUM('2'!D23-'3-b'!D23)</f>
        <v>103396272</v>
      </c>
      <c r="E23" s="21">
        <f>SUM('2'!E23-'3-b'!E23)</f>
        <v>43418306</v>
      </c>
    </row>
    <row r="24" spans="1:5" ht="16.5" thickBot="1" x14ac:dyDescent="0.3">
      <c r="A24" s="25" t="s">
        <v>36</v>
      </c>
      <c r="B24" s="26" t="s">
        <v>37</v>
      </c>
      <c r="C24" s="28">
        <v>83083423</v>
      </c>
      <c r="D24" s="21">
        <f>SUM('2'!D24-'3-b'!D24)</f>
        <v>88921483</v>
      </c>
      <c r="E24" s="21">
        <f>SUM('2'!E24-'3-b'!E24)</f>
        <v>30591422</v>
      </c>
    </row>
    <row r="25" spans="1:5" ht="32.25" thickBot="1" x14ac:dyDescent="0.3">
      <c r="A25" s="16" t="s">
        <v>38</v>
      </c>
      <c r="B25" s="17" t="s">
        <v>39</v>
      </c>
      <c r="C25" s="18">
        <f>C26+C27+C28+C29+C30</f>
        <v>19362249</v>
      </c>
      <c r="D25" s="18">
        <f>D26+D27+D28+D29+D30</f>
        <v>19362249</v>
      </c>
      <c r="E25" s="18">
        <f>E26+E27+E28+E29+E30</f>
        <v>529340</v>
      </c>
    </row>
    <row r="26" spans="1:5" ht="15.75" x14ac:dyDescent="0.25">
      <c r="A26" s="19" t="s">
        <v>40</v>
      </c>
      <c r="B26" s="20" t="s">
        <v>41</v>
      </c>
      <c r="C26" s="21"/>
      <c r="D26" s="21">
        <f>SUM('2'!D26-'3-b'!D26)</f>
        <v>0</v>
      </c>
      <c r="E26" s="21">
        <f>SUM('2'!E26-'3-b'!E26)</f>
        <v>0</v>
      </c>
    </row>
    <row r="27" spans="1:5" ht="15.75" x14ac:dyDescent="0.25">
      <c r="A27" s="22" t="s">
        <v>42</v>
      </c>
      <c r="B27" s="23" t="s">
        <v>43</v>
      </c>
      <c r="C27" s="24"/>
      <c r="D27" s="21">
        <f>SUM('2'!D27-'3-b'!D27)</f>
        <v>0</v>
      </c>
      <c r="E27" s="21">
        <f>SUM('2'!E27-'3-b'!E27)</f>
        <v>0</v>
      </c>
    </row>
    <row r="28" spans="1:5" ht="31.5" x14ac:dyDescent="0.25">
      <c r="A28" s="22" t="s">
        <v>44</v>
      </c>
      <c r="B28" s="23" t="s">
        <v>45</v>
      </c>
      <c r="C28" s="24"/>
      <c r="D28" s="21">
        <f>SUM('2'!D28-'3-b'!D28)</f>
        <v>0</v>
      </c>
      <c r="E28" s="21">
        <f>SUM('2'!E28-'3-b'!E28)</f>
        <v>0</v>
      </c>
    </row>
    <row r="29" spans="1:5" ht="31.5" x14ac:dyDescent="0.25">
      <c r="A29" s="22" t="s">
        <v>46</v>
      </c>
      <c r="B29" s="23" t="s">
        <v>47</v>
      </c>
      <c r="C29" s="24"/>
      <c r="D29" s="21">
        <f>SUM('2'!D29-'3-b'!D29)</f>
        <v>0</v>
      </c>
      <c r="E29" s="21">
        <f>SUM('2'!E29-'3-b'!E29)</f>
        <v>0</v>
      </c>
    </row>
    <row r="30" spans="1:5" ht="15.75" x14ac:dyDescent="0.25">
      <c r="A30" s="22" t="s">
        <v>48</v>
      </c>
      <c r="B30" s="23" t="s">
        <v>49</v>
      </c>
      <c r="C30" s="24">
        <f>SUM('2'!C30)</f>
        <v>19362249</v>
      </c>
      <c r="D30" s="21">
        <f>SUM('2'!D30-'3-b'!D30)</f>
        <v>19362249</v>
      </c>
      <c r="E30" s="21">
        <f>SUM('2'!E30-'3-b'!E30)</f>
        <v>529340</v>
      </c>
    </row>
    <row r="31" spans="1:5" ht="16.5" thickBot="1" x14ac:dyDescent="0.3">
      <c r="A31" s="25" t="s">
        <v>50</v>
      </c>
      <c r="B31" s="26" t="s">
        <v>51</v>
      </c>
      <c r="C31" s="28">
        <f>SUM('2'!C31)</f>
        <v>19362249</v>
      </c>
      <c r="D31" s="21">
        <f>SUM('2'!D31-'3-b'!D31)</f>
        <v>19362249</v>
      </c>
      <c r="E31" s="21">
        <f>SUM('2'!E31-'3-b'!E31)</f>
        <v>529340</v>
      </c>
    </row>
    <row r="32" spans="1:5" ht="16.5" thickBot="1" x14ac:dyDescent="0.3">
      <c r="A32" s="16" t="s">
        <v>52</v>
      </c>
      <c r="B32" s="17" t="s">
        <v>53</v>
      </c>
      <c r="C32" s="18">
        <f>C33+C37+C38+C39</f>
        <v>200836788</v>
      </c>
      <c r="D32" s="18">
        <f>D33+D37+D38+D39</f>
        <v>285594141</v>
      </c>
      <c r="E32" s="18">
        <f>E33+E37+E38+E39</f>
        <v>293754841</v>
      </c>
    </row>
    <row r="33" spans="1:5" ht="15.75" x14ac:dyDescent="0.25">
      <c r="A33" s="19" t="s">
        <v>54</v>
      </c>
      <c r="B33" s="20" t="s">
        <v>55</v>
      </c>
      <c r="C33" s="29">
        <f>+C34+C35+C36</f>
        <v>199208747</v>
      </c>
      <c r="D33" s="29">
        <f>+D34+D35+D36</f>
        <v>283005854</v>
      </c>
      <c r="E33" s="29">
        <f>+E34+E35+E36</f>
        <v>291166554</v>
      </c>
    </row>
    <row r="34" spans="1:5" ht="15.75" x14ac:dyDescent="0.25">
      <c r="A34" s="22" t="s">
        <v>56</v>
      </c>
      <c r="B34" s="23" t="s">
        <v>57</v>
      </c>
      <c r="C34" s="24">
        <f>SUM('2'!C34)</f>
        <v>1216675</v>
      </c>
      <c r="D34" s="24">
        <f>SUM('2'!D34-'3-b'!D34)</f>
        <v>1656334</v>
      </c>
      <c r="E34" s="24">
        <f>SUM('2'!E34-'3-b'!E34)</f>
        <v>1656334</v>
      </c>
    </row>
    <row r="35" spans="1:5" ht="15.75" x14ac:dyDescent="0.25">
      <c r="A35" s="22" t="s">
        <v>58</v>
      </c>
      <c r="B35" s="23" t="s">
        <v>59</v>
      </c>
      <c r="C35" s="24"/>
      <c r="D35" s="24">
        <f>SUM('2'!D35-'3-b'!D35)</f>
        <v>0</v>
      </c>
      <c r="E35" s="24">
        <f>SUM('2'!E35-'3-b'!E35)</f>
        <v>0</v>
      </c>
    </row>
    <row r="36" spans="1:5" ht="15.75" x14ac:dyDescent="0.25">
      <c r="A36" s="22" t="s">
        <v>60</v>
      </c>
      <c r="B36" s="30" t="s">
        <v>61</v>
      </c>
      <c r="C36" s="24">
        <f>SUM('2'!C36)-'3-b'!C36</f>
        <v>197992072</v>
      </c>
      <c r="D36" s="24">
        <f>SUM('2'!D36-'3-b'!D36)</f>
        <v>281349520</v>
      </c>
      <c r="E36" s="24">
        <f>SUM('2'!E36-'3-b'!E36)</f>
        <v>289510220</v>
      </c>
    </row>
    <row r="37" spans="1:5" ht="15.75" x14ac:dyDescent="0.25">
      <c r="A37" s="22" t="s">
        <v>62</v>
      </c>
      <c r="B37" s="23" t="s">
        <v>63</v>
      </c>
      <c r="C37" s="24">
        <f>SUM('2'!C37)</f>
        <v>1263794</v>
      </c>
      <c r="D37" s="24">
        <f>SUM('2'!D37-'3-b'!D37)</f>
        <v>1676284</v>
      </c>
      <c r="E37" s="24">
        <f>SUM('2'!E37-'3-b'!E37)</f>
        <v>1676284</v>
      </c>
    </row>
    <row r="38" spans="1:5" ht="15.75" x14ac:dyDescent="0.25">
      <c r="A38" s="22" t="s">
        <v>64</v>
      </c>
      <c r="B38" s="23" t="s">
        <v>65</v>
      </c>
      <c r="C38" s="24">
        <v>0</v>
      </c>
      <c r="D38" s="24">
        <f>SUM('2'!D38-'3-b'!D38)</f>
        <v>0</v>
      </c>
      <c r="E38" s="24">
        <f>SUM('2'!E38-'3-b'!E38)</f>
        <v>0</v>
      </c>
    </row>
    <row r="39" spans="1:5" ht="16.5" thickBot="1" x14ac:dyDescent="0.3">
      <c r="A39" s="25" t="s">
        <v>66</v>
      </c>
      <c r="B39" s="26" t="s">
        <v>67</v>
      </c>
      <c r="C39" s="28">
        <f>SUM('2'!C39)</f>
        <v>364247</v>
      </c>
      <c r="D39" s="24">
        <f>SUM('2'!D39-'3-b'!D39)</f>
        <v>912003</v>
      </c>
      <c r="E39" s="24">
        <f>SUM('2'!E39-'3-b'!E39)</f>
        <v>912003</v>
      </c>
    </row>
    <row r="40" spans="1:5" ht="16.5" thickBot="1" x14ac:dyDescent="0.3">
      <c r="A40" s="16" t="s">
        <v>68</v>
      </c>
      <c r="B40" s="17" t="s">
        <v>69</v>
      </c>
      <c r="C40" s="18">
        <f>SUM(C41:C51)</f>
        <v>2703210</v>
      </c>
      <c r="D40" s="18">
        <f>SUM(D41:D51)</f>
        <v>9806963</v>
      </c>
      <c r="E40" s="18">
        <f>SUM(E41:E51)</f>
        <v>7428835</v>
      </c>
    </row>
    <row r="41" spans="1:5" ht="15.75" x14ac:dyDescent="0.25">
      <c r="A41" s="19" t="s">
        <v>70</v>
      </c>
      <c r="B41" s="20" t="s">
        <v>71</v>
      </c>
      <c r="C41" s="21"/>
      <c r="D41" s="21">
        <f>SUM('2'!D41-'3-b'!D41)</f>
        <v>0</v>
      </c>
      <c r="E41" s="21">
        <f>SUM('2'!E41-'3-b'!E41)</f>
        <v>0</v>
      </c>
    </row>
    <row r="42" spans="1:5" ht="15.75" x14ac:dyDescent="0.25">
      <c r="A42" s="22" t="s">
        <v>72</v>
      </c>
      <c r="B42" s="23" t="s">
        <v>73</v>
      </c>
      <c r="C42" s="24">
        <v>1624000</v>
      </c>
      <c r="D42" s="21">
        <f>SUM('2'!D42-'3-b'!D42)</f>
        <v>2672000</v>
      </c>
      <c r="E42" s="21">
        <f>SUM('2'!E42-'3-b'!E42)</f>
        <v>1087881</v>
      </c>
    </row>
    <row r="43" spans="1:5" ht="15.75" x14ac:dyDescent="0.25">
      <c r="A43" s="22" t="s">
        <v>74</v>
      </c>
      <c r="B43" s="23" t="s">
        <v>75</v>
      </c>
      <c r="C43" s="24"/>
      <c r="D43" s="21">
        <f>SUM('2'!D43-'3-b'!D43)</f>
        <v>58774</v>
      </c>
      <c r="E43" s="21">
        <f>SUM('2'!E43-'3-b'!E43)</f>
        <v>58774</v>
      </c>
    </row>
    <row r="44" spans="1:5" ht="15.75" x14ac:dyDescent="0.25">
      <c r="A44" s="22" t="s">
        <v>76</v>
      </c>
      <c r="B44" s="23" t="s">
        <v>77</v>
      </c>
      <c r="C44" s="24"/>
      <c r="D44" s="21">
        <f>SUM('2'!D44-'3-b'!D44)</f>
        <v>2509555</v>
      </c>
      <c r="E44" s="21">
        <f>SUM('2'!E44-'3-b'!E44)</f>
        <v>2509555</v>
      </c>
    </row>
    <row r="45" spans="1:5" ht="15.75" x14ac:dyDescent="0.25">
      <c r="A45" s="22" t="s">
        <v>78</v>
      </c>
      <c r="B45" s="23" t="s">
        <v>79</v>
      </c>
      <c r="C45" s="24">
        <v>1075210</v>
      </c>
      <c r="D45" s="21">
        <f>SUM('2'!D45-'3-b'!D45)</f>
        <v>1075210</v>
      </c>
      <c r="E45" s="21">
        <f>SUM('2'!E45-'3-b'!E45)</f>
        <v>566775</v>
      </c>
    </row>
    <row r="46" spans="1:5" ht="15.75" x14ac:dyDescent="0.25">
      <c r="A46" s="22" t="s">
        <v>80</v>
      </c>
      <c r="B46" s="23" t="s">
        <v>81</v>
      </c>
      <c r="C46" s="24"/>
      <c r="D46" s="21">
        <f>SUM('2'!D46-'3-b'!D46)</f>
        <v>411784</v>
      </c>
      <c r="E46" s="21">
        <f>SUM('2'!E46-'3-b'!E46)</f>
        <v>130040</v>
      </c>
    </row>
    <row r="47" spans="1:5" ht="15.75" x14ac:dyDescent="0.25">
      <c r="A47" s="22" t="s">
        <v>82</v>
      </c>
      <c r="B47" s="23" t="s">
        <v>83</v>
      </c>
      <c r="C47" s="24"/>
      <c r="D47" s="21">
        <f>SUM('2'!D47-'3-b'!D47)</f>
        <v>0</v>
      </c>
      <c r="E47" s="21">
        <f>SUM('2'!E47-'3-b'!E47)</f>
        <v>0</v>
      </c>
    </row>
    <row r="48" spans="1:5" ht="15.75" x14ac:dyDescent="0.25">
      <c r="A48" s="22" t="s">
        <v>84</v>
      </c>
      <c r="B48" s="23" t="s">
        <v>85</v>
      </c>
      <c r="C48" s="24">
        <v>4000</v>
      </c>
      <c r="D48" s="21">
        <f>SUM('2'!D48-'3-b'!D48)</f>
        <v>4000</v>
      </c>
      <c r="E48" s="21">
        <f>SUM('2'!E48-'3-b'!E48)</f>
        <v>170</v>
      </c>
    </row>
    <row r="49" spans="1:5" ht="15.75" x14ac:dyDescent="0.25">
      <c r="A49" s="22" t="s">
        <v>86</v>
      </c>
      <c r="B49" s="23" t="s">
        <v>87</v>
      </c>
      <c r="C49" s="24"/>
      <c r="D49" s="21">
        <f>SUM('2'!D49-'3-b'!D49)</f>
        <v>0</v>
      </c>
      <c r="E49" s="21">
        <f>SUM('2'!E49-'3-b'!E49)</f>
        <v>0</v>
      </c>
    </row>
    <row r="50" spans="1:5" ht="15.75" x14ac:dyDescent="0.25">
      <c r="A50" s="25" t="s">
        <v>88</v>
      </c>
      <c r="B50" s="26" t="s">
        <v>89</v>
      </c>
      <c r="C50" s="28"/>
      <c r="D50" s="21">
        <f>SUM('2'!D50-'3-b'!D50)</f>
        <v>0</v>
      </c>
      <c r="E50" s="21">
        <f>SUM('2'!E50-'3-b'!E50)</f>
        <v>0</v>
      </c>
    </row>
    <row r="51" spans="1:5" ht="16.5" thickBot="1" x14ac:dyDescent="0.3">
      <c r="A51" s="25" t="s">
        <v>90</v>
      </c>
      <c r="B51" s="26" t="s">
        <v>91</v>
      </c>
      <c r="C51" s="28"/>
      <c r="D51" s="21">
        <f>SUM('2'!D51-'3-b'!D51)</f>
        <v>3075640</v>
      </c>
      <c r="E51" s="21">
        <f>SUM('2'!E51-'3-b'!E51)</f>
        <v>3075640</v>
      </c>
    </row>
    <row r="52" spans="1:5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  <c r="E52" s="18">
        <f>SUM(E53:E57)</f>
        <v>0</v>
      </c>
    </row>
    <row r="53" spans="1:5" ht="15.75" x14ac:dyDescent="0.25">
      <c r="A53" s="19" t="s">
        <v>94</v>
      </c>
      <c r="B53" s="20" t="s">
        <v>95</v>
      </c>
      <c r="C53" s="21"/>
      <c r="D53" s="21">
        <f>SUM('2'!D53-'3-b'!D53)</f>
        <v>0</v>
      </c>
      <c r="E53" s="21">
        <f>SUM('2'!E53-'3-b'!E53)</f>
        <v>0</v>
      </c>
    </row>
    <row r="54" spans="1:5" ht="15.75" x14ac:dyDescent="0.25">
      <c r="A54" s="22" t="s">
        <v>96</v>
      </c>
      <c r="B54" s="23" t="s">
        <v>97</v>
      </c>
      <c r="C54" s="24"/>
      <c r="D54" s="21">
        <f>SUM('2'!D54-'3-b'!D54)</f>
        <v>0</v>
      </c>
      <c r="E54" s="21">
        <f>SUM('2'!E54-'3-b'!E54)</f>
        <v>0</v>
      </c>
    </row>
    <row r="55" spans="1:5" ht="15.75" x14ac:dyDescent="0.25">
      <c r="A55" s="22" t="s">
        <v>98</v>
      </c>
      <c r="B55" s="23" t="s">
        <v>99</v>
      </c>
      <c r="C55" s="24"/>
      <c r="D55" s="21">
        <f>SUM('2'!D55-'3-b'!D55)</f>
        <v>0</v>
      </c>
      <c r="E55" s="21">
        <f>SUM('2'!E55-'3-b'!E55)</f>
        <v>0</v>
      </c>
    </row>
    <row r="56" spans="1:5" ht="15.75" x14ac:dyDescent="0.25">
      <c r="A56" s="22" t="s">
        <v>100</v>
      </c>
      <c r="B56" s="23" t="s">
        <v>101</v>
      </c>
      <c r="C56" s="24"/>
      <c r="D56" s="21">
        <f>SUM('2'!D56-'3-b'!D56)</f>
        <v>0</v>
      </c>
      <c r="E56" s="21">
        <f>SUM('2'!E56-'3-b'!E56)</f>
        <v>0</v>
      </c>
    </row>
    <row r="57" spans="1:5" ht="16.5" thickBot="1" x14ac:dyDescent="0.3">
      <c r="A57" s="25" t="s">
        <v>102</v>
      </c>
      <c r="B57" s="26" t="s">
        <v>103</v>
      </c>
      <c r="C57" s="28"/>
      <c r="D57" s="21">
        <f>SUM('2'!D57-'3-b'!D57)</f>
        <v>0</v>
      </c>
      <c r="E57" s="21">
        <f>SUM('2'!E57-'3-b'!E57)</f>
        <v>0</v>
      </c>
    </row>
    <row r="58" spans="1:5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108555</v>
      </c>
      <c r="E58" s="18">
        <f>SUM(E59:E61)</f>
        <v>108555</v>
      </c>
    </row>
    <row r="59" spans="1:5" ht="31.5" x14ac:dyDescent="0.25">
      <c r="A59" s="19" t="s">
        <v>106</v>
      </c>
      <c r="B59" s="20" t="s">
        <v>107</v>
      </c>
      <c r="C59" s="21"/>
      <c r="D59" s="21">
        <f>SUM('2'!D59-'3-b'!D59)</f>
        <v>0</v>
      </c>
      <c r="E59" s="21">
        <f>SUM('2'!E59-'3-b'!E59)</f>
        <v>0</v>
      </c>
    </row>
    <row r="60" spans="1:5" ht="31.5" x14ac:dyDescent="0.25">
      <c r="A60" s="22" t="s">
        <v>108</v>
      </c>
      <c r="B60" s="23" t="s">
        <v>109</v>
      </c>
      <c r="C60" s="24"/>
      <c r="D60" s="21">
        <f>SUM('2'!D60-'3-b'!D60)</f>
        <v>108555</v>
      </c>
      <c r="E60" s="21">
        <f>SUM('2'!E60-'3-b'!E60)</f>
        <v>108555</v>
      </c>
    </row>
    <row r="61" spans="1:5" ht="15.75" x14ac:dyDescent="0.25">
      <c r="A61" s="22" t="s">
        <v>110</v>
      </c>
      <c r="B61" s="23" t="s">
        <v>111</v>
      </c>
      <c r="C61" s="24"/>
      <c r="D61" s="21">
        <f>SUM('2'!D61-'3-b'!D61)</f>
        <v>0</v>
      </c>
      <c r="E61" s="21">
        <f>SUM('2'!E61-'3-b'!E61)</f>
        <v>0</v>
      </c>
    </row>
    <row r="62" spans="1:5" ht="16.5" thickBot="1" x14ac:dyDescent="0.3">
      <c r="A62" s="25" t="s">
        <v>112</v>
      </c>
      <c r="B62" s="26" t="s">
        <v>113</v>
      </c>
      <c r="C62" s="28"/>
      <c r="D62" s="21">
        <f>SUM('2'!D62-'3-b'!D62)</f>
        <v>0</v>
      </c>
      <c r="E62" s="21">
        <f>SUM('2'!E62-'3-b'!E62)</f>
        <v>0</v>
      </c>
    </row>
    <row r="63" spans="1:5" ht="16.5" thickBot="1" x14ac:dyDescent="0.3">
      <c r="A63" s="16" t="s">
        <v>114</v>
      </c>
      <c r="B63" s="27" t="s">
        <v>115</v>
      </c>
      <c r="C63" s="18">
        <f>SUM(C64:C66)</f>
        <v>2241600</v>
      </c>
      <c r="D63" s="18">
        <f>SUM(D64:D66)</f>
        <v>4225004</v>
      </c>
      <c r="E63" s="18">
        <f>SUM(E64:E66)</f>
        <v>4225004</v>
      </c>
    </row>
    <row r="64" spans="1:5" ht="31.5" x14ac:dyDescent="0.25">
      <c r="A64" s="19" t="s">
        <v>116</v>
      </c>
      <c r="B64" s="20" t="s">
        <v>117</v>
      </c>
      <c r="C64" s="24"/>
      <c r="D64" s="24">
        <f>SUM('2'!D64-'3-b'!D64)</f>
        <v>0</v>
      </c>
      <c r="E64" s="24">
        <f>SUM('2'!E64-'3-b'!E64)</f>
        <v>0</v>
      </c>
    </row>
    <row r="65" spans="1:5" ht="31.5" x14ac:dyDescent="0.25">
      <c r="A65" s="22" t="s">
        <v>118</v>
      </c>
      <c r="B65" s="23" t="s">
        <v>119</v>
      </c>
      <c r="C65" s="24">
        <v>41600</v>
      </c>
      <c r="D65" s="24">
        <f>SUM('2'!D65-'3-b'!D65)</f>
        <v>52500</v>
      </c>
      <c r="E65" s="24">
        <f>SUM('2'!E65-'3-b'!E65)</f>
        <v>52500</v>
      </c>
    </row>
    <row r="66" spans="1:5" ht="15.75" x14ac:dyDescent="0.25">
      <c r="A66" s="22" t="s">
        <v>120</v>
      </c>
      <c r="B66" s="23" t="s">
        <v>121</v>
      </c>
      <c r="C66" s="177">
        <v>2200000</v>
      </c>
      <c r="D66" s="24">
        <f>SUM('2'!D66-'3-b'!D66)</f>
        <v>4172504</v>
      </c>
      <c r="E66" s="24">
        <f>SUM('2'!E66-'3-b'!E66)</f>
        <v>4172504</v>
      </c>
    </row>
    <row r="67" spans="1:5" ht="16.5" thickBot="1" x14ac:dyDescent="0.3">
      <c r="A67" s="25" t="s">
        <v>122</v>
      </c>
      <c r="B67" s="26" t="s">
        <v>123</v>
      </c>
      <c r="C67" s="24"/>
      <c r="D67" s="24">
        <f>SUM('2'!D67-'3-b'!D67)</f>
        <v>0</v>
      </c>
      <c r="E67" s="24">
        <f>SUM('2'!E67-'3-b'!E67)</f>
        <v>0</v>
      </c>
    </row>
    <row r="68" spans="1:5" ht="16.5" thickBot="1" x14ac:dyDescent="0.3">
      <c r="A68" s="16" t="s">
        <v>124</v>
      </c>
      <c r="B68" s="17" t="s">
        <v>125</v>
      </c>
      <c r="C68" s="18">
        <f>C11+C18+C25+C32+C40+C52+C58+C63</f>
        <v>360107448</v>
      </c>
      <c r="D68" s="18">
        <f>D11+D18+D25+D32+D40+D52+D58+D63</f>
        <v>467369390</v>
      </c>
      <c r="E68" s="18">
        <f>E11+E18+E25+E32+E40+E52+E58+E63</f>
        <v>394341087</v>
      </c>
    </row>
    <row r="69" spans="1:5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  <c r="E69" s="18">
        <f>SUM(E70:E72)</f>
        <v>0</v>
      </c>
    </row>
    <row r="70" spans="1:5" ht="15.75" x14ac:dyDescent="0.25">
      <c r="A70" s="19" t="s">
        <v>128</v>
      </c>
      <c r="B70" s="20" t="s">
        <v>129</v>
      </c>
      <c r="C70" s="24"/>
      <c r="D70" s="24">
        <f>SUM('2'!D70-'3-b'!D70)</f>
        <v>0</v>
      </c>
      <c r="E70" s="24">
        <f>SUM('2'!E70-'3-b'!E70)</f>
        <v>0</v>
      </c>
    </row>
    <row r="71" spans="1:5" ht="15.75" x14ac:dyDescent="0.25">
      <c r="A71" s="22" t="s">
        <v>130</v>
      </c>
      <c r="B71" s="23" t="s">
        <v>131</v>
      </c>
      <c r="C71" s="24"/>
      <c r="D71" s="24">
        <f>SUM('2'!D71-'3-b'!D71)</f>
        <v>0</v>
      </c>
      <c r="E71" s="24">
        <f>SUM('2'!E71-'3-b'!E71)</f>
        <v>0</v>
      </c>
    </row>
    <row r="72" spans="1:5" ht="16.5" thickBot="1" x14ac:dyDescent="0.3">
      <c r="A72" s="25" t="s">
        <v>132</v>
      </c>
      <c r="B72" s="32" t="s">
        <v>329</v>
      </c>
      <c r="C72" s="24"/>
      <c r="D72" s="24">
        <f>SUM('2'!D72-'3-b'!D72)</f>
        <v>0</v>
      </c>
      <c r="E72" s="24">
        <f>SUM('2'!E72-'3-b'!E72)</f>
        <v>0</v>
      </c>
    </row>
    <row r="73" spans="1:5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  <c r="E73" s="18">
        <f>SUM(E74:E77)</f>
        <v>0</v>
      </c>
    </row>
    <row r="74" spans="1:5" ht="15.75" x14ac:dyDescent="0.25">
      <c r="A74" s="19" t="s">
        <v>136</v>
      </c>
      <c r="B74" s="20" t="s">
        <v>137</v>
      </c>
      <c r="C74" s="24"/>
      <c r="D74" s="24">
        <f>SUM('2'!D74-'3-b'!D74)</f>
        <v>0</v>
      </c>
      <c r="E74" s="24">
        <f>SUM('2'!E74-'3-b'!E74)</f>
        <v>0</v>
      </c>
    </row>
    <row r="75" spans="1:5" ht="15.75" x14ac:dyDescent="0.25">
      <c r="A75" s="22" t="s">
        <v>138</v>
      </c>
      <c r="B75" s="23" t="s">
        <v>139</v>
      </c>
      <c r="C75" s="24"/>
      <c r="D75" s="24">
        <f>SUM('2'!D75-'3-b'!D75)</f>
        <v>0</v>
      </c>
      <c r="E75" s="24">
        <f>SUM('2'!E75-'3-b'!E75)</f>
        <v>0</v>
      </c>
    </row>
    <row r="76" spans="1:5" ht="17.25" customHeight="1" x14ac:dyDescent="0.25">
      <c r="A76" s="22" t="s">
        <v>140</v>
      </c>
      <c r="B76" s="23" t="s">
        <v>141</v>
      </c>
      <c r="C76" s="24"/>
      <c r="D76" s="24">
        <f>SUM('2'!D76-'3-b'!D76)</f>
        <v>0</v>
      </c>
      <c r="E76" s="24">
        <f>SUM('2'!E76-'3-b'!E76)</f>
        <v>0</v>
      </c>
    </row>
    <row r="77" spans="1:5" ht="16.5" thickBot="1" x14ac:dyDescent="0.3">
      <c r="A77" s="25" t="s">
        <v>142</v>
      </c>
      <c r="B77" s="26" t="s">
        <v>143</v>
      </c>
      <c r="C77" s="24"/>
      <c r="D77" s="24">
        <f>SUM('2'!D77-'3-b'!D77)</f>
        <v>0</v>
      </c>
      <c r="E77" s="24">
        <f>SUM('2'!E77-'3-b'!E77)</f>
        <v>0</v>
      </c>
    </row>
    <row r="78" spans="1:5" ht="16.5" thickBot="1" x14ac:dyDescent="0.3">
      <c r="A78" s="31" t="s">
        <v>144</v>
      </c>
      <c r="B78" s="27" t="s">
        <v>145</v>
      </c>
      <c r="C78" s="18">
        <f>SUM(C79:C80)</f>
        <v>253559390</v>
      </c>
      <c r="D78" s="18">
        <f>SUM(D79:D80)</f>
        <v>253559390</v>
      </c>
      <c r="E78" s="18">
        <f>SUM(E79:E80)</f>
        <v>253559390</v>
      </c>
    </row>
    <row r="79" spans="1:5" ht="15.75" x14ac:dyDescent="0.25">
      <c r="A79" s="19" t="s">
        <v>146</v>
      </c>
      <c r="B79" s="20" t="s">
        <v>147</v>
      </c>
      <c r="C79" s="24">
        <f>SUM('2'!C79)</f>
        <v>253559390</v>
      </c>
      <c r="D79" s="24">
        <f>SUM('2'!D79-'3-b'!D79)</f>
        <v>253559390</v>
      </c>
      <c r="E79" s="24">
        <f>SUM('2'!E79-'3-b'!E79)</f>
        <v>253559390</v>
      </c>
    </row>
    <row r="80" spans="1:5" ht="16.5" thickBot="1" x14ac:dyDescent="0.3">
      <c r="A80" s="25" t="s">
        <v>148</v>
      </c>
      <c r="B80" s="26" t="s">
        <v>149</v>
      </c>
      <c r="C80" s="24"/>
      <c r="D80" s="24">
        <f>SUM('2'!D80-'3-b'!D80)</f>
        <v>0</v>
      </c>
      <c r="E80" s="24">
        <f>SUM('2'!E80-'3-b'!E80)</f>
        <v>0</v>
      </c>
    </row>
    <row r="81" spans="1:5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1183759</v>
      </c>
      <c r="E81" s="18">
        <f>SUM(E82:E84)</f>
        <v>1183759</v>
      </c>
    </row>
    <row r="82" spans="1:5" ht="15.75" x14ac:dyDescent="0.25">
      <c r="A82" s="19" t="s">
        <v>152</v>
      </c>
      <c r="B82" s="20" t="s">
        <v>153</v>
      </c>
      <c r="C82" s="24"/>
      <c r="D82" s="24">
        <f>SUM('2'!D82-'3-b'!D82)</f>
        <v>1183759</v>
      </c>
      <c r="E82" s="24">
        <f>SUM('2'!E82-'3-b'!E82)</f>
        <v>1183759</v>
      </c>
    </row>
    <row r="83" spans="1:5" ht="15.75" x14ac:dyDescent="0.25">
      <c r="A83" s="22" t="s">
        <v>154</v>
      </c>
      <c r="B83" s="23" t="s">
        <v>155</v>
      </c>
      <c r="C83" s="24"/>
      <c r="D83" s="24">
        <f>SUM('2'!D83-'3-b'!D83)</f>
        <v>0</v>
      </c>
      <c r="E83" s="24">
        <f>SUM('2'!E83-'3-b'!E83)</f>
        <v>0</v>
      </c>
    </row>
    <row r="84" spans="1:5" ht="16.5" thickBot="1" x14ac:dyDescent="0.3">
      <c r="A84" s="25" t="s">
        <v>156</v>
      </c>
      <c r="B84" s="26" t="s">
        <v>157</v>
      </c>
      <c r="C84" s="24"/>
      <c r="D84" s="24">
        <f>SUM('2'!D84-'3-b'!D84)</f>
        <v>0</v>
      </c>
      <c r="E84" s="24">
        <f>SUM('2'!E84-'3-b'!E84)</f>
        <v>0</v>
      </c>
    </row>
    <row r="85" spans="1:5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  <c r="E85" s="18">
        <f>SUM(E86:E89)</f>
        <v>0</v>
      </c>
    </row>
    <row r="86" spans="1:5" ht="15.75" x14ac:dyDescent="0.25">
      <c r="A86" s="33" t="s">
        <v>160</v>
      </c>
      <c r="B86" s="20" t="s">
        <v>161</v>
      </c>
      <c r="C86" s="24"/>
      <c r="D86" s="24">
        <f>SUM('2'!D86-'3-b'!D86)</f>
        <v>0</v>
      </c>
      <c r="E86" s="24">
        <f>SUM('2'!E86-'3-b'!E86)</f>
        <v>0</v>
      </c>
    </row>
    <row r="87" spans="1:5" ht="17.25" customHeight="1" x14ac:dyDescent="0.25">
      <c r="A87" s="34" t="s">
        <v>162</v>
      </c>
      <c r="B87" s="23" t="s">
        <v>163</v>
      </c>
      <c r="C87" s="24"/>
      <c r="D87" s="24">
        <f>SUM('2'!D87-'3-b'!D87)</f>
        <v>0</v>
      </c>
      <c r="E87" s="24">
        <f>SUM('2'!E87-'3-b'!E87)</f>
        <v>0</v>
      </c>
    </row>
    <row r="88" spans="1:5" ht="15.75" x14ac:dyDescent="0.25">
      <c r="A88" s="34" t="s">
        <v>164</v>
      </c>
      <c r="B88" s="23" t="s">
        <v>165</v>
      </c>
      <c r="C88" s="24"/>
      <c r="D88" s="24">
        <f>SUM('2'!D88-'3-b'!D88)</f>
        <v>0</v>
      </c>
      <c r="E88" s="24">
        <f>SUM('2'!E88-'3-b'!E88)</f>
        <v>0</v>
      </c>
    </row>
    <row r="89" spans="1:5" ht="16.5" thickBot="1" x14ac:dyDescent="0.3">
      <c r="A89" s="35" t="s">
        <v>166</v>
      </c>
      <c r="B89" s="26" t="s">
        <v>167</v>
      </c>
      <c r="C89" s="24"/>
      <c r="D89" s="24">
        <f>SUM('2'!D89-'3-b'!D89)</f>
        <v>0</v>
      </c>
      <c r="E89" s="24">
        <f>SUM('2'!E89-'3-b'!E89)</f>
        <v>0</v>
      </c>
    </row>
    <row r="90" spans="1:5" ht="16.5" thickBot="1" x14ac:dyDescent="0.3">
      <c r="A90" s="31" t="s">
        <v>168</v>
      </c>
      <c r="B90" s="27" t="s">
        <v>169</v>
      </c>
      <c r="C90" s="36"/>
      <c r="D90" s="36"/>
      <c r="E90" s="36"/>
    </row>
    <row r="91" spans="1:5" ht="16.5" thickBot="1" x14ac:dyDescent="0.3">
      <c r="A91" s="31" t="s">
        <v>170</v>
      </c>
      <c r="B91" s="27" t="s">
        <v>171</v>
      </c>
      <c r="C91" s="36"/>
      <c r="D91" s="36"/>
      <c r="E91" s="36"/>
    </row>
    <row r="92" spans="1:5" ht="16.5" thickBot="1" x14ac:dyDescent="0.3">
      <c r="A92" s="31" t="s">
        <v>172</v>
      </c>
      <c r="B92" s="37" t="s">
        <v>173</v>
      </c>
      <c r="C92" s="18">
        <f>C69+C73+C78+C81+C85+C91+C90</f>
        <v>253559390</v>
      </c>
      <c r="D92" s="18">
        <f>D69+D73+D78+D81+D85+D91+D90</f>
        <v>254743149</v>
      </c>
      <c r="E92" s="18">
        <f>E69+E73+E78+E81+E85+E91+E90</f>
        <v>254743149</v>
      </c>
    </row>
    <row r="93" spans="1:5" ht="16.5" thickBot="1" x14ac:dyDescent="0.3">
      <c r="A93" s="38" t="s">
        <v>174</v>
      </c>
      <c r="B93" s="39" t="s">
        <v>175</v>
      </c>
      <c r="C93" s="18">
        <f>C68+C92</f>
        <v>613666838</v>
      </c>
      <c r="D93" s="18">
        <f>D68+D92</f>
        <v>722112539</v>
      </c>
      <c r="E93" s="18">
        <f>E68+E92</f>
        <v>649084236</v>
      </c>
    </row>
    <row r="94" spans="1:5" ht="16.5" thickBot="1" x14ac:dyDescent="0.3">
      <c r="A94" s="40"/>
      <c r="B94" s="41"/>
      <c r="C94" s="42"/>
    </row>
    <row r="95" spans="1:5" ht="16.5" thickBot="1" x14ac:dyDescent="0.3">
      <c r="A95" s="8"/>
      <c r="B95" s="43" t="s">
        <v>176</v>
      </c>
      <c r="C95" s="259"/>
      <c r="D95" s="259"/>
      <c r="E95" s="259"/>
    </row>
    <row r="96" spans="1:5" ht="16.5" thickBot="1" x14ac:dyDescent="0.3">
      <c r="A96" s="45" t="s">
        <v>10</v>
      </c>
      <c r="B96" s="260" t="s">
        <v>313</v>
      </c>
      <c r="C96" s="262">
        <f>C97+C98+C99+C100+C101+C114</f>
        <v>348238447</v>
      </c>
      <c r="D96" s="18">
        <f>D97+D98+D99+D100+D101+D114</f>
        <v>417941285</v>
      </c>
      <c r="E96" s="18">
        <f>E97+E98+E99+E100+E101+E114</f>
        <v>185854846</v>
      </c>
    </row>
    <row r="97" spans="1:5" ht="15.75" x14ac:dyDescent="0.25">
      <c r="A97" s="48" t="s">
        <v>12</v>
      </c>
      <c r="B97" s="49" t="s">
        <v>177</v>
      </c>
      <c r="C97" s="261">
        <f>SUM('2'!C97)</f>
        <v>72348036</v>
      </c>
      <c r="D97" s="261">
        <f>SUM('2'!D97-'3-b'!D97)</f>
        <v>77666044</v>
      </c>
      <c r="E97" s="261">
        <f>SUM('2'!E97-'3-b'!E97)</f>
        <v>68177517</v>
      </c>
    </row>
    <row r="98" spans="1:5" ht="21" customHeight="1" x14ac:dyDescent="0.25">
      <c r="A98" s="22" t="s">
        <v>14</v>
      </c>
      <c r="B98" s="51" t="s">
        <v>178</v>
      </c>
      <c r="C98" s="258">
        <f>SUM('2'!C98)</f>
        <v>13624097</v>
      </c>
      <c r="D98" s="258">
        <f>SUM('2'!D98-'3-b'!D98)</f>
        <v>14069822</v>
      </c>
      <c r="E98" s="258">
        <f>SUM('2'!E98-'3-b'!E98)</f>
        <v>11736620</v>
      </c>
    </row>
    <row r="99" spans="1:5" ht="15.75" x14ac:dyDescent="0.25">
      <c r="A99" s="22" t="s">
        <v>16</v>
      </c>
      <c r="B99" s="51" t="s">
        <v>179</v>
      </c>
      <c r="C99" s="258">
        <f>SUM('2'!C99)</f>
        <v>190897237</v>
      </c>
      <c r="D99" s="258">
        <f>SUM('2'!D99-'3-b'!D99)</f>
        <v>162262573</v>
      </c>
      <c r="E99" s="258">
        <f>SUM('2'!E99-'3-b'!E99)</f>
        <v>91093582</v>
      </c>
    </row>
    <row r="100" spans="1:5" ht="15.75" x14ac:dyDescent="0.25">
      <c r="A100" s="22" t="s">
        <v>18</v>
      </c>
      <c r="B100" s="52" t="s">
        <v>180</v>
      </c>
      <c r="C100" s="258">
        <f>SUM('2'!C100)</f>
        <v>7100000</v>
      </c>
      <c r="D100" s="258">
        <f>SUM('2'!D100-'3-b'!D100)</f>
        <v>7115000</v>
      </c>
      <c r="E100" s="258">
        <f>SUM('2'!E100-'3-b'!E100)</f>
        <v>6859499</v>
      </c>
    </row>
    <row r="101" spans="1:5" ht="15.75" x14ac:dyDescent="0.25">
      <c r="A101" s="22" t="s">
        <v>181</v>
      </c>
      <c r="B101" s="53" t="s">
        <v>182</v>
      </c>
      <c r="C101" s="258">
        <f>SUM(C102:C113)</f>
        <v>6042032</v>
      </c>
      <c r="D101" s="258">
        <f>SUM('2'!D101-'3-b'!D101)</f>
        <v>8256582</v>
      </c>
      <c r="E101" s="258">
        <f>SUM('2'!E101-'3-b'!E101)</f>
        <v>7987628</v>
      </c>
    </row>
    <row r="102" spans="1:5" ht="15.75" x14ac:dyDescent="0.25">
      <c r="A102" s="22" t="s">
        <v>22</v>
      </c>
      <c r="B102" s="51" t="s">
        <v>183</v>
      </c>
      <c r="C102" s="258"/>
      <c r="D102" s="258">
        <f>SUM('2'!D102-'3-b'!D102)</f>
        <v>0</v>
      </c>
      <c r="E102" s="258">
        <f>SUM('2'!E102-'3-b'!E102)</f>
        <v>0</v>
      </c>
    </row>
    <row r="103" spans="1:5" ht="15.75" x14ac:dyDescent="0.25">
      <c r="A103" s="22" t="s">
        <v>184</v>
      </c>
      <c r="B103" s="54" t="s">
        <v>185</v>
      </c>
      <c r="C103" s="258"/>
      <c r="D103" s="258">
        <f>SUM('2'!D103-'3-b'!D103)</f>
        <v>0</v>
      </c>
      <c r="E103" s="258">
        <f>SUM('2'!E103-'3-b'!E103)</f>
        <v>0</v>
      </c>
    </row>
    <row r="104" spans="1:5" ht="15.75" x14ac:dyDescent="0.25">
      <c r="A104" s="22" t="s">
        <v>186</v>
      </c>
      <c r="B104" s="54" t="s">
        <v>187</v>
      </c>
      <c r="C104" s="258">
        <f>SUM('2'!C104)</f>
        <v>541305</v>
      </c>
      <c r="D104" s="258">
        <f>SUM('2'!D104-'3-b'!D104)</f>
        <v>2139235</v>
      </c>
      <c r="E104" s="258">
        <f>SUM('2'!E104-'3-b'!E104)</f>
        <v>2139235</v>
      </c>
    </row>
    <row r="105" spans="1:5" ht="15.75" x14ac:dyDescent="0.25">
      <c r="A105" s="22" t="s">
        <v>188</v>
      </c>
      <c r="B105" s="54" t="s">
        <v>189</v>
      </c>
      <c r="C105" s="258"/>
      <c r="D105" s="258">
        <f>SUM('2'!D105-'3-b'!D105)</f>
        <v>0</v>
      </c>
      <c r="E105" s="258">
        <f>SUM('2'!E105-'3-b'!E105)</f>
        <v>0</v>
      </c>
    </row>
    <row r="106" spans="1:5" ht="31.5" x14ac:dyDescent="0.25">
      <c r="A106" s="22" t="s">
        <v>190</v>
      </c>
      <c r="B106" s="55" t="s">
        <v>191</v>
      </c>
      <c r="C106" s="258"/>
      <c r="D106" s="258">
        <f>SUM('2'!D106-'3-b'!D106)</f>
        <v>0</v>
      </c>
      <c r="E106" s="258">
        <f>SUM('2'!E106-'3-b'!E106)</f>
        <v>0</v>
      </c>
    </row>
    <row r="107" spans="1:5" ht="31.5" x14ac:dyDescent="0.25">
      <c r="A107" s="22" t="s">
        <v>192</v>
      </c>
      <c r="B107" s="55" t="s">
        <v>193</v>
      </c>
      <c r="C107" s="258"/>
      <c r="D107" s="258">
        <f>SUM('2'!D107-'3-b'!D107)</f>
        <v>0</v>
      </c>
      <c r="E107" s="258">
        <f>SUM('2'!E107-'3-b'!E107)</f>
        <v>0</v>
      </c>
    </row>
    <row r="108" spans="1:5" ht="15.75" x14ac:dyDescent="0.25">
      <c r="A108" s="22" t="s">
        <v>194</v>
      </c>
      <c r="B108" s="54" t="s">
        <v>195</v>
      </c>
      <c r="C108" s="258">
        <f>SUM('2'!C108)-'3-b'!C108</f>
        <v>5500727</v>
      </c>
      <c r="D108" s="258">
        <f>SUM('2'!D108-'3-b'!D108)</f>
        <v>6117347</v>
      </c>
      <c r="E108" s="258">
        <f>SUM('2'!E108-'3-b'!E108)</f>
        <v>5848393</v>
      </c>
    </row>
    <row r="109" spans="1:5" ht="15.75" x14ac:dyDescent="0.25">
      <c r="A109" s="22" t="s">
        <v>196</v>
      </c>
      <c r="B109" s="54" t="s">
        <v>197</v>
      </c>
      <c r="C109" s="258"/>
      <c r="D109" s="258">
        <f>SUM('2'!D109-'3-b'!D109)</f>
        <v>0</v>
      </c>
      <c r="E109" s="258">
        <f>SUM('2'!E109-'3-b'!E109)</f>
        <v>0</v>
      </c>
    </row>
    <row r="110" spans="1:5" ht="31.5" x14ac:dyDescent="0.25">
      <c r="A110" s="22" t="s">
        <v>198</v>
      </c>
      <c r="B110" s="55" t="s">
        <v>199</v>
      </c>
      <c r="C110" s="258"/>
      <c r="D110" s="258">
        <f>SUM('2'!D110-'3-b'!D110)</f>
        <v>0</v>
      </c>
      <c r="E110" s="258">
        <f>SUM('2'!E110-'3-b'!E110)</f>
        <v>0</v>
      </c>
    </row>
    <row r="111" spans="1:5" ht="15.75" x14ac:dyDescent="0.25">
      <c r="A111" s="56" t="s">
        <v>200</v>
      </c>
      <c r="B111" s="57" t="s">
        <v>201</v>
      </c>
      <c r="C111" s="258"/>
      <c r="D111" s="258">
        <f>SUM('2'!D111-'3-b'!D111)</f>
        <v>0</v>
      </c>
      <c r="E111" s="258">
        <f>SUM('2'!E111-'3-b'!E111)</f>
        <v>0</v>
      </c>
    </row>
    <row r="112" spans="1:5" ht="15.75" x14ac:dyDescent="0.25">
      <c r="A112" s="22" t="s">
        <v>202</v>
      </c>
      <c r="B112" s="57" t="s">
        <v>203</v>
      </c>
      <c r="C112" s="258"/>
      <c r="D112" s="258">
        <f>SUM('2'!D112-'3-b'!D112)</f>
        <v>0</v>
      </c>
      <c r="E112" s="258">
        <f>SUM('2'!E112-'3-b'!E112)</f>
        <v>0</v>
      </c>
    </row>
    <row r="113" spans="1:5" ht="31.5" x14ac:dyDescent="0.25">
      <c r="A113" s="22" t="s">
        <v>204</v>
      </c>
      <c r="B113" s="55" t="s">
        <v>205</v>
      </c>
      <c r="C113" s="258"/>
      <c r="D113" s="258">
        <f>SUM('2'!D113-'3-b'!D113)</f>
        <v>0</v>
      </c>
      <c r="E113" s="258">
        <f>SUM('2'!E113-'3-b'!E113)</f>
        <v>0</v>
      </c>
    </row>
    <row r="114" spans="1:5" ht="15.75" x14ac:dyDescent="0.25">
      <c r="A114" s="22" t="s">
        <v>206</v>
      </c>
      <c r="B114" s="52" t="s">
        <v>207</v>
      </c>
      <c r="C114" s="258">
        <f>SUM('2'!C114)</f>
        <v>58227045</v>
      </c>
      <c r="D114" s="258">
        <f>SUM('2'!D114-'3-b'!D114)</f>
        <v>148571264</v>
      </c>
      <c r="E114" s="258">
        <f>SUM('2'!E114-'3-b'!E114)</f>
        <v>0</v>
      </c>
    </row>
    <row r="115" spans="1:5" ht="15.75" x14ac:dyDescent="0.25">
      <c r="A115" s="25" t="s">
        <v>208</v>
      </c>
      <c r="B115" s="51" t="s">
        <v>209</v>
      </c>
      <c r="C115" s="258"/>
      <c r="D115" s="258">
        <f>SUM('2'!D115-'3-b'!D115)</f>
        <v>148571264</v>
      </c>
      <c r="E115" s="258">
        <f>SUM('2'!E115-'3-b'!E115)</f>
        <v>0</v>
      </c>
    </row>
    <row r="116" spans="1:5" ht="16.5" thickBot="1" x14ac:dyDescent="0.3">
      <c r="A116" s="58" t="s">
        <v>210</v>
      </c>
      <c r="B116" s="59" t="s">
        <v>211</v>
      </c>
      <c r="C116" s="264"/>
      <c r="D116" s="264">
        <f>SUM('2'!D116-'3-b'!D116)</f>
        <v>0</v>
      </c>
      <c r="E116" s="264">
        <f>SUM('2'!E116-'3-b'!E116)</f>
        <v>0</v>
      </c>
    </row>
    <row r="117" spans="1:5" ht="16.5" thickBot="1" x14ac:dyDescent="0.3">
      <c r="A117" s="16" t="s">
        <v>24</v>
      </c>
      <c r="B117" s="263" t="s">
        <v>314</v>
      </c>
      <c r="C117" s="265">
        <f>C118+C120+C122</f>
        <v>170510282</v>
      </c>
      <c r="D117" s="286">
        <f>SUM('2'!D117-'3-b'!D117)</f>
        <v>205910145</v>
      </c>
      <c r="E117" s="286">
        <f>SUM('2'!E117-'3-b'!E117)</f>
        <v>133363051</v>
      </c>
    </row>
    <row r="118" spans="1:5" ht="15.75" x14ac:dyDescent="0.25">
      <c r="A118" s="19" t="s">
        <v>26</v>
      </c>
      <c r="B118" s="51" t="s">
        <v>212</v>
      </c>
      <c r="C118" s="268">
        <f>SUM('2'!C118)</f>
        <v>61621111</v>
      </c>
      <c r="D118" s="268">
        <f>SUM('2'!D118-'3-b'!D118)</f>
        <v>94457178</v>
      </c>
      <c r="E118" s="268">
        <f>SUM('2'!E118-'3-b'!E118)</f>
        <v>76210121</v>
      </c>
    </row>
    <row r="119" spans="1:5" ht="15.75" x14ac:dyDescent="0.25">
      <c r="A119" s="19" t="s">
        <v>28</v>
      </c>
      <c r="B119" s="62" t="s">
        <v>213</v>
      </c>
      <c r="C119" s="258">
        <f>SUM('2'!C119)</f>
        <v>19362249</v>
      </c>
      <c r="D119" s="258">
        <f>SUM('2'!D119-'3-b'!D119)</f>
        <v>19362249</v>
      </c>
      <c r="E119" s="258">
        <f>SUM('2'!E119-'3-b'!E119)</f>
        <v>4896535</v>
      </c>
    </row>
    <row r="120" spans="1:5" ht="15.75" x14ac:dyDescent="0.25">
      <c r="A120" s="19" t="s">
        <v>30</v>
      </c>
      <c r="B120" s="62" t="s">
        <v>214</v>
      </c>
      <c r="C120" s="258">
        <f>SUM('2'!C120)</f>
        <v>107527923</v>
      </c>
      <c r="D120" s="258">
        <f>SUM('2'!D120-'3-b'!D120)</f>
        <v>110080785</v>
      </c>
      <c r="E120" s="258">
        <f>SUM('2'!E120-'3-b'!E120)</f>
        <v>55780748</v>
      </c>
    </row>
    <row r="121" spans="1:5" ht="15.75" x14ac:dyDescent="0.25">
      <c r="A121" s="19" t="s">
        <v>32</v>
      </c>
      <c r="B121" s="62" t="s">
        <v>215</v>
      </c>
      <c r="C121" s="258">
        <f>SUM('2'!C121)</f>
        <v>0</v>
      </c>
      <c r="D121" s="258">
        <f>SUM('2'!D121-'3-b'!D121)</f>
        <v>0</v>
      </c>
      <c r="E121" s="258">
        <f>SUM('2'!E121-'3-b'!E121)</f>
        <v>0</v>
      </c>
    </row>
    <row r="122" spans="1:5" ht="15.75" x14ac:dyDescent="0.25">
      <c r="A122" s="19" t="s">
        <v>34</v>
      </c>
      <c r="B122" s="64" t="s">
        <v>216</v>
      </c>
      <c r="C122" s="258">
        <f>SUM('2'!C122)</f>
        <v>1361248</v>
      </c>
      <c r="D122" s="258">
        <f>SUM('2'!D122-'3-b'!D122)</f>
        <v>1372182</v>
      </c>
      <c r="E122" s="258">
        <f>SUM('2'!E122-'3-b'!E122)</f>
        <v>1372182</v>
      </c>
    </row>
    <row r="123" spans="1:5" ht="31.5" x14ac:dyDescent="0.25">
      <c r="A123" s="19" t="s">
        <v>36</v>
      </c>
      <c r="B123" s="65" t="s">
        <v>217</v>
      </c>
      <c r="C123" s="258"/>
      <c r="D123" s="258">
        <f>SUM('2'!D123-'3-b'!D123)</f>
        <v>0</v>
      </c>
      <c r="E123" s="258">
        <f>SUM('2'!E123-'3-b'!E123)</f>
        <v>0</v>
      </c>
    </row>
    <row r="124" spans="1:5" ht="31.5" x14ac:dyDescent="0.25">
      <c r="A124" s="19" t="s">
        <v>218</v>
      </c>
      <c r="B124" s="66" t="s">
        <v>219</v>
      </c>
      <c r="C124" s="258"/>
      <c r="D124" s="258">
        <f>SUM('2'!D124-'3-b'!D124)</f>
        <v>0</v>
      </c>
      <c r="E124" s="258">
        <f>SUM('2'!E124-'3-b'!E124)</f>
        <v>0</v>
      </c>
    </row>
    <row r="125" spans="1:5" ht="31.5" x14ac:dyDescent="0.25">
      <c r="A125" s="19" t="s">
        <v>220</v>
      </c>
      <c r="B125" s="55" t="s">
        <v>193</v>
      </c>
      <c r="C125" s="258"/>
      <c r="D125" s="258">
        <f>SUM('2'!D125-'3-b'!D125)</f>
        <v>0</v>
      </c>
      <c r="E125" s="258">
        <f>SUM('2'!E125-'3-b'!E125)</f>
        <v>0</v>
      </c>
    </row>
    <row r="126" spans="1:5" ht="22.5" customHeight="1" x14ac:dyDescent="0.25">
      <c r="A126" s="19" t="s">
        <v>221</v>
      </c>
      <c r="B126" s="55" t="s">
        <v>222</v>
      </c>
      <c r="C126" s="258">
        <v>1361248</v>
      </c>
      <c r="D126" s="258">
        <f>SUM('2'!D126-'3-b'!D126)</f>
        <v>1372182</v>
      </c>
      <c r="E126" s="258">
        <f>SUM('2'!E126-'3-b'!E126)</f>
        <v>1372182</v>
      </c>
    </row>
    <row r="127" spans="1:5" ht="15.75" x14ac:dyDescent="0.25">
      <c r="A127" s="19" t="s">
        <v>223</v>
      </c>
      <c r="B127" s="55" t="s">
        <v>224</v>
      </c>
      <c r="C127" s="258"/>
      <c r="D127" s="258">
        <f>SUM('2'!D127-'3-b'!D127)</f>
        <v>0</v>
      </c>
      <c r="E127" s="258">
        <f>SUM('2'!E127-'3-b'!E127)</f>
        <v>0</v>
      </c>
    </row>
    <row r="128" spans="1:5" ht="31.5" x14ac:dyDescent="0.25">
      <c r="A128" s="19" t="s">
        <v>225</v>
      </c>
      <c r="B128" s="55" t="s">
        <v>199</v>
      </c>
      <c r="C128" s="258"/>
      <c r="D128" s="258">
        <f>SUM('2'!D128-'3-b'!D128)</f>
        <v>0</v>
      </c>
      <c r="E128" s="258">
        <f>SUM('2'!E128-'3-b'!E128)</f>
        <v>0</v>
      </c>
    </row>
    <row r="129" spans="1:5" ht="15.75" x14ac:dyDescent="0.25">
      <c r="A129" s="19" t="s">
        <v>226</v>
      </c>
      <c r="B129" s="55" t="s">
        <v>227</v>
      </c>
      <c r="C129" s="258"/>
      <c r="D129" s="258">
        <f>SUM('2'!D129-'3-b'!D129)</f>
        <v>0</v>
      </c>
      <c r="E129" s="258">
        <f>SUM('2'!E129-'3-b'!E129)</f>
        <v>0</v>
      </c>
    </row>
    <row r="130" spans="1:5" ht="32.25" thickBot="1" x14ac:dyDescent="0.3">
      <c r="A130" s="56" t="s">
        <v>228</v>
      </c>
      <c r="B130" s="55" t="s">
        <v>229</v>
      </c>
      <c r="C130" s="269"/>
      <c r="D130" s="269">
        <f>SUM('2'!D130-'3-b'!D130)</f>
        <v>0</v>
      </c>
      <c r="E130" s="269">
        <f>SUM('2'!E130-'3-b'!E130)</f>
        <v>0</v>
      </c>
    </row>
    <row r="131" spans="1:5" ht="16.5" thickBot="1" x14ac:dyDescent="0.3">
      <c r="A131" s="16" t="s">
        <v>38</v>
      </c>
      <c r="B131" s="17" t="s">
        <v>230</v>
      </c>
      <c r="C131" s="18">
        <f>C96+C117</f>
        <v>518748729</v>
      </c>
      <c r="D131" s="286">
        <f>SUM('2'!D131-'3-b'!D131)</f>
        <v>623851430</v>
      </c>
      <c r="E131" s="286">
        <f>SUM('2'!E131-'3-b'!E131)</f>
        <v>319217897</v>
      </c>
    </row>
    <row r="132" spans="1:5" ht="32.25" thickBot="1" x14ac:dyDescent="0.3">
      <c r="A132" s="16" t="s">
        <v>231</v>
      </c>
      <c r="B132" s="17" t="s">
        <v>232</v>
      </c>
      <c r="C132" s="18">
        <f>C133+C134+C135</f>
        <v>0</v>
      </c>
      <c r="D132" s="267">
        <f>SUM('2'!D132-'3-b'!D132)</f>
        <v>0</v>
      </c>
      <c r="E132" s="267">
        <f>SUM('2'!E132-'3-b'!E132)</f>
        <v>0</v>
      </c>
    </row>
    <row r="133" spans="1:5" ht="15.75" x14ac:dyDescent="0.25">
      <c r="A133" s="19" t="s">
        <v>54</v>
      </c>
      <c r="B133" s="68" t="s">
        <v>233</v>
      </c>
      <c r="C133" s="268"/>
      <c r="D133" s="268">
        <f>SUM('2'!D133-'3-b'!D133)</f>
        <v>0</v>
      </c>
      <c r="E133" s="268">
        <f>SUM('2'!E133-'3-b'!E133)</f>
        <v>0</v>
      </c>
    </row>
    <row r="134" spans="1:5" ht="31.5" x14ac:dyDescent="0.25">
      <c r="A134" s="19" t="s">
        <v>62</v>
      </c>
      <c r="B134" s="68" t="s">
        <v>234</v>
      </c>
      <c r="C134" s="258"/>
      <c r="D134" s="258">
        <f>SUM('2'!D134-'3-b'!D134)</f>
        <v>0</v>
      </c>
      <c r="E134" s="258">
        <f>SUM('2'!E134-'3-b'!E134)</f>
        <v>0</v>
      </c>
    </row>
    <row r="135" spans="1:5" ht="16.5" thickBot="1" x14ac:dyDescent="0.3">
      <c r="A135" s="56" t="s">
        <v>64</v>
      </c>
      <c r="B135" s="69" t="s">
        <v>235</v>
      </c>
      <c r="C135" s="269"/>
      <c r="D135" s="269">
        <f>SUM('2'!D135-'3-b'!D135)</f>
        <v>0</v>
      </c>
      <c r="E135" s="269">
        <f>SUM('2'!E135-'3-b'!E135)</f>
        <v>0</v>
      </c>
    </row>
    <row r="136" spans="1:5" ht="16.5" thickBot="1" x14ac:dyDescent="0.3">
      <c r="A136" s="16" t="s">
        <v>68</v>
      </c>
      <c r="B136" s="17" t="s">
        <v>236</v>
      </c>
      <c r="C136" s="18">
        <f>C137+C138+C139+C140+C141+C142</f>
        <v>0</v>
      </c>
      <c r="D136" s="267">
        <f>SUM('2'!D136-'3-b'!D136)</f>
        <v>0</v>
      </c>
      <c r="E136" s="267">
        <f>SUM('2'!E136-'3-b'!E136)</f>
        <v>0</v>
      </c>
    </row>
    <row r="137" spans="1:5" ht="15.75" x14ac:dyDescent="0.25">
      <c r="A137" s="19" t="s">
        <v>70</v>
      </c>
      <c r="B137" s="68" t="s">
        <v>237</v>
      </c>
      <c r="C137" s="268"/>
      <c r="D137" s="268">
        <f>SUM('2'!D137-'3-b'!D137)</f>
        <v>0</v>
      </c>
      <c r="E137" s="268">
        <f>SUM('2'!E137-'3-b'!E137)</f>
        <v>0</v>
      </c>
    </row>
    <row r="138" spans="1:5" ht="15.75" x14ac:dyDescent="0.25">
      <c r="A138" s="19" t="s">
        <v>72</v>
      </c>
      <c r="B138" s="68" t="s">
        <v>238</v>
      </c>
      <c r="C138" s="258"/>
      <c r="D138" s="258">
        <f>SUM('2'!D138-'3-b'!D138)</f>
        <v>0</v>
      </c>
      <c r="E138" s="258">
        <f>SUM('2'!E138-'3-b'!E138)</f>
        <v>0</v>
      </c>
    </row>
    <row r="139" spans="1:5" ht="15.75" x14ac:dyDescent="0.25">
      <c r="A139" s="19" t="s">
        <v>74</v>
      </c>
      <c r="B139" s="68" t="s">
        <v>239</v>
      </c>
      <c r="C139" s="258"/>
      <c r="D139" s="258">
        <f>SUM('2'!D139-'3-b'!D139)</f>
        <v>0</v>
      </c>
      <c r="E139" s="258">
        <f>SUM('2'!E139-'3-b'!E139)</f>
        <v>0</v>
      </c>
    </row>
    <row r="140" spans="1:5" ht="15.75" x14ac:dyDescent="0.25">
      <c r="A140" s="19" t="s">
        <v>76</v>
      </c>
      <c r="B140" s="68" t="s">
        <v>240</v>
      </c>
      <c r="C140" s="258"/>
      <c r="D140" s="258">
        <f>SUM('2'!D140-'3-b'!D140)</f>
        <v>0</v>
      </c>
      <c r="E140" s="258">
        <f>SUM('2'!E140-'3-b'!E140)</f>
        <v>0</v>
      </c>
    </row>
    <row r="141" spans="1:5" ht="15.75" x14ac:dyDescent="0.25">
      <c r="A141" s="19" t="s">
        <v>78</v>
      </c>
      <c r="B141" s="68" t="s">
        <v>241</v>
      </c>
      <c r="C141" s="258"/>
      <c r="D141" s="258">
        <f>SUM('2'!D141-'3-b'!D141)</f>
        <v>0</v>
      </c>
      <c r="E141" s="258">
        <f>SUM('2'!E141-'3-b'!E141)</f>
        <v>0</v>
      </c>
    </row>
    <row r="142" spans="1:5" ht="16.5" thickBot="1" x14ac:dyDescent="0.3">
      <c r="A142" s="56" t="s">
        <v>80</v>
      </c>
      <c r="B142" s="69" t="s">
        <v>242</v>
      </c>
      <c r="C142" s="269"/>
      <c r="D142" s="269">
        <f>SUM('2'!D142-'3-b'!D142)</f>
        <v>0</v>
      </c>
      <c r="E142" s="269">
        <f>SUM('2'!E142-'3-b'!E142)</f>
        <v>0</v>
      </c>
    </row>
    <row r="143" spans="1:5" ht="16.5" thickBot="1" x14ac:dyDescent="0.3">
      <c r="A143" s="16" t="s">
        <v>92</v>
      </c>
      <c r="B143" s="17" t="s">
        <v>243</v>
      </c>
      <c r="C143" s="18">
        <f>C144+C145+C147+C148+C146</f>
        <v>94918109</v>
      </c>
      <c r="D143" s="286">
        <f>SUM('2'!D143-'3-b'!D143)</f>
        <v>98261109</v>
      </c>
      <c r="E143" s="286">
        <f>SUM('2'!E143-'3-b'!E143)</f>
        <v>98261109</v>
      </c>
    </row>
    <row r="144" spans="1:5" ht="15.75" x14ac:dyDescent="0.25">
      <c r="A144" s="19" t="s">
        <v>94</v>
      </c>
      <c r="B144" s="68" t="s">
        <v>244</v>
      </c>
      <c r="C144" s="268"/>
      <c r="D144" s="268">
        <f>SUM('2'!D144-'3-b'!D144)</f>
        <v>0</v>
      </c>
      <c r="E144" s="268">
        <f>SUM('2'!E144-'3-b'!E144)</f>
        <v>0</v>
      </c>
    </row>
    <row r="145" spans="1:5" ht="15.75" x14ac:dyDescent="0.25">
      <c r="A145" s="19" t="s">
        <v>96</v>
      </c>
      <c r="B145" s="68" t="s">
        <v>245</v>
      </c>
      <c r="C145" s="258">
        <v>1041798</v>
      </c>
      <c r="D145" s="258">
        <f>SUM('2'!D145-'3-b'!D145)</f>
        <v>1041798</v>
      </c>
      <c r="E145" s="258">
        <f>SUM('2'!E145-'3-b'!E145)</f>
        <v>1041798</v>
      </c>
    </row>
    <row r="146" spans="1:5" ht="15.75" x14ac:dyDescent="0.25">
      <c r="A146" s="19" t="s">
        <v>98</v>
      </c>
      <c r="B146" s="68" t="s">
        <v>246</v>
      </c>
      <c r="C146" s="258">
        <v>93876311</v>
      </c>
      <c r="D146" s="258">
        <f>SUM('2'!D146-'3-b'!D146)</f>
        <v>97219311</v>
      </c>
      <c r="E146" s="258">
        <f>SUM('2'!E146-'3-b'!E146)</f>
        <v>97219311</v>
      </c>
    </row>
    <row r="147" spans="1:5" ht="15.75" x14ac:dyDescent="0.25">
      <c r="A147" s="19" t="s">
        <v>100</v>
      </c>
      <c r="B147" s="68" t="s">
        <v>247</v>
      </c>
      <c r="C147" s="258"/>
      <c r="D147" s="258">
        <f>SUM('2'!D147-'3-b'!D147)</f>
        <v>0</v>
      </c>
      <c r="E147" s="258">
        <f>SUM('2'!E147-'3-b'!E147)</f>
        <v>0</v>
      </c>
    </row>
    <row r="148" spans="1:5" ht="16.5" thickBot="1" x14ac:dyDescent="0.3">
      <c r="A148" s="56" t="s">
        <v>102</v>
      </c>
      <c r="B148" s="69" t="s">
        <v>248</v>
      </c>
      <c r="C148" s="269"/>
      <c r="D148" s="269">
        <f>SUM('2'!D148-'3-b'!D148)</f>
        <v>0</v>
      </c>
      <c r="E148" s="269">
        <f>SUM('2'!E148-'3-b'!E148)</f>
        <v>0</v>
      </c>
    </row>
    <row r="149" spans="1:5" ht="16.5" thickBot="1" x14ac:dyDescent="0.3">
      <c r="A149" s="16" t="s">
        <v>249</v>
      </c>
      <c r="B149" s="17" t="s">
        <v>250</v>
      </c>
      <c r="C149" s="70">
        <f>C150+C151+C152+C153+C154</f>
        <v>0</v>
      </c>
      <c r="D149" s="267">
        <f>SUM('2'!D149-'3-b'!D149)</f>
        <v>0</v>
      </c>
      <c r="E149" s="267">
        <f>SUM('2'!E149-'3-b'!E149)</f>
        <v>0</v>
      </c>
    </row>
    <row r="150" spans="1:5" ht="15.75" x14ac:dyDescent="0.25">
      <c r="A150" s="19" t="s">
        <v>106</v>
      </c>
      <c r="B150" s="68" t="s">
        <v>251</v>
      </c>
      <c r="C150" s="268"/>
      <c r="D150" s="268">
        <f>SUM('2'!D150-'3-b'!D150)</f>
        <v>0</v>
      </c>
      <c r="E150" s="268">
        <f>SUM('2'!E150-'3-b'!E150)</f>
        <v>0</v>
      </c>
    </row>
    <row r="151" spans="1:5" ht="15.75" x14ac:dyDescent="0.25">
      <c r="A151" s="19" t="s">
        <v>108</v>
      </c>
      <c r="B151" s="68" t="s">
        <v>252</v>
      </c>
      <c r="C151" s="258"/>
      <c r="D151" s="258">
        <f>SUM('2'!D151-'3-b'!D151)</f>
        <v>0</v>
      </c>
      <c r="E151" s="258">
        <f>SUM('2'!E151-'3-b'!E151)</f>
        <v>0</v>
      </c>
    </row>
    <row r="152" spans="1:5" ht="15.75" x14ac:dyDescent="0.25">
      <c r="A152" s="19" t="s">
        <v>110</v>
      </c>
      <c r="B152" s="68" t="s">
        <v>253</v>
      </c>
      <c r="C152" s="258"/>
      <c r="D152" s="258">
        <f>SUM('2'!D152-'3-b'!D152)</f>
        <v>0</v>
      </c>
      <c r="E152" s="258">
        <f>SUM('2'!E152-'3-b'!E152)</f>
        <v>0</v>
      </c>
    </row>
    <row r="153" spans="1:5" ht="31.5" x14ac:dyDescent="0.25">
      <c r="A153" s="19" t="s">
        <v>112</v>
      </c>
      <c r="B153" s="68" t="s">
        <v>254</v>
      </c>
      <c r="C153" s="258"/>
      <c r="D153" s="258">
        <f>SUM('2'!D153-'3-b'!D153)</f>
        <v>0</v>
      </c>
      <c r="E153" s="258">
        <f>SUM('2'!E153-'3-b'!E153)</f>
        <v>0</v>
      </c>
    </row>
    <row r="154" spans="1:5" ht="16.5" thickBot="1" x14ac:dyDescent="0.3">
      <c r="A154" s="56" t="s">
        <v>255</v>
      </c>
      <c r="B154" s="69" t="s">
        <v>256</v>
      </c>
      <c r="C154" s="264"/>
      <c r="D154" s="264">
        <f>SUM('2'!D154-'3-b'!D154)</f>
        <v>0</v>
      </c>
      <c r="E154" s="264">
        <f>SUM('2'!E154-'3-b'!E154)</f>
        <v>0</v>
      </c>
    </row>
    <row r="155" spans="1:5" ht="16.5" thickBot="1" x14ac:dyDescent="0.3">
      <c r="A155" s="71" t="s">
        <v>114</v>
      </c>
      <c r="B155" s="271" t="s">
        <v>257</v>
      </c>
      <c r="C155" s="272"/>
      <c r="D155" s="273">
        <f>SUM('2'!D155-'3-b'!D155)</f>
        <v>0</v>
      </c>
      <c r="E155" s="273">
        <f>SUM('2'!E155-'3-b'!E155)</f>
        <v>0</v>
      </c>
    </row>
    <row r="156" spans="1:5" ht="16.5" thickBot="1" x14ac:dyDescent="0.3">
      <c r="A156" s="71" t="s">
        <v>124</v>
      </c>
      <c r="B156" s="17" t="s">
        <v>258</v>
      </c>
      <c r="C156" s="270"/>
      <c r="D156" s="266">
        <f>SUM('2'!D156-'3-b'!D156)</f>
        <v>0</v>
      </c>
      <c r="E156" s="266">
        <f>SUM('2'!E156-'3-b'!E156)</f>
        <v>0</v>
      </c>
    </row>
    <row r="157" spans="1:5" ht="16.5" thickBot="1" x14ac:dyDescent="0.3">
      <c r="A157" s="16" t="s">
        <v>259</v>
      </c>
      <c r="B157" s="17" t="s">
        <v>260</v>
      </c>
      <c r="C157" s="72">
        <f>C132+C136+C143+C149+C155+C156</f>
        <v>94918109</v>
      </c>
      <c r="D157" s="72">
        <f>D132+D136+D143+D149+D155+D156</f>
        <v>98261109</v>
      </c>
      <c r="E157" s="72">
        <f>E132+E136+E143+E149+E155+E156</f>
        <v>98261109</v>
      </c>
    </row>
    <row r="158" spans="1:5" ht="16.5" thickBot="1" x14ac:dyDescent="0.3">
      <c r="A158" s="73" t="s">
        <v>261</v>
      </c>
      <c r="B158" s="74" t="s">
        <v>262</v>
      </c>
      <c r="C158" s="72">
        <f>C131+C157</f>
        <v>613666838</v>
      </c>
      <c r="D158" s="72">
        <f>D131+D157</f>
        <v>722112539</v>
      </c>
      <c r="E158" s="72">
        <f>E131+E157</f>
        <v>417479006</v>
      </c>
    </row>
    <row r="159" spans="1:5" ht="16.5" thickBot="1" x14ac:dyDescent="0.3">
      <c r="A159" s="75"/>
      <c r="B159" s="76"/>
      <c r="C159" s="77"/>
      <c r="D159" s="77"/>
    </row>
    <row r="160" spans="1:5" ht="16.5" thickBot="1" x14ac:dyDescent="0.3">
      <c r="A160" s="78" t="s">
        <v>263</v>
      </c>
      <c r="B160" s="79"/>
      <c r="C160" s="80">
        <v>36</v>
      </c>
      <c r="D160" s="80">
        <v>19</v>
      </c>
      <c r="E160" s="80">
        <v>19</v>
      </c>
    </row>
    <row r="161" spans="1:5" ht="16.5" thickBot="1" x14ac:dyDescent="0.3">
      <c r="A161" s="78" t="s">
        <v>264</v>
      </c>
      <c r="B161" s="79"/>
      <c r="C161" s="80">
        <v>21</v>
      </c>
      <c r="D161" s="80">
        <v>4</v>
      </c>
      <c r="E161" s="80">
        <v>4</v>
      </c>
    </row>
  </sheetData>
  <mergeCells count="4">
    <mergeCell ref="A1:E1"/>
    <mergeCell ref="A2:E2"/>
    <mergeCell ref="A3:E3"/>
    <mergeCell ref="C7:E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1" max="16383" man="1"/>
    <brk id="93" max="16383" man="1"/>
    <brk id="1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E161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  <col min="4" max="4" width="13.7109375" bestFit="1" customWidth="1"/>
    <col min="5" max="5" width="15" customWidth="1"/>
  </cols>
  <sheetData>
    <row r="1" spans="1:5" ht="15.75" x14ac:dyDescent="0.25">
      <c r="A1" s="414" t="s">
        <v>336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178"/>
      <c r="B4" s="178"/>
      <c r="C4" s="178"/>
    </row>
    <row r="5" spans="1:5" ht="15.75" x14ac:dyDescent="0.25">
      <c r="A5" s="2" t="s">
        <v>0</v>
      </c>
      <c r="B5" s="3" t="s">
        <v>1</v>
      </c>
      <c r="C5" s="4"/>
      <c r="D5" s="4"/>
      <c r="E5" s="4"/>
    </row>
    <row r="6" spans="1:5" ht="32.25" thickBot="1" x14ac:dyDescent="0.3">
      <c r="A6" s="87" t="s">
        <v>2</v>
      </c>
      <c r="B6" s="85" t="s">
        <v>269</v>
      </c>
      <c r="C6" s="6"/>
      <c r="D6" s="6"/>
      <c r="E6" s="6"/>
    </row>
    <row r="7" spans="1:5" ht="16.5" thickBot="1" x14ac:dyDescent="0.3">
      <c r="A7" s="127"/>
      <c r="B7" s="7"/>
      <c r="C7" s="421" t="s">
        <v>370</v>
      </c>
      <c r="D7" s="421"/>
      <c r="E7" s="421"/>
    </row>
    <row r="8" spans="1:5" ht="32.25" thickBot="1" x14ac:dyDescent="0.3">
      <c r="A8" s="8" t="s">
        <v>4</v>
      </c>
      <c r="B8" s="9" t="s">
        <v>5</v>
      </c>
      <c r="C8" s="86" t="s">
        <v>462</v>
      </c>
      <c r="D8" s="86" t="s">
        <v>463</v>
      </c>
      <c r="E8" s="86" t="s">
        <v>701</v>
      </c>
    </row>
    <row r="9" spans="1:5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  <c r="E9" s="12" t="s">
        <v>273</v>
      </c>
    </row>
    <row r="10" spans="1:5" ht="16.5" thickBot="1" x14ac:dyDescent="0.3">
      <c r="A10" s="13"/>
      <c r="B10" s="14" t="s">
        <v>9</v>
      </c>
      <c r="C10" s="15"/>
      <c r="D10" s="15"/>
      <c r="E10" s="15"/>
    </row>
    <row r="11" spans="1:5" ht="16.5" thickBot="1" x14ac:dyDescent="0.3">
      <c r="A11" s="16" t="s">
        <v>10</v>
      </c>
      <c r="B11" s="17" t="s">
        <v>11</v>
      </c>
      <c r="C11" s="18">
        <f>+C12+C13+C14+C15+C16+C17</f>
        <v>0</v>
      </c>
      <c r="D11" s="18">
        <f>+D12+D13+D14+D15+D16+D17</f>
        <v>0</v>
      </c>
      <c r="E11" s="18">
        <f>+E12+E13+E14+E15+E16+E17</f>
        <v>0</v>
      </c>
    </row>
    <row r="12" spans="1:5" ht="15.75" x14ac:dyDescent="0.25">
      <c r="A12" s="19" t="s">
        <v>12</v>
      </c>
      <c r="B12" s="20" t="s">
        <v>13</v>
      </c>
      <c r="C12" s="21"/>
      <c r="D12" s="21"/>
      <c r="E12" s="21"/>
    </row>
    <row r="13" spans="1:5" ht="15.75" x14ac:dyDescent="0.25">
      <c r="A13" s="22" t="s">
        <v>14</v>
      </c>
      <c r="B13" s="23" t="s">
        <v>15</v>
      </c>
      <c r="C13" s="24"/>
      <c r="D13" s="24"/>
      <c r="E13" s="24"/>
    </row>
    <row r="14" spans="1:5" ht="15.75" x14ac:dyDescent="0.25">
      <c r="A14" s="22" t="s">
        <v>16</v>
      </c>
      <c r="B14" s="23" t="s">
        <v>17</v>
      </c>
      <c r="C14" s="24"/>
      <c r="D14" s="24"/>
      <c r="E14" s="24"/>
    </row>
    <row r="15" spans="1:5" ht="15.75" x14ac:dyDescent="0.25">
      <c r="A15" s="22" t="s">
        <v>18</v>
      </c>
      <c r="B15" s="23" t="s">
        <v>19</v>
      </c>
      <c r="C15" s="24"/>
      <c r="D15" s="24"/>
      <c r="E15" s="24"/>
    </row>
    <row r="16" spans="1:5" ht="15.75" x14ac:dyDescent="0.25">
      <c r="A16" s="22" t="s">
        <v>20</v>
      </c>
      <c r="B16" s="23" t="s">
        <v>21</v>
      </c>
      <c r="C16" s="24"/>
      <c r="D16" s="24"/>
      <c r="E16" s="24"/>
    </row>
    <row r="17" spans="1:5" ht="16.5" thickBot="1" x14ac:dyDescent="0.3">
      <c r="A17" s="25" t="s">
        <v>22</v>
      </c>
      <c r="B17" s="26" t="s">
        <v>23</v>
      </c>
      <c r="C17" s="24"/>
      <c r="D17" s="24"/>
      <c r="E17" s="24"/>
    </row>
    <row r="18" spans="1:5" ht="32.25" thickBot="1" x14ac:dyDescent="0.3">
      <c r="A18" s="16" t="s">
        <v>24</v>
      </c>
      <c r="B18" s="27" t="s">
        <v>25</v>
      </c>
      <c r="C18" s="18">
        <f>+C19+C20+C21+C22+C23</f>
        <v>0</v>
      </c>
      <c r="D18" s="18">
        <f>+D19+D20+D21+D22+D23</f>
        <v>0</v>
      </c>
      <c r="E18" s="18">
        <f>+E19+E20+E21+E22+E23</f>
        <v>0</v>
      </c>
    </row>
    <row r="19" spans="1:5" ht="15.75" x14ac:dyDescent="0.25">
      <c r="A19" s="19" t="s">
        <v>26</v>
      </c>
      <c r="B19" s="20" t="s">
        <v>27</v>
      </c>
      <c r="C19" s="21"/>
      <c r="D19" s="21"/>
      <c r="E19" s="21"/>
    </row>
    <row r="20" spans="1:5" ht="15.75" x14ac:dyDescent="0.25">
      <c r="A20" s="22" t="s">
        <v>28</v>
      </c>
      <c r="B20" s="23" t="s">
        <v>29</v>
      </c>
      <c r="C20" s="24"/>
      <c r="D20" s="24"/>
      <c r="E20" s="24"/>
    </row>
    <row r="21" spans="1:5" ht="15.75" x14ac:dyDescent="0.25">
      <c r="A21" s="22" t="s">
        <v>30</v>
      </c>
      <c r="B21" s="23" t="s">
        <v>31</v>
      </c>
      <c r="C21" s="24"/>
      <c r="D21" s="24"/>
      <c r="E21" s="24"/>
    </row>
    <row r="22" spans="1:5" ht="15.75" x14ac:dyDescent="0.25">
      <c r="A22" s="22" t="s">
        <v>32</v>
      </c>
      <c r="B22" s="23" t="s">
        <v>33</v>
      </c>
      <c r="C22" s="24"/>
      <c r="D22" s="24"/>
      <c r="E22" s="24"/>
    </row>
    <row r="23" spans="1:5" ht="15.75" x14ac:dyDescent="0.25">
      <c r="A23" s="22" t="s">
        <v>34</v>
      </c>
      <c r="B23" s="23" t="s">
        <v>35</v>
      </c>
      <c r="C23" s="24"/>
      <c r="D23" s="24"/>
      <c r="E23" s="24"/>
    </row>
    <row r="24" spans="1:5" ht="16.5" thickBot="1" x14ac:dyDescent="0.3">
      <c r="A24" s="25" t="s">
        <v>36</v>
      </c>
      <c r="B24" s="26" t="s">
        <v>37</v>
      </c>
      <c r="C24" s="28"/>
      <c r="D24" s="28"/>
      <c r="E24" s="28"/>
    </row>
    <row r="25" spans="1:5" ht="32.25" thickBot="1" x14ac:dyDescent="0.3">
      <c r="A25" s="16" t="s">
        <v>38</v>
      </c>
      <c r="B25" s="17" t="s">
        <v>39</v>
      </c>
      <c r="C25" s="18">
        <f>+C26+C27+C28+C29+C30</f>
        <v>0</v>
      </c>
      <c r="D25" s="18">
        <f>+D26+D27+D28+D29+D30</f>
        <v>0</v>
      </c>
      <c r="E25" s="18">
        <f>+E26+E27+E28+E29+E30</f>
        <v>0</v>
      </c>
    </row>
    <row r="26" spans="1:5" ht="15.75" x14ac:dyDescent="0.25">
      <c r="A26" s="19" t="s">
        <v>40</v>
      </c>
      <c r="B26" s="20" t="s">
        <v>41</v>
      </c>
      <c r="C26" s="21"/>
      <c r="D26" s="21"/>
      <c r="E26" s="21"/>
    </row>
    <row r="27" spans="1:5" ht="15.75" x14ac:dyDescent="0.25">
      <c r="A27" s="22" t="s">
        <v>42</v>
      </c>
      <c r="B27" s="23" t="s">
        <v>43</v>
      </c>
      <c r="C27" s="24"/>
      <c r="D27" s="24"/>
      <c r="E27" s="24"/>
    </row>
    <row r="28" spans="1:5" ht="31.5" x14ac:dyDescent="0.25">
      <c r="A28" s="22" t="s">
        <v>44</v>
      </c>
      <c r="B28" s="23" t="s">
        <v>45</v>
      </c>
      <c r="C28" s="24"/>
      <c r="D28" s="24"/>
      <c r="E28" s="24"/>
    </row>
    <row r="29" spans="1:5" ht="31.5" x14ac:dyDescent="0.25">
      <c r="A29" s="22" t="s">
        <v>46</v>
      </c>
      <c r="B29" s="23" t="s">
        <v>47</v>
      </c>
      <c r="C29" s="24"/>
      <c r="D29" s="24"/>
      <c r="E29" s="24"/>
    </row>
    <row r="30" spans="1:5" ht="15.75" x14ac:dyDescent="0.25">
      <c r="A30" s="22" t="s">
        <v>48</v>
      </c>
      <c r="B30" s="23" t="s">
        <v>49</v>
      </c>
      <c r="C30" s="24"/>
      <c r="D30" s="24"/>
      <c r="E30" s="24"/>
    </row>
    <row r="31" spans="1:5" ht="16.5" thickBot="1" x14ac:dyDescent="0.3">
      <c r="A31" s="25" t="s">
        <v>50</v>
      </c>
      <c r="B31" s="26" t="s">
        <v>51</v>
      </c>
      <c r="C31" s="28"/>
      <c r="D31" s="28"/>
      <c r="E31" s="28"/>
    </row>
    <row r="32" spans="1:5" ht="16.5" thickBot="1" x14ac:dyDescent="0.3">
      <c r="A32" s="16" t="s">
        <v>52</v>
      </c>
      <c r="B32" s="17" t="s">
        <v>53</v>
      </c>
      <c r="C32" s="18">
        <f>+C33+C37+C38+C39</f>
        <v>37872000</v>
      </c>
      <c r="D32" s="18">
        <f>+D33+D37+D38+D39</f>
        <v>38782425</v>
      </c>
      <c r="E32" s="18">
        <f>+E33+E37+E38+E39</f>
        <v>30621725</v>
      </c>
    </row>
    <row r="33" spans="1:5" ht="15.75" x14ac:dyDescent="0.25">
      <c r="A33" s="19" t="s">
        <v>54</v>
      </c>
      <c r="B33" s="20" t="s">
        <v>55</v>
      </c>
      <c r="C33" s="29">
        <f>+C34+C35+C36</f>
        <v>37872000</v>
      </c>
      <c r="D33" s="29">
        <f>+D34+D35+D36</f>
        <v>38782425</v>
      </c>
      <c r="E33" s="29">
        <f>+E34+E35+E36</f>
        <v>30621725</v>
      </c>
    </row>
    <row r="34" spans="1:5" ht="15.75" x14ac:dyDescent="0.25">
      <c r="A34" s="22" t="s">
        <v>56</v>
      </c>
      <c r="B34" s="23" t="s">
        <v>57</v>
      </c>
      <c r="C34" s="24"/>
      <c r="D34" s="24"/>
      <c r="E34" s="24"/>
    </row>
    <row r="35" spans="1:5" ht="15.75" x14ac:dyDescent="0.25">
      <c r="A35" s="22" t="s">
        <v>58</v>
      </c>
      <c r="B35" s="23" t="s">
        <v>59</v>
      </c>
      <c r="C35" s="24"/>
      <c r="D35" s="24"/>
      <c r="E35" s="24"/>
    </row>
    <row r="36" spans="1:5" ht="15.75" x14ac:dyDescent="0.25">
      <c r="A36" s="22" t="s">
        <v>60</v>
      </c>
      <c r="B36" s="30" t="s">
        <v>61</v>
      </c>
      <c r="C36" s="24">
        <v>37872000</v>
      </c>
      <c r="D36" s="24">
        <v>38782425</v>
      </c>
      <c r="E36" s="24">
        <v>30621725</v>
      </c>
    </row>
    <row r="37" spans="1:5" ht="15.75" x14ac:dyDescent="0.25">
      <c r="A37" s="22" t="s">
        <v>62</v>
      </c>
      <c r="B37" s="23" t="s">
        <v>63</v>
      </c>
      <c r="C37" s="24"/>
      <c r="D37" s="24"/>
      <c r="E37" s="24"/>
    </row>
    <row r="38" spans="1:5" ht="15.75" x14ac:dyDescent="0.25">
      <c r="A38" s="22" t="s">
        <v>64</v>
      </c>
      <c r="B38" s="23" t="s">
        <v>65</v>
      </c>
      <c r="C38" s="24"/>
      <c r="D38" s="24"/>
      <c r="E38" s="24"/>
    </row>
    <row r="39" spans="1:5" ht="16.5" thickBot="1" x14ac:dyDescent="0.3">
      <c r="A39" s="25" t="s">
        <v>66</v>
      </c>
      <c r="B39" s="26" t="s">
        <v>67</v>
      </c>
      <c r="C39" s="28"/>
      <c r="D39" s="28"/>
      <c r="E39" s="28"/>
    </row>
    <row r="40" spans="1:5" ht="16.5" thickBot="1" x14ac:dyDescent="0.3">
      <c r="A40" s="16" t="s">
        <v>68</v>
      </c>
      <c r="B40" s="17" t="s">
        <v>69</v>
      </c>
      <c r="C40" s="18">
        <f>SUM(C41:C51)</f>
        <v>0</v>
      </c>
      <c r="D40" s="18">
        <f>SUM(D41:D51)</f>
        <v>0</v>
      </c>
      <c r="E40" s="18">
        <f>SUM(E41:E51)</f>
        <v>0</v>
      </c>
    </row>
    <row r="41" spans="1:5" ht="15.75" x14ac:dyDescent="0.25">
      <c r="A41" s="19" t="s">
        <v>70</v>
      </c>
      <c r="B41" s="20" t="s">
        <v>71</v>
      </c>
      <c r="C41" s="21"/>
      <c r="D41" s="21"/>
      <c r="E41" s="21"/>
    </row>
    <row r="42" spans="1:5" ht="15.75" x14ac:dyDescent="0.25">
      <c r="A42" s="22" t="s">
        <v>72</v>
      </c>
      <c r="B42" s="23" t="s">
        <v>73</v>
      </c>
      <c r="C42" s="24"/>
      <c r="D42" s="24"/>
      <c r="E42" s="24"/>
    </row>
    <row r="43" spans="1:5" ht="15.75" x14ac:dyDescent="0.25">
      <c r="A43" s="22" t="s">
        <v>74</v>
      </c>
      <c r="B43" s="23" t="s">
        <v>75</v>
      </c>
      <c r="C43" s="24"/>
      <c r="D43" s="24"/>
      <c r="E43" s="24"/>
    </row>
    <row r="44" spans="1:5" ht="15.75" x14ac:dyDescent="0.25">
      <c r="A44" s="22" t="s">
        <v>76</v>
      </c>
      <c r="B44" s="23" t="s">
        <v>77</v>
      </c>
      <c r="C44" s="24"/>
      <c r="D44" s="24"/>
      <c r="E44" s="24"/>
    </row>
    <row r="45" spans="1:5" ht="15.75" x14ac:dyDescent="0.25">
      <c r="A45" s="22" t="s">
        <v>78</v>
      </c>
      <c r="B45" s="23" t="s">
        <v>79</v>
      </c>
      <c r="C45" s="24"/>
      <c r="D45" s="24"/>
      <c r="E45" s="24"/>
    </row>
    <row r="46" spans="1:5" ht="15.75" x14ac:dyDescent="0.25">
      <c r="A46" s="22" t="s">
        <v>80</v>
      </c>
      <c r="B46" s="23" t="s">
        <v>81</v>
      </c>
      <c r="C46" s="24"/>
      <c r="D46" s="24"/>
      <c r="E46" s="24"/>
    </row>
    <row r="47" spans="1:5" ht="15.75" x14ac:dyDescent="0.25">
      <c r="A47" s="22" t="s">
        <v>82</v>
      </c>
      <c r="B47" s="23" t="s">
        <v>83</v>
      </c>
      <c r="C47" s="24"/>
      <c r="D47" s="24"/>
      <c r="E47" s="24"/>
    </row>
    <row r="48" spans="1:5" ht="15.75" x14ac:dyDescent="0.25">
      <c r="A48" s="22" t="s">
        <v>84</v>
      </c>
      <c r="B48" s="23" t="s">
        <v>85</v>
      </c>
      <c r="C48" s="24"/>
      <c r="D48" s="24"/>
      <c r="E48" s="24"/>
    </row>
    <row r="49" spans="1:5" ht="15.75" x14ac:dyDescent="0.25">
      <c r="A49" s="22" t="s">
        <v>86</v>
      </c>
      <c r="B49" s="23" t="s">
        <v>87</v>
      </c>
      <c r="C49" s="24"/>
      <c r="D49" s="24"/>
      <c r="E49" s="24"/>
    </row>
    <row r="50" spans="1:5" ht="15.75" x14ac:dyDescent="0.25">
      <c r="A50" s="25" t="s">
        <v>88</v>
      </c>
      <c r="B50" s="26" t="s">
        <v>89</v>
      </c>
      <c r="C50" s="28"/>
      <c r="D50" s="28"/>
      <c r="E50" s="28"/>
    </row>
    <row r="51" spans="1:5" ht="16.5" thickBot="1" x14ac:dyDescent="0.3">
      <c r="A51" s="25" t="s">
        <v>90</v>
      </c>
      <c r="B51" s="26" t="s">
        <v>91</v>
      </c>
      <c r="C51" s="28"/>
      <c r="D51" s="28"/>
      <c r="E51" s="28"/>
    </row>
    <row r="52" spans="1:5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  <c r="E52" s="18">
        <f>SUM(E53:E57)</f>
        <v>0</v>
      </c>
    </row>
    <row r="53" spans="1:5" ht="15.75" x14ac:dyDescent="0.25">
      <c r="A53" s="19" t="s">
        <v>94</v>
      </c>
      <c r="B53" s="20" t="s">
        <v>95</v>
      </c>
      <c r="C53" s="21"/>
      <c r="D53" s="21"/>
      <c r="E53" s="21"/>
    </row>
    <row r="54" spans="1:5" ht="15.75" x14ac:dyDescent="0.25">
      <c r="A54" s="22" t="s">
        <v>96</v>
      </c>
      <c r="B54" s="23" t="s">
        <v>97</v>
      </c>
      <c r="C54" s="24"/>
      <c r="D54" s="24"/>
      <c r="E54" s="24"/>
    </row>
    <row r="55" spans="1:5" ht="15.75" x14ac:dyDescent="0.25">
      <c r="A55" s="22" t="s">
        <v>98</v>
      </c>
      <c r="B55" s="23" t="s">
        <v>99</v>
      </c>
      <c r="C55" s="24"/>
      <c r="D55" s="24"/>
      <c r="E55" s="24"/>
    </row>
    <row r="56" spans="1:5" ht="15.75" x14ac:dyDescent="0.25">
      <c r="A56" s="22" t="s">
        <v>100</v>
      </c>
      <c r="B56" s="23" t="s">
        <v>101</v>
      </c>
      <c r="C56" s="24"/>
      <c r="D56" s="24"/>
      <c r="E56" s="24"/>
    </row>
    <row r="57" spans="1:5" ht="16.5" thickBot="1" x14ac:dyDescent="0.3">
      <c r="A57" s="25" t="s">
        <v>102</v>
      </c>
      <c r="B57" s="26" t="s">
        <v>103</v>
      </c>
      <c r="C57" s="28"/>
      <c r="D57" s="28"/>
      <c r="E57" s="28"/>
    </row>
    <row r="58" spans="1:5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0</v>
      </c>
      <c r="E58" s="18">
        <f>SUM(E59:E61)</f>
        <v>0</v>
      </c>
    </row>
    <row r="59" spans="1:5" ht="31.5" x14ac:dyDescent="0.25">
      <c r="A59" s="19" t="s">
        <v>106</v>
      </c>
      <c r="B59" s="20" t="s">
        <v>107</v>
      </c>
      <c r="C59" s="21"/>
      <c r="D59" s="21"/>
      <c r="E59" s="21"/>
    </row>
    <row r="60" spans="1:5" ht="31.5" x14ac:dyDescent="0.25">
      <c r="A60" s="22" t="s">
        <v>108</v>
      </c>
      <c r="B60" s="23" t="s">
        <v>109</v>
      </c>
      <c r="C60" s="24"/>
      <c r="D60" s="24"/>
      <c r="E60" s="24"/>
    </row>
    <row r="61" spans="1:5" ht="15.75" x14ac:dyDescent="0.25">
      <c r="A61" s="22" t="s">
        <v>110</v>
      </c>
      <c r="B61" s="23" t="s">
        <v>111</v>
      </c>
      <c r="C61" s="24"/>
      <c r="D61" s="24"/>
      <c r="E61" s="24"/>
    </row>
    <row r="62" spans="1:5" ht="16.5" thickBot="1" x14ac:dyDescent="0.3">
      <c r="A62" s="25" t="s">
        <v>112</v>
      </c>
      <c r="B62" s="26" t="s">
        <v>113</v>
      </c>
      <c r="C62" s="28"/>
      <c r="D62" s="28"/>
      <c r="E62" s="28"/>
    </row>
    <row r="63" spans="1:5" ht="16.5" thickBot="1" x14ac:dyDescent="0.3">
      <c r="A63" s="16" t="s">
        <v>114</v>
      </c>
      <c r="B63" s="27" t="s">
        <v>115</v>
      </c>
      <c r="C63" s="18">
        <f>SUM(C64:C66)</f>
        <v>0</v>
      </c>
      <c r="D63" s="18">
        <f>SUM(D64:D66)</f>
        <v>0</v>
      </c>
      <c r="E63" s="18">
        <f>SUM(E64:E66)</f>
        <v>0</v>
      </c>
    </row>
    <row r="64" spans="1:5" ht="31.5" x14ac:dyDescent="0.25">
      <c r="A64" s="19" t="s">
        <v>116</v>
      </c>
      <c r="B64" s="20" t="s">
        <v>117</v>
      </c>
      <c r="C64" s="24"/>
      <c r="D64" s="24"/>
      <c r="E64" s="24"/>
    </row>
    <row r="65" spans="1:5" ht="31.5" x14ac:dyDescent="0.25">
      <c r="A65" s="22" t="s">
        <v>118</v>
      </c>
      <c r="B65" s="23" t="s">
        <v>119</v>
      </c>
      <c r="C65" s="24"/>
      <c r="D65" s="24"/>
      <c r="E65" s="24"/>
    </row>
    <row r="66" spans="1:5" ht="15.75" x14ac:dyDescent="0.25">
      <c r="A66" s="22" t="s">
        <v>120</v>
      </c>
      <c r="B66" s="23" t="s">
        <v>121</v>
      </c>
      <c r="C66" s="24"/>
      <c r="D66" s="24"/>
      <c r="E66" s="24"/>
    </row>
    <row r="67" spans="1:5" ht="16.5" thickBot="1" x14ac:dyDescent="0.3">
      <c r="A67" s="25" t="s">
        <v>122</v>
      </c>
      <c r="B67" s="26" t="s">
        <v>123</v>
      </c>
      <c r="C67" s="24"/>
      <c r="D67" s="24"/>
      <c r="E67" s="24"/>
    </row>
    <row r="68" spans="1:5" ht="16.5" thickBot="1" x14ac:dyDescent="0.3">
      <c r="A68" s="16" t="s">
        <v>124</v>
      </c>
      <c r="B68" s="17" t="s">
        <v>125</v>
      </c>
      <c r="C68" s="18">
        <f>+C11+C18+C25+C32+C40+C52+C58+C63</f>
        <v>37872000</v>
      </c>
      <c r="D68" s="18">
        <f>+D11+D18+D25+D32+D40+D52+D58+D63</f>
        <v>38782425</v>
      </c>
      <c r="E68" s="18">
        <f>+E11+E18+E25+E32+E40+E52+E58+E63</f>
        <v>30621725</v>
      </c>
    </row>
    <row r="69" spans="1:5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  <c r="E69" s="18">
        <f>SUM(E70:E72)</f>
        <v>0</v>
      </c>
    </row>
    <row r="70" spans="1:5" ht="15.75" x14ac:dyDescent="0.25">
      <c r="A70" s="19" t="s">
        <v>128</v>
      </c>
      <c r="B70" s="20" t="s">
        <v>129</v>
      </c>
      <c r="C70" s="24"/>
      <c r="D70" s="24"/>
      <c r="E70" s="24"/>
    </row>
    <row r="71" spans="1:5" ht="15.75" x14ac:dyDescent="0.25">
      <c r="A71" s="22" t="s">
        <v>130</v>
      </c>
      <c r="B71" s="23" t="s">
        <v>131</v>
      </c>
      <c r="C71" s="24"/>
      <c r="D71" s="24"/>
      <c r="E71" s="24"/>
    </row>
    <row r="72" spans="1:5" ht="16.5" thickBot="1" x14ac:dyDescent="0.3">
      <c r="A72" s="25" t="s">
        <v>132</v>
      </c>
      <c r="B72" s="32" t="s">
        <v>133</v>
      </c>
      <c r="C72" s="24"/>
      <c r="D72" s="24"/>
      <c r="E72" s="24"/>
    </row>
    <row r="73" spans="1:5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  <c r="E73" s="18">
        <f>SUM(E74:E77)</f>
        <v>0</v>
      </c>
    </row>
    <row r="74" spans="1:5" ht="15.75" x14ac:dyDescent="0.25">
      <c r="A74" s="19" t="s">
        <v>136</v>
      </c>
      <c r="B74" s="20" t="s">
        <v>137</v>
      </c>
      <c r="C74" s="24"/>
      <c r="D74" s="24"/>
      <c r="E74" s="24"/>
    </row>
    <row r="75" spans="1:5" ht="15.75" x14ac:dyDescent="0.25">
      <c r="A75" s="22" t="s">
        <v>138</v>
      </c>
      <c r="B75" s="23" t="s">
        <v>139</v>
      </c>
      <c r="C75" s="24"/>
      <c r="D75" s="24"/>
      <c r="E75" s="24"/>
    </row>
    <row r="76" spans="1:5" ht="15.75" x14ac:dyDescent="0.25">
      <c r="A76" s="22" t="s">
        <v>140</v>
      </c>
      <c r="B76" s="23" t="s">
        <v>141</v>
      </c>
      <c r="C76" s="24"/>
      <c r="D76" s="24"/>
      <c r="E76" s="24"/>
    </row>
    <row r="77" spans="1:5" ht="16.5" thickBot="1" x14ac:dyDescent="0.3">
      <c r="A77" s="25" t="s">
        <v>142</v>
      </c>
      <c r="B77" s="26" t="s">
        <v>143</v>
      </c>
      <c r="C77" s="24"/>
      <c r="D77" s="24"/>
      <c r="E77" s="24"/>
    </row>
    <row r="78" spans="1:5" ht="16.5" thickBot="1" x14ac:dyDescent="0.3">
      <c r="A78" s="31" t="s">
        <v>144</v>
      </c>
      <c r="B78" s="27" t="s">
        <v>145</v>
      </c>
      <c r="C78" s="18">
        <f>SUM(C79:C80)</f>
        <v>0</v>
      </c>
      <c r="D78" s="18">
        <f>SUM(D79:D80)</f>
        <v>0</v>
      </c>
      <c r="E78" s="18">
        <f>SUM(E79:E80)</f>
        <v>0</v>
      </c>
    </row>
    <row r="79" spans="1:5" ht="15.75" x14ac:dyDescent="0.25">
      <c r="A79" s="19" t="s">
        <v>146</v>
      </c>
      <c r="B79" s="20" t="s">
        <v>147</v>
      </c>
      <c r="C79" s="24"/>
      <c r="D79" s="24"/>
      <c r="E79" s="24"/>
    </row>
    <row r="80" spans="1:5" ht="16.5" thickBot="1" x14ac:dyDescent="0.3">
      <c r="A80" s="25" t="s">
        <v>148</v>
      </c>
      <c r="B80" s="26" t="s">
        <v>149</v>
      </c>
      <c r="C80" s="24"/>
      <c r="D80" s="24"/>
      <c r="E80" s="24"/>
    </row>
    <row r="81" spans="1:5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0</v>
      </c>
      <c r="E81" s="18">
        <f>SUM(E82:E84)</f>
        <v>0</v>
      </c>
    </row>
    <row r="82" spans="1:5" ht="15.75" x14ac:dyDescent="0.25">
      <c r="A82" s="19" t="s">
        <v>152</v>
      </c>
      <c r="B82" s="20" t="s">
        <v>153</v>
      </c>
      <c r="C82" s="24"/>
      <c r="D82" s="24"/>
      <c r="E82" s="24"/>
    </row>
    <row r="83" spans="1:5" ht="15.75" x14ac:dyDescent="0.25">
      <c r="A83" s="22" t="s">
        <v>154</v>
      </c>
      <c r="B83" s="23" t="s">
        <v>155</v>
      </c>
      <c r="C83" s="24"/>
      <c r="D83" s="24"/>
      <c r="E83" s="24"/>
    </row>
    <row r="84" spans="1:5" ht="16.5" thickBot="1" x14ac:dyDescent="0.3">
      <c r="A84" s="25" t="s">
        <v>156</v>
      </c>
      <c r="B84" s="26" t="s">
        <v>157</v>
      </c>
      <c r="C84" s="24"/>
      <c r="D84" s="24"/>
      <c r="E84" s="24"/>
    </row>
    <row r="85" spans="1:5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  <c r="E85" s="18">
        <f>SUM(E86:E89)</f>
        <v>0</v>
      </c>
    </row>
    <row r="86" spans="1:5" ht="15.75" x14ac:dyDescent="0.25">
      <c r="A86" s="33" t="s">
        <v>160</v>
      </c>
      <c r="B86" s="20" t="s">
        <v>161</v>
      </c>
      <c r="C86" s="24"/>
      <c r="D86" s="24"/>
      <c r="E86" s="24"/>
    </row>
    <row r="87" spans="1:5" ht="15.75" x14ac:dyDescent="0.25">
      <c r="A87" s="34" t="s">
        <v>162</v>
      </c>
      <c r="B87" s="23" t="s">
        <v>163</v>
      </c>
      <c r="C87" s="24"/>
      <c r="D87" s="24"/>
      <c r="E87" s="24"/>
    </row>
    <row r="88" spans="1:5" ht="15.75" x14ac:dyDescent="0.25">
      <c r="A88" s="34" t="s">
        <v>164</v>
      </c>
      <c r="B88" s="23" t="s">
        <v>165</v>
      </c>
      <c r="C88" s="24"/>
      <c r="D88" s="24"/>
      <c r="E88" s="24"/>
    </row>
    <row r="89" spans="1:5" ht="16.5" thickBot="1" x14ac:dyDescent="0.3">
      <c r="A89" s="35" t="s">
        <v>166</v>
      </c>
      <c r="B89" s="26" t="s">
        <v>167</v>
      </c>
      <c r="C89" s="24"/>
      <c r="D89" s="24"/>
      <c r="E89" s="24"/>
    </row>
    <row r="90" spans="1:5" ht="16.5" thickBot="1" x14ac:dyDescent="0.3">
      <c r="A90" s="31" t="s">
        <v>168</v>
      </c>
      <c r="B90" s="27" t="s">
        <v>169</v>
      </c>
      <c r="C90" s="36"/>
      <c r="D90" s="36"/>
      <c r="E90" s="36"/>
    </row>
    <row r="91" spans="1:5" ht="16.5" thickBot="1" x14ac:dyDescent="0.3">
      <c r="A91" s="31" t="s">
        <v>170</v>
      </c>
      <c r="B91" s="27" t="s">
        <v>171</v>
      </c>
      <c r="C91" s="36"/>
      <c r="D91" s="36"/>
      <c r="E91" s="36"/>
    </row>
    <row r="92" spans="1:5" ht="16.5" thickBot="1" x14ac:dyDescent="0.3">
      <c r="A92" s="31" t="s">
        <v>172</v>
      </c>
      <c r="B92" s="37" t="s">
        <v>173</v>
      </c>
      <c r="C92" s="18">
        <f>+C69+C73+C78+C81+C85+C91+C90</f>
        <v>0</v>
      </c>
      <c r="D92" s="18">
        <f>+D69+D73+D78+D81+D85+D91+D90</f>
        <v>0</v>
      </c>
      <c r="E92" s="18">
        <f>+E69+E73+E78+E81+E85+E91+E90</f>
        <v>0</v>
      </c>
    </row>
    <row r="93" spans="1:5" ht="16.5" thickBot="1" x14ac:dyDescent="0.3">
      <c r="A93" s="38" t="s">
        <v>174</v>
      </c>
      <c r="B93" s="39" t="s">
        <v>175</v>
      </c>
      <c r="C93" s="18">
        <f>+C68+C92</f>
        <v>37872000</v>
      </c>
      <c r="D93" s="18">
        <f>+D68+D92</f>
        <v>38782425</v>
      </c>
      <c r="E93" s="18">
        <f>+E68+E92</f>
        <v>30621725</v>
      </c>
    </row>
    <row r="94" spans="1:5" ht="16.5" thickBot="1" x14ac:dyDescent="0.3">
      <c r="A94" s="40"/>
      <c r="B94" s="41"/>
      <c r="C94" s="42"/>
    </row>
    <row r="95" spans="1:5" ht="16.5" thickBot="1" x14ac:dyDescent="0.3">
      <c r="A95" s="8"/>
      <c r="B95" s="43" t="s">
        <v>176</v>
      </c>
      <c r="C95" s="44"/>
      <c r="D95" s="44"/>
      <c r="E95" s="44"/>
    </row>
    <row r="96" spans="1:5" ht="16.5" thickBot="1" x14ac:dyDescent="0.3">
      <c r="A96" s="45" t="s">
        <v>10</v>
      </c>
      <c r="B96" s="46" t="s">
        <v>313</v>
      </c>
      <c r="C96" s="47">
        <f>+C97+C98+C99+C100+C101+C114</f>
        <v>37872000</v>
      </c>
      <c r="D96" s="47">
        <f>+D97+D98+D99+D100+D101+D114</f>
        <v>38782425</v>
      </c>
      <c r="E96" s="47">
        <f>+E97+E98+E99+E100+E101+E114</f>
        <v>30621725</v>
      </c>
    </row>
    <row r="97" spans="1:5" ht="15.75" x14ac:dyDescent="0.25">
      <c r="A97" s="48" t="s">
        <v>12</v>
      </c>
      <c r="B97" s="49" t="s">
        <v>177</v>
      </c>
      <c r="C97" s="50"/>
      <c r="D97" s="50"/>
      <c r="E97" s="50"/>
    </row>
    <row r="98" spans="1:5" ht="15.75" x14ac:dyDescent="0.25">
      <c r="A98" s="22" t="s">
        <v>14</v>
      </c>
      <c r="B98" s="51" t="s">
        <v>178</v>
      </c>
      <c r="C98" s="24"/>
      <c r="D98" s="24"/>
      <c r="E98" s="24"/>
    </row>
    <row r="99" spans="1:5" ht="15.75" x14ac:dyDescent="0.25">
      <c r="A99" s="22" t="s">
        <v>16</v>
      </c>
      <c r="B99" s="51" t="s">
        <v>179</v>
      </c>
      <c r="C99" s="28"/>
      <c r="D99" s="28"/>
      <c r="E99" s="28"/>
    </row>
    <row r="100" spans="1:5" ht="15.75" x14ac:dyDescent="0.25">
      <c r="A100" s="22" t="s">
        <v>18</v>
      </c>
      <c r="B100" s="52" t="s">
        <v>180</v>
      </c>
      <c r="C100" s="28"/>
      <c r="D100" s="28"/>
      <c r="E100" s="28"/>
    </row>
    <row r="101" spans="1:5" ht="15.75" x14ac:dyDescent="0.25">
      <c r="A101" s="22" t="s">
        <v>181</v>
      </c>
      <c r="B101" s="53" t="s">
        <v>182</v>
      </c>
      <c r="C101" s="28">
        <f>SUM(C102:C113)</f>
        <v>37872000</v>
      </c>
      <c r="D101" s="28">
        <f>SUM(D102:D113)</f>
        <v>38782425</v>
      </c>
      <c r="E101" s="28">
        <f>SUM(E102:E113)</f>
        <v>30621725</v>
      </c>
    </row>
    <row r="102" spans="1:5" ht="15.75" x14ac:dyDescent="0.25">
      <c r="A102" s="22" t="s">
        <v>22</v>
      </c>
      <c r="B102" s="51" t="s">
        <v>183</v>
      </c>
      <c r="C102" s="28"/>
      <c r="D102" s="28"/>
      <c r="E102" s="28"/>
    </row>
    <row r="103" spans="1:5" ht="15.75" x14ac:dyDescent="0.25">
      <c r="A103" s="22" t="s">
        <v>184</v>
      </c>
      <c r="B103" s="54" t="s">
        <v>185</v>
      </c>
      <c r="C103" s="28"/>
      <c r="D103" s="28"/>
      <c r="E103" s="28"/>
    </row>
    <row r="104" spans="1:5" ht="15.75" x14ac:dyDescent="0.25">
      <c r="A104" s="22" t="s">
        <v>186</v>
      </c>
      <c r="B104" s="54" t="s">
        <v>187</v>
      </c>
      <c r="C104" s="28"/>
      <c r="D104" s="28"/>
      <c r="E104" s="28"/>
    </row>
    <row r="105" spans="1:5" ht="15.75" x14ac:dyDescent="0.25">
      <c r="A105" s="22" t="s">
        <v>188</v>
      </c>
      <c r="B105" s="54" t="s">
        <v>189</v>
      </c>
      <c r="C105" s="28"/>
      <c r="D105" s="28"/>
      <c r="E105" s="28"/>
    </row>
    <row r="106" spans="1:5" ht="31.5" x14ac:dyDescent="0.25">
      <c r="A106" s="22" t="s">
        <v>190</v>
      </c>
      <c r="B106" s="55" t="s">
        <v>191</v>
      </c>
      <c r="C106" s="28"/>
      <c r="D106" s="28"/>
      <c r="E106" s="28"/>
    </row>
    <row r="107" spans="1:5" ht="31.5" x14ac:dyDescent="0.25">
      <c r="A107" s="22" t="s">
        <v>192</v>
      </c>
      <c r="B107" s="55" t="s">
        <v>193</v>
      </c>
      <c r="C107" s="28"/>
      <c r="D107" s="28"/>
      <c r="E107" s="28"/>
    </row>
    <row r="108" spans="1:5" ht="15.75" x14ac:dyDescent="0.25">
      <c r="A108" s="22" t="s">
        <v>194</v>
      </c>
      <c r="B108" s="54" t="s">
        <v>195</v>
      </c>
      <c r="C108" s="28">
        <v>1200000</v>
      </c>
      <c r="D108" s="28">
        <v>1200000</v>
      </c>
      <c r="E108" s="28">
        <v>289300</v>
      </c>
    </row>
    <row r="109" spans="1:5" ht="15.75" x14ac:dyDescent="0.25">
      <c r="A109" s="22" t="s">
        <v>196</v>
      </c>
      <c r="B109" s="54" t="s">
        <v>197</v>
      </c>
      <c r="C109" s="28"/>
      <c r="D109" s="28"/>
      <c r="E109" s="28"/>
    </row>
    <row r="110" spans="1:5" ht="31.5" x14ac:dyDescent="0.25">
      <c r="A110" s="22" t="s">
        <v>198</v>
      </c>
      <c r="B110" s="55" t="s">
        <v>199</v>
      </c>
      <c r="C110" s="28"/>
      <c r="D110" s="28"/>
      <c r="E110" s="28"/>
    </row>
    <row r="111" spans="1:5" ht="15.75" x14ac:dyDescent="0.25">
      <c r="A111" s="56" t="s">
        <v>200</v>
      </c>
      <c r="B111" s="57" t="s">
        <v>201</v>
      </c>
      <c r="C111" s="28"/>
      <c r="D111" s="28"/>
      <c r="E111" s="28"/>
    </row>
    <row r="112" spans="1:5" ht="15.75" x14ac:dyDescent="0.25">
      <c r="A112" s="22" t="s">
        <v>202</v>
      </c>
      <c r="B112" s="57" t="s">
        <v>203</v>
      </c>
      <c r="C112" s="28"/>
      <c r="D112" s="28"/>
      <c r="E112" s="28"/>
    </row>
    <row r="113" spans="1:5" ht="31.5" x14ac:dyDescent="0.25">
      <c r="A113" s="22" t="s">
        <v>204</v>
      </c>
      <c r="B113" s="55" t="s">
        <v>205</v>
      </c>
      <c r="C113" s="24">
        <f>SUM('2'!C113)</f>
        <v>36672000</v>
      </c>
      <c r="D113" s="24">
        <f>SUM('2'!D113)</f>
        <v>37582425</v>
      </c>
      <c r="E113" s="24">
        <f>SUM('2'!E113)</f>
        <v>30332425</v>
      </c>
    </row>
    <row r="114" spans="1:5" ht="15.75" x14ac:dyDescent="0.25">
      <c r="A114" s="22" t="s">
        <v>206</v>
      </c>
      <c r="B114" s="52" t="s">
        <v>207</v>
      </c>
      <c r="C114" s="24"/>
      <c r="D114" s="24"/>
      <c r="E114" s="24"/>
    </row>
    <row r="115" spans="1:5" ht="15.75" x14ac:dyDescent="0.25">
      <c r="A115" s="25" t="s">
        <v>208</v>
      </c>
      <c r="B115" s="51" t="s">
        <v>209</v>
      </c>
      <c r="C115" s="28"/>
      <c r="D115" s="28"/>
      <c r="E115" s="28"/>
    </row>
    <row r="116" spans="1:5" ht="16.5" thickBot="1" x14ac:dyDescent="0.3">
      <c r="A116" s="58" t="s">
        <v>210</v>
      </c>
      <c r="B116" s="59" t="s">
        <v>211</v>
      </c>
      <c r="C116" s="60"/>
      <c r="D116" s="60"/>
      <c r="E116" s="60"/>
    </row>
    <row r="117" spans="1:5" ht="16.5" thickBot="1" x14ac:dyDescent="0.3">
      <c r="A117" s="16" t="s">
        <v>24</v>
      </c>
      <c r="B117" s="61" t="s">
        <v>314</v>
      </c>
      <c r="C117" s="18">
        <f>+C118+C120+C122</f>
        <v>0</v>
      </c>
      <c r="D117" s="18">
        <f>+D118+D120+D122</f>
        <v>0</v>
      </c>
      <c r="E117" s="18">
        <f>+E118+E120+E122</f>
        <v>0</v>
      </c>
    </row>
    <row r="118" spans="1:5" ht="15.75" x14ac:dyDescent="0.25">
      <c r="A118" s="19" t="s">
        <v>26</v>
      </c>
      <c r="B118" s="51" t="s">
        <v>212</v>
      </c>
      <c r="C118" s="21"/>
      <c r="D118" s="21"/>
      <c r="E118" s="21"/>
    </row>
    <row r="119" spans="1:5" ht="15.75" x14ac:dyDescent="0.25">
      <c r="A119" s="19" t="s">
        <v>28</v>
      </c>
      <c r="B119" s="62" t="s">
        <v>213</v>
      </c>
      <c r="C119" s="21"/>
      <c r="D119" s="21"/>
      <c r="E119" s="21"/>
    </row>
    <row r="120" spans="1:5" ht="15.75" x14ac:dyDescent="0.25">
      <c r="A120" s="19" t="s">
        <v>30</v>
      </c>
      <c r="B120" s="62" t="s">
        <v>214</v>
      </c>
      <c r="C120" s="24"/>
      <c r="D120" s="24"/>
      <c r="E120" s="24"/>
    </row>
    <row r="121" spans="1:5" ht="15.75" x14ac:dyDescent="0.25">
      <c r="A121" s="19" t="s">
        <v>32</v>
      </c>
      <c r="B121" s="62" t="s">
        <v>215</v>
      </c>
      <c r="C121" s="63"/>
      <c r="D121" s="63"/>
      <c r="E121" s="63"/>
    </row>
    <row r="122" spans="1:5" ht="15.75" x14ac:dyDescent="0.25">
      <c r="A122" s="19" t="s">
        <v>34</v>
      </c>
      <c r="B122" s="64" t="s">
        <v>216</v>
      </c>
      <c r="C122" s="63"/>
      <c r="D122" s="63"/>
      <c r="E122" s="63"/>
    </row>
    <row r="123" spans="1:5" ht="31.5" x14ac:dyDescent="0.25">
      <c r="A123" s="19" t="s">
        <v>36</v>
      </c>
      <c r="B123" s="65" t="s">
        <v>217</v>
      </c>
      <c r="C123" s="63"/>
      <c r="D123" s="63"/>
      <c r="E123" s="63"/>
    </row>
    <row r="124" spans="1:5" ht="31.5" x14ac:dyDescent="0.25">
      <c r="A124" s="19" t="s">
        <v>218</v>
      </c>
      <c r="B124" s="66" t="s">
        <v>219</v>
      </c>
      <c r="C124" s="63"/>
      <c r="D124" s="63"/>
      <c r="E124" s="63"/>
    </row>
    <row r="125" spans="1:5" ht="31.5" x14ac:dyDescent="0.25">
      <c r="A125" s="19" t="s">
        <v>220</v>
      </c>
      <c r="B125" s="55" t="s">
        <v>193</v>
      </c>
      <c r="C125" s="63"/>
      <c r="D125" s="63"/>
      <c r="E125" s="63"/>
    </row>
    <row r="126" spans="1:5" ht="15.75" x14ac:dyDescent="0.25">
      <c r="A126" s="19" t="s">
        <v>221</v>
      </c>
      <c r="B126" s="55" t="s">
        <v>222</v>
      </c>
      <c r="C126" s="63"/>
      <c r="D126" s="63"/>
      <c r="E126" s="63"/>
    </row>
    <row r="127" spans="1:5" ht="15.75" x14ac:dyDescent="0.25">
      <c r="A127" s="19" t="s">
        <v>223</v>
      </c>
      <c r="B127" s="55" t="s">
        <v>224</v>
      </c>
      <c r="C127" s="63"/>
      <c r="D127" s="63"/>
      <c r="E127" s="63"/>
    </row>
    <row r="128" spans="1:5" ht="31.5" x14ac:dyDescent="0.25">
      <c r="A128" s="19" t="s">
        <v>225</v>
      </c>
      <c r="B128" s="55" t="s">
        <v>199</v>
      </c>
      <c r="C128" s="63"/>
      <c r="D128" s="63"/>
      <c r="E128" s="63"/>
    </row>
    <row r="129" spans="1:5" ht="15.75" x14ac:dyDescent="0.25">
      <c r="A129" s="19" t="s">
        <v>226</v>
      </c>
      <c r="B129" s="55" t="s">
        <v>227</v>
      </c>
      <c r="C129" s="63"/>
      <c r="D129" s="63"/>
      <c r="E129" s="63"/>
    </row>
    <row r="130" spans="1:5" ht="32.25" thickBot="1" x14ac:dyDescent="0.3">
      <c r="A130" s="56" t="s">
        <v>228</v>
      </c>
      <c r="B130" s="55" t="s">
        <v>229</v>
      </c>
      <c r="C130" s="67"/>
      <c r="D130" s="67"/>
      <c r="E130" s="67"/>
    </row>
    <row r="131" spans="1:5" ht="16.5" thickBot="1" x14ac:dyDescent="0.3">
      <c r="A131" s="16" t="s">
        <v>38</v>
      </c>
      <c r="B131" s="17" t="s">
        <v>230</v>
      </c>
      <c r="C131" s="18">
        <f>+C96+C117</f>
        <v>37872000</v>
      </c>
      <c r="D131" s="18">
        <f>+D96+D117</f>
        <v>38782425</v>
      </c>
      <c r="E131" s="18">
        <f>+E96+E117</f>
        <v>30621725</v>
      </c>
    </row>
    <row r="132" spans="1:5" ht="32.25" thickBot="1" x14ac:dyDescent="0.3">
      <c r="A132" s="16" t="s">
        <v>231</v>
      </c>
      <c r="B132" s="17" t="s">
        <v>232</v>
      </c>
      <c r="C132" s="18">
        <f>+C133+C134+C135</f>
        <v>0</v>
      </c>
      <c r="D132" s="18">
        <f>+D133+D134+D135</f>
        <v>0</v>
      </c>
      <c r="E132" s="18">
        <f>+E133+E134+E135</f>
        <v>0</v>
      </c>
    </row>
    <row r="133" spans="1:5" ht="15.75" x14ac:dyDescent="0.25">
      <c r="A133" s="19" t="s">
        <v>54</v>
      </c>
      <c r="B133" s="68" t="s">
        <v>233</v>
      </c>
      <c r="C133" s="63"/>
      <c r="D133" s="63"/>
      <c r="E133" s="63"/>
    </row>
    <row r="134" spans="1:5" ht="31.5" x14ac:dyDescent="0.25">
      <c r="A134" s="19" t="s">
        <v>62</v>
      </c>
      <c r="B134" s="68" t="s">
        <v>234</v>
      </c>
      <c r="C134" s="63"/>
      <c r="D134" s="63"/>
      <c r="E134" s="63"/>
    </row>
    <row r="135" spans="1:5" ht="16.5" thickBot="1" x14ac:dyDescent="0.3">
      <c r="A135" s="56" t="s">
        <v>64</v>
      </c>
      <c r="B135" s="69" t="s">
        <v>235</v>
      </c>
      <c r="C135" s="63"/>
      <c r="D135" s="63"/>
      <c r="E135" s="63"/>
    </row>
    <row r="136" spans="1:5" ht="16.5" thickBot="1" x14ac:dyDescent="0.3">
      <c r="A136" s="16" t="s">
        <v>68</v>
      </c>
      <c r="B136" s="17" t="s">
        <v>236</v>
      </c>
      <c r="C136" s="18">
        <f>+C137+C138+C139+C140+C141+C142</f>
        <v>0</v>
      </c>
      <c r="D136" s="18">
        <f>+D137+D138+D139+D140+D141+D142</f>
        <v>0</v>
      </c>
      <c r="E136" s="18">
        <f>+E137+E138+E139+E140+E141+E142</f>
        <v>0</v>
      </c>
    </row>
    <row r="137" spans="1:5" ht="15.75" x14ac:dyDescent="0.25">
      <c r="A137" s="19" t="s">
        <v>70</v>
      </c>
      <c r="B137" s="68" t="s">
        <v>237</v>
      </c>
      <c r="C137" s="63"/>
      <c r="D137" s="63"/>
      <c r="E137" s="63"/>
    </row>
    <row r="138" spans="1:5" ht="15.75" x14ac:dyDescent="0.25">
      <c r="A138" s="19" t="s">
        <v>72</v>
      </c>
      <c r="B138" s="68" t="s">
        <v>238</v>
      </c>
      <c r="C138" s="63"/>
      <c r="D138" s="63"/>
      <c r="E138" s="63"/>
    </row>
    <row r="139" spans="1:5" ht="15.75" x14ac:dyDescent="0.25">
      <c r="A139" s="19" t="s">
        <v>74</v>
      </c>
      <c r="B139" s="68" t="s">
        <v>239</v>
      </c>
      <c r="C139" s="63"/>
      <c r="D139" s="63"/>
      <c r="E139" s="63"/>
    </row>
    <row r="140" spans="1:5" ht="15.75" x14ac:dyDescent="0.25">
      <c r="A140" s="19" t="s">
        <v>76</v>
      </c>
      <c r="B140" s="68" t="s">
        <v>240</v>
      </c>
      <c r="C140" s="63"/>
      <c r="D140" s="63"/>
      <c r="E140" s="63"/>
    </row>
    <row r="141" spans="1:5" ht="15.75" x14ac:dyDescent="0.25">
      <c r="A141" s="19" t="s">
        <v>78</v>
      </c>
      <c r="B141" s="68" t="s">
        <v>241</v>
      </c>
      <c r="C141" s="63"/>
      <c r="D141" s="63"/>
      <c r="E141" s="63"/>
    </row>
    <row r="142" spans="1:5" ht="16.5" thickBot="1" x14ac:dyDescent="0.3">
      <c r="A142" s="56" t="s">
        <v>80</v>
      </c>
      <c r="B142" s="69" t="s">
        <v>242</v>
      </c>
      <c r="C142" s="63"/>
      <c r="D142" s="63"/>
      <c r="E142" s="63"/>
    </row>
    <row r="143" spans="1:5" ht="16.5" thickBot="1" x14ac:dyDescent="0.3">
      <c r="A143" s="16" t="s">
        <v>92</v>
      </c>
      <c r="B143" s="17" t="s">
        <v>243</v>
      </c>
      <c r="C143" s="18">
        <f>+C144+C145+C147+C148+C146</f>
        <v>0</v>
      </c>
      <c r="D143" s="18">
        <f>+D144+D145+D147+D148+D146</f>
        <v>0</v>
      </c>
      <c r="E143" s="18">
        <f>+E144+E145+E147+E148+E146</f>
        <v>0</v>
      </c>
    </row>
    <row r="144" spans="1:5" ht="15.75" x14ac:dyDescent="0.25">
      <c r="A144" s="19" t="s">
        <v>94</v>
      </c>
      <c r="B144" s="68" t="s">
        <v>244</v>
      </c>
      <c r="C144" s="63"/>
      <c r="D144" s="63"/>
      <c r="E144" s="63"/>
    </row>
    <row r="145" spans="1:5" ht="15.75" x14ac:dyDescent="0.25">
      <c r="A145" s="19" t="s">
        <v>96</v>
      </c>
      <c r="B145" s="68" t="s">
        <v>245</v>
      </c>
      <c r="C145" s="63"/>
      <c r="D145" s="63"/>
      <c r="E145" s="63"/>
    </row>
    <row r="146" spans="1:5" ht="15.75" x14ac:dyDescent="0.25">
      <c r="A146" s="19" t="s">
        <v>98</v>
      </c>
      <c r="B146" s="68" t="s">
        <v>246</v>
      </c>
      <c r="C146" s="63"/>
      <c r="D146" s="63"/>
      <c r="E146" s="63"/>
    </row>
    <row r="147" spans="1:5" ht="15.75" x14ac:dyDescent="0.25">
      <c r="A147" s="19" t="s">
        <v>100</v>
      </c>
      <c r="B147" s="68" t="s">
        <v>247</v>
      </c>
      <c r="C147" s="63"/>
      <c r="D147" s="63"/>
      <c r="E147" s="63"/>
    </row>
    <row r="148" spans="1:5" ht="16.5" thickBot="1" x14ac:dyDescent="0.3">
      <c r="A148" s="56" t="s">
        <v>102</v>
      </c>
      <c r="B148" s="69" t="s">
        <v>248</v>
      </c>
      <c r="C148" s="63"/>
      <c r="D148" s="63"/>
      <c r="E148" s="63"/>
    </row>
    <row r="149" spans="1:5" ht="16.5" thickBot="1" x14ac:dyDescent="0.3">
      <c r="A149" s="16" t="s">
        <v>249</v>
      </c>
      <c r="B149" s="17" t="s">
        <v>250</v>
      </c>
      <c r="C149" s="70">
        <f>+C150+C151+C152+C153+C154</f>
        <v>0</v>
      </c>
      <c r="D149" s="70">
        <f>+D150+D151+D152+D153+D154</f>
        <v>0</v>
      </c>
      <c r="E149" s="70">
        <f>+E150+E151+E152+E153+E154</f>
        <v>0</v>
      </c>
    </row>
    <row r="150" spans="1:5" ht="15.75" x14ac:dyDescent="0.25">
      <c r="A150" s="19" t="s">
        <v>106</v>
      </c>
      <c r="B150" s="68" t="s">
        <v>251</v>
      </c>
      <c r="C150" s="63"/>
      <c r="D150" s="63"/>
      <c r="E150" s="63"/>
    </row>
    <row r="151" spans="1:5" ht="15.75" x14ac:dyDescent="0.25">
      <c r="A151" s="19" t="s">
        <v>108</v>
      </c>
      <c r="B151" s="68" t="s">
        <v>252</v>
      </c>
      <c r="C151" s="63"/>
      <c r="D151" s="63"/>
      <c r="E151" s="63"/>
    </row>
    <row r="152" spans="1:5" ht="15.75" x14ac:dyDescent="0.25">
      <c r="A152" s="19" t="s">
        <v>110</v>
      </c>
      <c r="B152" s="68" t="s">
        <v>253</v>
      </c>
      <c r="C152" s="63"/>
      <c r="D152" s="63"/>
      <c r="E152" s="63"/>
    </row>
    <row r="153" spans="1:5" ht="31.5" x14ac:dyDescent="0.25">
      <c r="A153" s="19" t="s">
        <v>112</v>
      </c>
      <c r="B153" s="68" t="s">
        <v>254</v>
      </c>
      <c r="C153" s="63"/>
      <c r="D153" s="63"/>
      <c r="E153" s="63"/>
    </row>
    <row r="154" spans="1:5" ht="16.5" thickBot="1" x14ac:dyDescent="0.3">
      <c r="A154" s="56" t="s">
        <v>255</v>
      </c>
      <c r="B154" s="69" t="s">
        <v>256</v>
      </c>
      <c r="C154" s="67"/>
      <c r="D154" s="67"/>
      <c r="E154" s="67"/>
    </row>
    <row r="155" spans="1:5" ht="16.5" thickBot="1" x14ac:dyDescent="0.3">
      <c r="A155" s="71" t="s">
        <v>114</v>
      </c>
      <c r="B155" s="17" t="s">
        <v>257</v>
      </c>
      <c r="C155" s="70"/>
      <c r="D155" s="70"/>
      <c r="E155" s="70"/>
    </row>
    <row r="156" spans="1:5" ht="16.5" thickBot="1" x14ac:dyDescent="0.3">
      <c r="A156" s="71" t="s">
        <v>124</v>
      </c>
      <c r="B156" s="17" t="s">
        <v>258</v>
      </c>
      <c r="C156" s="70"/>
      <c r="D156" s="70"/>
      <c r="E156" s="70"/>
    </row>
    <row r="157" spans="1:5" ht="16.5" thickBot="1" x14ac:dyDescent="0.3">
      <c r="A157" s="16" t="s">
        <v>259</v>
      </c>
      <c r="B157" s="17" t="s">
        <v>260</v>
      </c>
      <c r="C157" s="72">
        <f>+C132+C136+C143+C149+C155+C156</f>
        <v>0</v>
      </c>
      <c r="D157" s="72">
        <f>+D132+D136+D143+D149+D155+D156</f>
        <v>0</v>
      </c>
      <c r="E157" s="72">
        <f>+E132+E136+E143+E149+E155+E156</f>
        <v>0</v>
      </c>
    </row>
    <row r="158" spans="1:5" ht="16.5" thickBot="1" x14ac:dyDescent="0.3">
      <c r="A158" s="73" t="s">
        <v>261</v>
      </c>
      <c r="B158" s="74" t="s">
        <v>262</v>
      </c>
      <c r="C158" s="72">
        <f>+C131+C157</f>
        <v>37872000</v>
      </c>
      <c r="D158" s="72">
        <f>+D131+D157</f>
        <v>38782425</v>
      </c>
      <c r="E158" s="72">
        <f>+E131+E157</f>
        <v>30621725</v>
      </c>
    </row>
    <row r="159" spans="1:5" ht="16.5" thickBot="1" x14ac:dyDescent="0.3">
      <c r="A159" s="75"/>
      <c r="B159" s="76"/>
      <c r="C159" s="77"/>
    </row>
    <row r="160" spans="1:5" ht="16.5" thickBot="1" x14ac:dyDescent="0.3">
      <c r="A160" s="78" t="s">
        <v>263</v>
      </c>
      <c r="B160" s="79"/>
      <c r="C160" s="80"/>
      <c r="D160" s="80"/>
      <c r="E160" s="80"/>
    </row>
    <row r="161" spans="1:5" ht="16.5" thickBot="1" x14ac:dyDescent="0.3">
      <c r="A161" s="78" t="s">
        <v>264</v>
      </c>
      <c r="B161" s="79"/>
      <c r="C161" s="80"/>
      <c r="D161" s="80"/>
      <c r="E161" s="80"/>
    </row>
  </sheetData>
  <mergeCells count="4">
    <mergeCell ref="A1:E1"/>
    <mergeCell ref="A2:E2"/>
    <mergeCell ref="A3:E3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3" manualBreakCount="3">
    <brk id="51" max="16383" man="1"/>
    <brk id="93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E161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14.28515625" customWidth="1"/>
    <col min="2" max="2" width="63.85546875" customWidth="1"/>
    <col min="3" max="3" width="15.140625" customWidth="1"/>
    <col min="4" max="4" width="15" customWidth="1"/>
    <col min="5" max="5" width="14.85546875" customWidth="1"/>
  </cols>
  <sheetData>
    <row r="1" spans="1:5" ht="15.75" x14ac:dyDescent="0.25">
      <c r="A1" s="414" t="s">
        <v>700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333"/>
      <c r="B4" s="333"/>
      <c r="C4" s="333"/>
    </row>
    <row r="5" spans="1:5" ht="15.75" x14ac:dyDescent="0.25">
      <c r="A5" s="2" t="s">
        <v>0</v>
      </c>
      <c r="B5" s="3" t="s">
        <v>1</v>
      </c>
      <c r="C5" s="4"/>
      <c r="D5" s="4"/>
      <c r="E5" s="4"/>
    </row>
    <row r="6" spans="1:5" ht="32.25" thickBot="1" x14ac:dyDescent="0.3">
      <c r="A6" s="87" t="s">
        <v>2</v>
      </c>
      <c r="B6" s="85" t="s">
        <v>270</v>
      </c>
      <c r="C6" s="6"/>
      <c r="D6" s="6"/>
      <c r="E6" s="6"/>
    </row>
    <row r="7" spans="1:5" ht="16.5" thickBot="1" x14ac:dyDescent="0.3">
      <c r="A7" s="7"/>
      <c r="B7" s="7"/>
      <c r="C7" s="421" t="s">
        <v>370</v>
      </c>
      <c r="D7" s="421"/>
      <c r="E7" s="421"/>
    </row>
    <row r="8" spans="1:5" ht="32.25" thickBot="1" x14ac:dyDescent="0.3">
      <c r="A8" s="8" t="s">
        <v>4</v>
      </c>
      <c r="B8" s="9" t="s">
        <v>5</v>
      </c>
      <c r="C8" s="86" t="s">
        <v>462</v>
      </c>
      <c r="D8" s="86" t="s">
        <v>463</v>
      </c>
      <c r="E8" s="86" t="s">
        <v>701</v>
      </c>
    </row>
    <row r="9" spans="1:5" ht="16.5" thickBot="1" x14ac:dyDescent="0.3">
      <c r="A9" s="10" t="s">
        <v>6</v>
      </c>
      <c r="B9" s="11" t="s">
        <v>7</v>
      </c>
      <c r="C9" s="12" t="s">
        <v>8</v>
      </c>
      <c r="D9" s="12" t="s">
        <v>272</v>
      </c>
      <c r="E9" s="12" t="s">
        <v>273</v>
      </c>
    </row>
    <row r="10" spans="1:5" ht="16.5" thickBot="1" x14ac:dyDescent="0.3">
      <c r="A10" s="13"/>
      <c r="B10" s="14" t="s">
        <v>9</v>
      </c>
      <c r="C10" s="15"/>
      <c r="D10" s="15"/>
      <c r="E10" s="15"/>
    </row>
    <row r="11" spans="1:5" ht="16.5" thickBot="1" x14ac:dyDescent="0.3">
      <c r="A11" s="16" t="s">
        <v>10</v>
      </c>
      <c r="B11" s="17" t="s">
        <v>11</v>
      </c>
      <c r="C11" s="18">
        <f>+C12+C13+C14+C15+C16+C17</f>
        <v>0</v>
      </c>
      <c r="D11" s="18">
        <f>+D12+D13+D14+D15+D16+D17</f>
        <v>0</v>
      </c>
      <c r="E11" s="18">
        <f>+E12+E13+E14+E15+E16+E17</f>
        <v>0</v>
      </c>
    </row>
    <row r="12" spans="1:5" ht="15.75" x14ac:dyDescent="0.25">
      <c r="A12" s="19" t="s">
        <v>12</v>
      </c>
      <c r="B12" s="20" t="s">
        <v>13</v>
      </c>
      <c r="C12" s="21"/>
      <c r="D12" s="21"/>
      <c r="E12" s="21"/>
    </row>
    <row r="13" spans="1:5" ht="15.75" x14ac:dyDescent="0.25">
      <c r="A13" s="22" t="s">
        <v>14</v>
      </c>
      <c r="B13" s="23" t="s">
        <v>15</v>
      </c>
      <c r="C13" s="24"/>
      <c r="D13" s="24"/>
      <c r="E13" s="24"/>
    </row>
    <row r="14" spans="1:5" ht="15.75" x14ac:dyDescent="0.25">
      <c r="A14" s="22" t="s">
        <v>16</v>
      </c>
      <c r="B14" s="23" t="s">
        <v>17</v>
      </c>
      <c r="C14" s="24"/>
      <c r="D14" s="24"/>
      <c r="E14" s="24"/>
    </row>
    <row r="15" spans="1:5" ht="15.75" x14ac:dyDescent="0.25">
      <c r="A15" s="22" t="s">
        <v>18</v>
      </c>
      <c r="B15" s="23" t="s">
        <v>19</v>
      </c>
      <c r="C15" s="24"/>
      <c r="D15" s="24"/>
      <c r="E15" s="24"/>
    </row>
    <row r="16" spans="1:5" ht="15.75" x14ac:dyDescent="0.25">
      <c r="A16" s="22" t="s">
        <v>20</v>
      </c>
      <c r="B16" s="23" t="s">
        <v>21</v>
      </c>
      <c r="C16" s="24"/>
      <c r="D16" s="24"/>
      <c r="E16" s="24"/>
    </row>
    <row r="17" spans="1:5" ht="16.5" thickBot="1" x14ac:dyDescent="0.3">
      <c r="A17" s="25" t="s">
        <v>22</v>
      </c>
      <c r="B17" s="26" t="s">
        <v>23</v>
      </c>
      <c r="C17" s="24"/>
      <c r="D17" s="24"/>
      <c r="E17" s="24"/>
    </row>
    <row r="18" spans="1:5" ht="32.25" thickBot="1" x14ac:dyDescent="0.3">
      <c r="A18" s="16" t="s">
        <v>24</v>
      </c>
      <c r="B18" s="27" t="s">
        <v>25</v>
      </c>
      <c r="C18" s="18">
        <f>+C19+C20+C21+C22+C23</f>
        <v>0</v>
      </c>
      <c r="D18" s="18">
        <f>+D19+D20+D21+D22+D23</f>
        <v>0</v>
      </c>
      <c r="E18" s="18">
        <f>+E19+E20+E21+E22+E23</f>
        <v>0</v>
      </c>
    </row>
    <row r="19" spans="1:5" ht="15.75" x14ac:dyDescent="0.25">
      <c r="A19" s="19" t="s">
        <v>26</v>
      </c>
      <c r="B19" s="20" t="s">
        <v>27</v>
      </c>
      <c r="C19" s="21"/>
      <c r="D19" s="21"/>
      <c r="E19" s="21"/>
    </row>
    <row r="20" spans="1:5" ht="15.75" x14ac:dyDescent="0.25">
      <c r="A20" s="22" t="s">
        <v>28</v>
      </c>
      <c r="B20" s="23" t="s">
        <v>29</v>
      </c>
      <c r="C20" s="24"/>
      <c r="D20" s="24"/>
      <c r="E20" s="24"/>
    </row>
    <row r="21" spans="1:5" ht="15.75" x14ac:dyDescent="0.25">
      <c r="A21" s="22" t="s">
        <v>30</v>
      </c>
      <c r="B21" s="23" t="s">
        <v>31</v>
      </c>
      <c r="C21" s="24"/>
      <c r="D21" s="24"/>
      <c r="E21" s="24"/>
    </row>
    <row r="22" spans="1:5" ht="15.75" x14ac:dyDescent="0.25">
      <c r="A22" s="22" t="s">
        <v>32</v>
      </c>
      <c r="B22" s="23" t="s">
        <v>33</v>
      </c>
      <c r="C22" s="24"/>
      <c r="D22" s="24"/>
      <c r="E22" s="24"/>
    </row>
    <row r="23" spans="1:5" ht="15.75" x14ac:dyDescent="0.25">
      <c r="A23" s="22" t="s">
        <v>34</v>
      </c>
      <c r="B23" s="23" t="s">
        <v>35</v>
      </c>
      <c r="C23" s="24"/>
      <c r="D23" s="24"/>
      <c r="E23" s="24"/>
    </row>
    <row r="24" spans="1:5" ht="16.5" thickBot="1" x14ac:dyDescent="0.3">
      <c r="A24" s="25" t="s">
        <v>36</v>
      </c>
      <c r="B24" s="26" t="s">
        <v>37</v>
      </c>
      <c r="C24" s="28"/>
      <c r="D24" s="28"/>
      <c r="E24" s="28"/>
    </row>
    <row r="25" spans="1:5" ht="32.25" thickBot="1" x14ac:dyDescent="0.3">
      <c r="A25" s="16" t="s">
        <v>38</v>
      </c>
      <c r="B25" s="17" t="s">
        <v>39</v>
      </c>
      <c r="C25" s="18">
        <f>+C26+C27+C28+C29+C30</f>
        <v>0</v>
      </c>
      <c r="D25" s="18">
        <f>+D26+D27+D28+D29+D30</f>
        <v>0</v>
      </c>
      <c r="E25" s="18">
        <f>+E26+E27+E28+E29+E30</f>
        <v>0</v>
      </c>
    </row>
    <row r="26" spans="1:5" ht="15.75" x14ac:dyDescent="0.25">
      <c r="A26" s="19" t="s">
        <v>40</v>
      </c>
      <c r="B26" s="20" t="s">
        <v>41</v>
      </c>
      <c r="C26" s="21"/>
      <c r="D26" s="21"/>
      <c r="E26" s="21"/>
    </row>
    <row r="27" spans="1:5" ht="15.75" x14ac:dyDescent="0.25">
      <c r="A27" s="22" t="s">
        <v>42</v>
      </c>
      <c r="B27" s="23" t="s">
        <v>43</v>
      </c>
      <c r="C27" s="24"/>
      <c r="D27" s="24"/>
      <c r="E27" s="24"/>
    </row>
    <row r="28" spans="1:5" ht="31.5" x14ac:dyDescent="0.25">
      <c r="A28" s="22" t="s">
        <v>44</v>
      </c>
      <c r="B28" s="23" t="s">
        <v>45</v>
      </c>
      <c r="C28" s="24"/>
      <c r="D28" s="24"/>
      <c r="E28" s="24"/>
    </row>
    <row r="29" spans="1:5" ht="31.5" x14ac:dyDescent="0.25">
      <c r="A29" s="22" t="s">
        <v>46</v>
      </c>
      <c r="B29" s="23" t="s">
        <v>47</v>
      </c>
      <c r="C29" s="24"/>
      <c r="D29" s="24"/>
      <c r="E29" s="24"/>
    </row>
    <row r="30" spans="1:5" ht="15.75" x14ac:dyDescent="0.25">
      <c r="A30" s="22" t="s">
        <v>48</v>
      </c>
      <c r="B30" s="23" t="s">
        <v>49</v>
      </c>
      <c r="C30" s="24"/>
      <c r="D30" s="24"/>
      <c r="E30" s="24"/>
    </row>
    <row r="31" spans="1:5" ht="16.5" thickBot="1" x14ac:dyDescent="0.3">
      <c r="A31" s="25" t="s">
        <v>50</v>
      </c>
      <c r="B31" s="26" t="s">
        <v>51</v>
      </c>
      <c r="C31" s="28"/>
      <c r="D31" s="28"/>
      <c r="E31" s="28"/>
    </row>
    <row r="32" spans="1:5" ht="16.5" thickBot="1" x14ac:dyDescent="0.3">
      <c r="A32" s="16" t="s">
        <v>52</v>
      </c>
      <c r="B32" s="17" t="s">
        <v>53</v>
      </c>
      <c r="C32" s="18">
        <f>+C33+C37+C38+C39</f>
        <v>0</v>
      </c>
      <c r="D32" s="18">
        <f>+D33+D37+D38+D39</f>
        <v>0</v>
      </c>
      <c r="E32" s="18">
        <f>+E33+E37+E38+E39</f>
        <v>0</v>
      </c>
    </row>
    <row r="33" spans="1:5" ht="15.75" x14ac:dyDescent="0.25">
      <c r="A33" s="19" t="s">
        <v>54</v>
      </c>
      <c r="B33" s="20" t="s">
        <v>55</v>
      </c>
      <c r="C33" s="29">
        <f>+C34+C35+C36</f>
        <v>0</v>
      </c>
      <c r="D33" s="29">
        <f>+D34+D35+D36</f>
        <v>0</v>
      </c>
      <c r="E33" s="29">
        <f>+E34+E35+E36</f>
        <v>0</v>
      </c>
    </row>
    <row r="34" spans="1:5" ht="15.75" x14ac:dyDescent="0.25">
      <c r="A34" s="22" t="s">
        <v>56</v>
      </c>
      <c r="B34" s="23" t="s">
        <v>57</v>
      </c>
      <c r="C34" s="24"/>
      <c r="D34" s="24"/>
      <c r="E34" s="24"/>
    </row>
    <row r="35" spans="1:5" ht="15.75" x14ac:dyDescent="0.25">
      <c r="A35" s="22" t="s">
        <v>58</v>
      </c>
      <c r="B35" s="23" t="s">
        <v>59</v>
      </c>
      <c r="C35" s="24"/>
      <c r="D35" s="24"/>
      <c r="E35" s="24"/>
    </row>
    <row r="36" spans="1:5" ht="15.75" x14ac:dyDescent="0.25">
      <c r="A36" s="22" t="s">
        <v>60</v>
      </c>
      <c r="B36" s="30" t="s">
        <v>61</v>
      </c>
      <c r="C36" s="24"/>
      <c r="D36" s="24"/>
      <c r="E36" s="24"/>
    </row>
    <row r="37" spans="1:5" ht="15.75" x14ac:dyDescent="0.25">
      <c r="A37" s="22" t="s">
        <v>62</v>
      </c>
      <c r="B37" s="23" t="s">
        <v>63</v>
      </c>
      <c r="C37" s="24"/>
      <c r="D37" s="24"/>
      <c r="E37" s="24"/>
    </row>
    <row r="38" spans="1:5" ht="15.75" x14ac:dyDescent="0.25">
      <c r="A38" s="22" t="s">
        <v>64</v>
      </c>
      <c r="B38" s="23" t="s">
        <v>65</v>
      </c>
      <c r="C38" s="24"/>
      <c r="D38" s="24"/>
      <c r="E38" s="24"/>
    </row>
    <row r="39" spans="1:5" ht="16.5" thickBot="1" x14ac:dyDescent="0.3">
      <c r="A39" s="25" t="s">
        <v>66</v>
      </c>
      <c r="B39" s="26" t="s">
        <v>67</v>
      </c>
      <c r="C39" s="28"/>
      <c r="D39" s="28"/>
      <c r="E39" s="28"/>
    </row>
    <row r="40" spans="1:5" ht="16.5" thickBot="1" x14ac:dyDescent="0.3">
      <c r="A40" s="16" t="s">
        <v>68</v>
      </c>
      <c r="B40" s="17" t="s">
        <v>69</v>
      </c>
      <c r="C40" s="18">
        <f>SUM(C41:C51)</f>
        <v>0</v>
      </c>
      <c r="D40" s="18">
        <f>SUM(D41:D51)</f>
        <v>0</v>
      </c>
      <c r="E40" s="18">
        <f>SUM(E41:E51)</f>
        <v>0</v>
      </c>
    </row>
    <row r="41" spans="1:5" ht="15.75" x14ac:dyDescent="0.25">
      <c r="A41" s="19" t="s">
        <v>70</v>
      </c>
      <c r="B41" s="20" t="s">
        <v>71</v>
      </c>
      <c r="C41" s="21"/>
      <c r="D41" s="21"/>
      <c r="E41" s="21"/>
    </row>
    <row r="42" spans="1:5" ht="15.75" x14ac:dyDescent="0.25">
      <c r="A42" s="22" t="s">
        <v>72</v>
      </c>
      <c r="B42" s="23" t="s">
        <v>73</v>
      </c>
      <c r="C42" s="24"/>
      <c r="D42" s="24"/>
      <c r="E42" s="24"/>
    </row>
    <row r="43" spans="1:5" ht="15.75" x14ac:dyDescent="0.25">
      <c r="A43" s="22" t="s">
        <v>74</v>
      </c>
      <c r="B43" s="23" t="s">
        <v>75</v>
      </c>
      <c r="C43" s="24"/>
      <c r="D43" s="24"/>
      <c r="E43" s="24"/>
    </row>
    <row r="44" spans="1:5" ht="15.75" x14ac:dyDescent="0.25">
      <c r="A44" s="22" t="s">
        <v>76</v>
      </c>
      <c r="B44" s="23" t="s">
        <v>77</v>
      </c>
      <c r="C44" s="24"/>
      <c r="D44" s="24"/>
      <c r="E44" s="24"/>
    </row>
    <row r="45" spans="1:5" ht="15.75" x14ac:dyDescent="0.25">
      <c r="A45" s="22" t="s">
        <v>78</v>
      </c>
      <c r="B45" s="23" t="s">
        <v>79</v>
      </c>
      <c r="C45" s="24"/>
      <c r="D45" s="24"/>
      <c r="E45" s="24"/>
    </row>
    <row r="46" spans="1:5" ht="15.75" x14ac:dyDescent="0.25">
      <c r="A46" s="22" t="s">
        <v>80</v>
      </c>
      <c r="B46" s="23" t="s">
        <v>81</v>
      </c>
      <c r="C46" s="24"/>
      <c r="D46" s="24"/>
      <c r="E46" s="24"/>
    </row>
    <row r="47" spans="1:5" ht="15.75" x14ac:dyDescent="0.25">
      <c r="A47" s="22" t="s">
        <v>82</v>
      </c>
      <c r="B47" s="23" t="s">
        <v>83</v>
      </c>
      <c r="C47" s="24"/>
      <c r="D47" s="24"/>
      <c r="E47" s="24"/>
    </row>
    <row r="48" spans="1:5" ht="15.75" x14ac:dyDescent="0.25">
      <c r="A48" s="22" t="s">
        <v>84</v>
      </c>
      <c r="B48" s="23" t="s">
        <v>85</v>
      </c>
      <c r="C48" s="24"/>
      <c r="D48" s="24"/>
      <c r="E48" s="24"/>
    </row>
    <row r="49" spans="1:5" ht="15.75" x14ac:dyDescent="0.25">
      <c r="A49" s="22" t="s">
        <v>86</v>
      </c>
      <c r="B49" s="23" t="s">
        <v>87</v>
      </c>
      <c r="C49" s="24"/>
      <c r="D49" s="24"/>
      <c r="E49" s="24"/>
    </row>
    <row r="50" spans="1:5" ht="15.75" x14ac:dyDescent="0.25">
      <c r="A50" s="25" t="s">
        <v>88</v>
      </c>
      <c r="B50" s="26" t="s">
        <v>89</v>
      </c>
      <c r="C50" s="28"/>
      <c r="D50" s="28"/>
      <c r="E50" s="28"/>
    </row>
    <row r="51" spans="1:5" ht="16.5" thickBot="1" x14ac:dyDescent="0.3">
      <c r="A51" s="25" t="s">
        <v>90</v>
      </c>
      <c r="B51" s="26" t="s">
        <v>91</v>
      </c>
      <c r="C51" s="28"/>
      <c r="D51" s="28"/>
      <c r="E51" s="28"/>
    </row>
    <row r="52" spans="1:5" ht="16.5" thickBot="1" x14ac:dyDescent="0.3">
      <c r="A52" s="16" t="s">
        <v>92</v>
      </c>
      <c r="B52" s="17" t="s">
        <v>93</v>
      </c>
      <c r="C52" s="18">
        <f>SUM(C53:C57)</f>
        <v>0</v>
      </c>
      <c r="D52" s="18">
        <f>SUM(D53:D57)</f>
        <v>0</v>
      </c>
      <c r="E52" s="18">
        <f>SUM(E53:E57)</f>
        <v>0</v>
      </c>
    </row>
    <row r="53" spans="1:5" ht="15.75" x14ac:dyDescent="0.25">
      <c r="A53" s="19" t="s">
        <v>94</v>
      </c>
      <c r="B53" s="20" t="s">
        <v>95</v>
      </c>
      <c r="C53" s="21"/>
      <c r="D53" s="21"/>
      <c r="E53" s="21"/>
    </row>
    <row r="54" spans="1:5" ht="15.75" x14ac:dyDescent="0.25">
      <c r="A54" s="22" t="s">
        <v>96</v>
      </c>
      <c r="B54" s="23" t="s">
        <v>97</v>
      </c>
      <c r="C54" s="24"/>
      <c r="D54" s="24"/>
      <c r="E54" s="24"/>
    </row>
    <row r="55" spans="1:5" ht="15.75" x14ac:dyDescent="0.25">
      <c r="A55" s="22" t="s">
        <v>98</v>
      </c>
      <c r="B55" s="23" t="s">
        <v>99</v>
      </c>
      <c r="C55" s="24"/>
      <c r="D55" s="24"/>
      <c r="E55" s="24"/>
    </row>
    <row r="56" spans="1:5" ht="15.75" x14ac:dyDescent="0.25">
      <c r="A56" s="22" t="s">
        <v>100</v>
      </c>
      <c r="B56" s="23" t="s">
        <v>101</v>
      </c>
      <c r="C56" s="24"/>
      <c r="D56" s="24"/>
      <c r="E56" s="24"/>
    </row>
    <row r="57" spans="1:5" ht="16.5" thickBot="1" x14ac:dyDescent="0.3">
      <c r="A57" s="25" t="s">
        <v>102</v>
      </c>
      <c r="B57" s="26" t="s">
        <v>103</v>
      </c>
      <c r="C57" s="28"/>
      <c r="D57" s="28"/>
      <c r="E57" s="28"/>
    </row>
    <row r="58" spans="1:5" ht="16.5" thickBot="1" x14ac:dyDescent="0.3">
      <c r="A58" s="16" t="s">
        <v>104</v>
      </c>
      <c r="B58" s="17" t="s">
        <v>105</v>
      </c>
      <c r="C58" s="18">
        <f>SUM(C59:C61)</f>
        <v>0</v>
      </c>
      <c r="D58" s="18">
        <f>SUM(D59:D61)</f>
        <v>0</v>
      </c>
      <c r="E58" s="18">
        <f>SUM(E59:E61)</f>
        <v>0</v>
      </c>
    </row>
    <row r="59" spans="1:5" ht="31.5" x14ac:dyDescent="0.25">
      <c r="A59" s="19" t="s">
        <v>106</v>
      </c>
      <c r="B59" s="20" t="s">
        <v>107</v>
      </c>
      <c r="C59" s="21"/>
      <c r="D59" s="21"/>
      <c r="E59" s="21"/>
    </row>
    <row r="60" spans="1:5" ht="31.5" x14ac:dyDescent="0.25">
      <c r="A60" s="22" t="s">
        <v>108</v>
      </c>
      <c r="B60" s="23" t="s">
        <v>109</v>
      </c>
      <c r="C60" s="24"/>
      <c r="D60" s="24"/>
      <c r="E60" s="24"/>
    </row>
    <row r="61" spans="1:5" ht="15.75" x14ac:dyDescent="0.25">
      <c r="A61" s="22" t="s">
        <v>110</v>
      </c>
      <c r="B61" s="23" t="s">
        <v>111</v>
      </c>
      <c r="C61" s="24"/>
      <c r="D61" s="24"/>
      <c r="E61" s="24"/>
    </row>
    <row r="62" spans="1:5" ht="16.5" thickBot="1" x14ac:dyDescent="0.3">
      <c r="A62" s="25" t="s">
        <v>112</v>
      </c>
      <c r="B62" s="26" t="s">
        <v>113</v>
      </c>
      <c r="C62" s="28"/>
      <c r="D62" s="28"/>
      <c r="E62" s="28"/>
    </row>
    <row r="63" spans="1:5" ht="16.5" thickBot="1" x14ac:dyDescent="0.3">
      <c r="A63" s="16" t="s">
        <v>114</v>
      </c>
      <c r="B63" s="27" t="s">
        <v>115</v>
      </c>
      <c r="C63" s="18">
        <f>SUM(C64:C66)</f>
        <v>0</v>
      </c>
      <c r="D63" s="18">
        <f>SUM(D64:D66)</f>
        <v>0</v>
      </c>
      <c r="E63" s="18">
        <f>SUM(E64:E66)</f>
        <v>0</v>
      </c>
    </row>
    <row r="64" spans="1:5" ht="31.5" x14ac:dyDescent="0.25">
      <c r="A64" s="19" t="s">
        <v>116</v>
      </c>
      <c r="B64" s="20" t="s">
        <v>117</v>
      </c>
      <c r="C64" s="24"/>
      <c r="D64" s="24"/>
      <c r="E64" s="24"/>
    </row>
    <row r="65" spans="1:5" ht="31.5" x14ac:dyDescent="0.25">
      <c r="A65" s="22" t="s">
        <v>118</v>
      </c>
      <c r="B65" s="23" t="s">
        <v>119</v>
      </c>
      <c r="C65" s="24"/>
      <c r="D65" s="24"/>
      <c r="E65" s="24"/>
    </row>
    <row r="66" spans="1:5" ht="15.75" x14ac:dyDescent="0.25">
      <c r="A66" s="22" t="s">
        <v>120</v>
      </c>
      <c r="B66" s="23" t="s">
        <v>121</v>
      </c>
      <c r="C66" s="24"/>
      <c r="D66" s="24"/>
      <c r="E66" s="24"/>
    </row>
    <row r="67" spans="1:5" ht="16.5" thickBot="1" x14ac:dyDescent="0.3">
      <c r="A67" s="25" t="s">
        <v>122</v>
      </c>
      <c r="B67" s="26" t="s">
        <v>123</v>
      </c>
      <c r="C67" s="24"/>
      <c r="D67" s="24"/>
      <c r="E67" s="24"/>
    </row>
    <row r="68" spans="1:5" ht="16.5" thickBot="1" x14ac:dyDescent="0.3">
      <c r="A68" s="16" t="s">
        <v>124</v>
      </c>
      <c r="B68" s="17" t="s">
        <v>125</v>
      </c>
      <c r="C68" s="18">
        <f>+C11+C18+C25+C32+C40+C52+C58+C63</f>
        <v>0</v>
      </c>
      <c r="D68" s="18">
        <f>+D11+D18+D25+D32+D40+D52+D58+D63</f>
        <v>0</v>
      </c>
      <c r="E68" s="18">
        <f>+E11+E18+E25+E32+E40+E52+E58+E63</f>
        <v>0</v>
      </c>
    </row>
    <row r="69" spans="1:5" ht="16.5" thickBot="1" x14ac:dyDescent="0.3">
      <c r="A69" s="31" t="s">
        <v>126</v>
      </c>
      <c r="B69" s="27" t="s">
        <v>127</v>
      </c>
      <c r="C69" s="18">
        <f>SUM(C70:C72)</f>
        <v>0</v>
      </c>
      <c r="D69" s="18">
        <f>SUM(D70:D72)</f>
        <v>0</v>
      </c>
      <c r="E69" s="18">
        <f>SUM(E70:E72)</f>
        <v>0</v>
      </c>
    </row>
    <row r="70" spans="1:5" ht="15.75" x14ac:dyDescent="0.25">
      <c r="A70" s="19" t="s">
        <v>128</v>
      </c>
      <c r="B70" s="20" t="s">
        <v>129</v>
      </c>
      <c r="C70" s="24"/>
      <c r="D70" s="24"/>
      <c r="E70" s="24"/>
    </row>
    <row r="71" spans="1:5" ht="15.75" x14ac:dyDescent="0.25">
      <c r="A71" s="22" t="s">
        <v>130</v>
      </c>
      <c r="B71" s="23" t="s">
        <v>131</v>
      </c>
      <c r="C71" s="24"/>
      <c r="D71" s="24"/>
      <c r="E71" s="24"/>
    </row>
    <row r="72" spans="1:5" ht="16.5" thickBot="1" x14ac:dyDescent="0.3">
      <c r="A72" s="25" t="s">
        <v>132</v>
      </c>
      <c r="B72" s="32" t="s">
        <v>133</v>
      </c>
      <c r="C72" s="24"/>
      <c r="D72" s="24"/>
      <c r="E72" s="24"/>
    </row>
    <row r="73" spans="1:5" ht="16.5" thickBot="1" x14ac:dyDescent="0.3">
      <c r="A73" s="31" t="s">
        <v>134</v>
      </c>
      <c r="B73" s="27" t="s">
        <v>135</v>
      </c>
      <c r="C73" s="18">
        <f>SUM(C74:C77)</f>
        <v>0</v>
      </c>
      <c r="D73" s="18">
        <f>SUM(D74:D77)</f>
        <v>0</v>
      </c>
      <c r="E73" s="18">
        <f>SUM(E74:E77)</f>
        <v>0</v>
      </c>
    </row>
    <row r="74" spans="1:5" ht="15.75" x14ac:dyDescent="0.25">
      <c r="A74" s="19" t="s">
        <v>136</v>
      </c>
      <c r="B74" s="20" t="s">
        <v>137</v>
      </c>
      <c r="C74" s="24"/>
      <c r="D74" s="24"/>
      <c r="E74" s="24"/>
    </row>
    <row r="75" spans="1:5" ht="15.75" x14ac:dyDescent="0.25">
      <c r="A75" s="22" t="s">
        <v>138</v>
      </c>
      <c r="B75" s="23" t="s">
        <v>139</v>
      </c>
      <c r="C75" s="24"/>
      <c r="D75" s="24"/>
      <c r="E75" s="24"/>
    </row>
    <row r="76" spans="1:5" ht="15.75" x14ac:dyDescent="0.25">
      <c r="A76" s="22" t="s">
        <v>140</v>
      </c>
      <c r="B76" s="23" t="s">
        <v>141</v>
      </c>
      <c r="C76" s="24"/>
      <c r="D76" s="24"/>
      <c r="E76" s="24"/>
    </row>
    <row r="77" spans="1:5" ht="16.5" thickBot="1" x14ac:dyDescent="0.3">
      <c r="A77" s="25" t="s">
        <v>142</v>
      </c>
      <c r="B77" s="26" t="s">
        <v>143</v>
      </c>
      <c r="C77" s="24"/>
      <c r="D77" s="24"/>
      <c r="E77" s="24"/>
    </row>
    <row r="78" spans="1:5" ht="16.5" thickBot="1" x14ac:dyDescent="0.3">
      <c r="A78" s="31" t="s">
        <v>144</v>
      </c>
      <c r="B78" s="27" t="s">
        <v>145</v>
      </c>
      <c r="C78" s="18">
        <f>SUM(C79:C80)</f>
        <v>0</v>
      </c>
      <c r="D78" s="18">
        <f>SUM(D79:D80)</f>
        <v>0</v>
      </c>
      <c r="E78" s="18">
        <f>SUM(E79:E80)</f>
        <v>0</v>
      </c>
    </row>
    <row r="79" spans="1:5" ht="15.75" x14ac:dyDescent="0.25">
      <c r="A79" s="19" t="s">
        <v>146</v>
      </c>
      <c r="B79" s="20" t="s">
        <v>147</v>
      </c>
      <c r="C79" s="24"/>
      <c r="D79" s="24"/>
      <c r="E79" s="24"/>
    </row>
    <row r="80" spans="1:5" ht="16.5" thickBot="1" x14ac:dyDescent="0.3">
      <c r="A80" s="25" t="s">
        <v>148</v>
      </c>
      <c r="B80" s="26" t="s">
        <v>149</v>
      </c>
      <c r="C80" s="24"/>
      <c r="D80" s="24"/>
      <c r="E80" s="24"/>
    </row>
    <row r="81" spans="1:5" ht="16.5" thickBot="1" x14ac:dyDescent="0.3">
      <c r="A81" s="31" t="s">
        <v>150</v>
      </c>
      <c r="B81" s="27" t="s">
        <v>151</v>
      </c>
      <c r="C81" s="18">
        <f>SUM(C82:C84)</f>
        <v>0</v>
      </c>
      <c r="D81" s="18">
        <f>SUM(D82:D84)</f>
        <v>0</v>
      </c>
      <c r="E81" s="18">
        <f>SUM(E82:E84)</f>
        <v>0</v>
      </c>
    </row>
    <row r="82" spans="1:5" ht="15.75" x14ac:dyDescent="0.25">
      <c r="A82" s="19" t="s">
        <v>152</v>
      </c>
      <c r="B82" s="20" t="s">
        <v>153</v>
      </c>
      <c r="C82" s="24"/>
      <c r="D82" s="24"/>
      <c r="E82" s="24"/>
    </row>
    <row r="83" spans="1:5" ht="15.75" x14ac:dyDescent="0.25">
      <c r="A83" s="22" t="s">
        <v>154</v>
      </c>
      <c r="B83" s="23" t="s">
        <v>155</v>
      </c>
      <c r="C83" s="24"/>
      <c r="D83" s="24"/>
      <c r="E83" s="24"/>
    </row>
    <row r="84" spans="1:5" ht="16.5" thickBot="1" x14ac:dyDescent="0.3">
      <c r="A84" s="25" t="s">
        <v>156</v>
      </c>
      <c r="B84" s="26" t="s">
        <v>157</v>
      </c>
      <c r="C84" s="24"/>
      <c r="D84" s="24"/>
      <c r="E84" s="24"/>
    </row>
    <row r="85" spans="1:5" ht="16.5" thickBot="1" x14ac:dyDescent="0.3">
      <c r="A85" s="31" t="s">
        <v>158</v>
      </c>
      <c r="B85" s="27" t="s">
        <v>159</v>
      </c>
      <c r="C85" s="18">
        <f>SUM(C86:C89)</f>
        <v>0</v>
      </c>
      <c r="D85" s="18">
        <f>SUM(D86:D89)</f>
        <v>0</v>
      </c>
      <c r="E85" s="18">
        <f>SUM(E86:E89)</f>
        <v>0</v>
      </c>
    </row>
    <row r="86" spans="1:5" ht="15.75" x14ac:dyDescent="0.25">
      <c r="A86" s="33" t="s">
        <v>160</v>
      </c>
      <c r="B86" s="20" t="s">
        <v>161</v>
      </c>
      <c r="C86" s="24"/>
      <c r="D86" s="24"/>
      <c r="E86" s="24"/>
    </row>
    <row r="87" spans="1:5" ht="15.75" x14ac:dyDescent="0.25">
      <c r="A87" s="34" t="s">
        <v>162</v>
      </c>
      <c r="B87" s="23" t="s">
        <v>163</v>
      </c>
      <c r="C87" s="24"/>
      <c r="D87" s="24"/>
      <c r="E87" s="24"/>
    </row>
    <row r="88" spans="1:5" ht="15.75" x14ac:dyDescent="0.25">
      <c r="A88" s="34" t="s">
        <v>164</v>
      </c>
      <c r="B88" s="23" t="s">
        <v>165</v>
      </c>
      <c r="C88" s="24"/>
      <c r="D88" s="24"/>
      <c r="E88" s="24"/>
    </row>
    <row r="89" spans="1:5" ht="16.5" thickBot="1" x14ac:dyDescent="0.3">
      <c r="A89" s="35" t="s">
        <v>166</v>
      </c>
      <c r="B89" s="26" t="s">
        <v>167</v>
      </c>
      <c r="C89" s="24"/>
      <c r="D89" s="24"/>
      <c r="E89" s="24"/>
    </row>
    <row r="90" spans="1:5" ht="16.5" thickBot="1" x14ac:dyDescent="0.3">
      <c r="A90" s="31" t="s">
        <v>168</v>
      </c>
      <c r="B90" s="27" t="s">
        <v>169</v>
      </c>
      <c r="C90" s="36"/>
      <c r="D90" s="36"/>
      <c r="E90" s="36"/>
    </row>
    <row r="91" spans="1:5" ht="16.5" thickBot="1" x14ac:dyDescent="0.3">
      <c r="A91" s="31" t="s">
        <v>170</v>
      </c>
      <c r="B91" s="27" t="s">
        <v>171</v>
      </c>
      <c r="C91" s="36"/>
      <c r="D91" s="36"/>
      <c r="E91" s="36"/>
    </row>
    <row r="92" spans="1:5" ht="16.5" thickBot="1" x14ac:dyDescent="0.3">
      <c r="A92" s="31" t="s">
        <v>172</v>
      </c>
      <c r="B92" s="37" t="s">
        <v>173</v>
      </c>
      <c r="C92" s="18">
        <f>+C69+C73+C78+C81+C85+C91+C90</f>
        <v>0</v>
      </c>
      <c r="D92" s="18">
        <f>+D69+D73+D78+D81+D85+D91+D90</f>
        <v>0</v>
      </c>
      <c r="E92" s="18">
        <f>+E69+E73+E78+E81+E85+E91+E90</f>
        <v>0</v>
      </c>
    </row>
    <row r="93" spans="1:5" ht="16.5" thickBot="1" x14ac:dyDescent="0.3">
      <c r="A93" s="38" t="s">
        <v>174</v>
      </c>
      <c r="B93" s="39" t="s">
        <v>175</v>
      </c>
      <c r="C93" s="18">
        <f>+C68+C92</f>
        <v>0</v>
      </c>
      <c r="D93" s="18">
        <f>+D68+D92</f>
        <v>0</v>
      </c>
      <c r="E93" s="18">
        <f>+E68+E92</f>
        <v>0</v>
      </c>
    </row>
    <row r="94" spans="1:5" ht="16.5" thickBot="1" x14ac:dyDescent="0.3">
      <c r="A94" s="40"/>
      <c r="B94" s="41"/>
      <c r="C94" s="42"/>
    </row>
    <row r="95" spans="1:5" ht="16.5" thickBot="1" x14ac:dyDescent="0.3">
      <c r="A95" s="8"/>
      <c r="B95" s="43" t="s">
        <v>176</v>
      </c>
      <c r="C95" s="44"/>
      <c r="D95" s="44"/>
      <c r="E95" s="44"/>
    </row>
    <row r="96" spans="1:5" ht="16.5" thickBot="1" x14ac:dyDescent="0.3">
      <c r="A96" s="45" t="s">
        <v>10</v>
      </c>
      <c r="B96" s="46" t="s">
        <v>313</v>
      </c>
      <c r="C96" s="47">
        <f>+C97+C98+C99+C100+C101+C114</f>
        <v>0</v>
      </c>
      <c r="D96" s="47">
        <f>+D97+D98+D99+D100+D101+D114</f>
        <v>0</v>
      </c>
      <c r="E96" s="47">
        <f>+E97+E98+E99+E100+E101+E114</f>
        <v>0</v>
      </c>
    </row>
    <row r="97" spans="1:5" ht="15.75" x14ac:dyDescent="0.25">
      <c r="A97" s="48" t="s">
        <v>12</v>
      </c>
      <c r="B97" s="49" t="s">
        <v>177</v>
      </c>
      <c r="C97" s="50"/>
      <c r="D97" s="50"/>
      <c r="E97" s="50"/>
    </row>
    <row r="98" spans="1:5" ht="15.75" x14ac:dyDescent="0.25">
      <c r="A98" s="22" t="s">
        <v>14</v>
      </c>
      <c r="B98" s="51" t="s">
        <v>178</v>
      </c>
      <c r="C98" s="24"/>
      <c r="D98" s="24"/>
      <c r="E98" s="24"/>
    </row>
    <row r="99" spans="1:5" ht="15.75" x14ac:dyDescent="0.25">
      <c r="A99" s="22" t="s">
        <v>16</v>
      </c>
      <c r="B99" s="51" t="s">
        <v>179</v>
      </c>
      <c r="C99" s="28"/>
      <c r="D99" s="28"/>
      <c r="E99" s="28"/>
    </row>
    <row r="100" spans="1:5" ht="15.75" x14ac:dyDescent="0.25">
      <c r="A100" s="22" t="s">
        <v>18</v>
      </c>
      <c r="B100" s="52" t="s">
        <v>180</v>
      </c>
      <c r="C100" s="28"/>
      <c r="D100" s="28"/>
      <c r="E100" s="28"/>
    </row>
    <row r="101" spans="1:5" ht="15.75" x14ac:dyDescent="0.25">
      <c r="A101" s="22" t="s">
        <v>181</v>
      </c>
      <c r="B101" s="53" t="s">
        <v>182</v>
      </c>
      <c r="C101" s="28"/>
      <c r="D101" s="28"/>
      <c r="E101" s="28"/>
    </row>
    <row r="102" spans="1:5" ht="15.75" x14ac:dyDescent="0.25">
      <c r="A102" s="22" t="s">
        <v>22</v>
      </c>
      <c r="B102" s="51" t="s">
        <v>183</v>
      </c>
      <c r="C102" s="28"/>
      <c r="D102" s="28"/>
      <c r="E102" s="28"/>
    </row>
    <row r="103" spans="1:5" ht="15.75" x14ac:dyDescent="0.25">
      <c r="A103" s="22" t="s">
        <v>184</v>
      </c>
      <c r="B103" s="54" t="s">
        <v>185</v>
      </c>
      <c r="C103" s="28"/>
      <c r="D103" s="28"/>
      <c r="E103" s="28"/>
    </row>
    <row r="104" spans="1:5" ht="15.75" x14ac:dyDescent="0.25">
      <c r="A104" s="22" t="s">
        <v>186</v>
      </c>
      <c r="B104" s="54" t="s">
        <v>187</v>
      </c>
      <c r="C104" s="28"/>
      <c r="D104" s="28"/>
      <c r="E104" s="28"/>
    </row>
    <row r="105" spans="1:5" ht="15.75" x14ac:dyDescent="0.25">
      <c r="A105" s="22" t="s">
        <v>188</v>
      </c>
      <c r="B105" s="54" t="s">
        <v>189</v>
      </c>
      <c r="C105" s="28"/>
      <c r="D105" s="28"/>
      <c r="E105" s="28"/>
    </row>
    <row r="106" spans="1:5" ht="31.5" x14ac:dyDescent="0.25">
      <c r="A106" s="22" t="s">
        <v>190</v>
      </c>
      <c r="B106" s="55" t="s">
        <v>191</v>
      </c>
      <c r="C106" s="28"/>
      <c r="D106" s="28"/>
      <c r="E106" s="28"/>
    </row>
    <row r="107" spans="1:5" ht="31.5" x14ac:dyDescent="0.25">
      <c r="A107" s="22" t="s">
        <v>192</v>
      </c>
      <c r="B107" s="55" t="s">
        <v>193</v>
      </c>
      <c r="C107" s="28"/>
      <c r="D107" s="28"/>
      <c r="E107" s="28"/>
    </row>
    <row r="108" spans="1:5" ht="15.75" x14ac:dyDescent="0.25">
      <c r="A108" s="22" t="s">
        <v>194</v>
      </c>
      <c r="B108" s="54" t="s">
        <v>195</v>
      </c>
      <c r="C108" s="28"/>
      <c r="D108" s="28"/>
      <c r="E108" s="28"/>
    </row>
    <row r="109" spans="1:5" ht="15.75" x14ac:dyDescent="0.25">
      <c r="A109" s="22" t="s">
        <v>196</v>
      </c>
      <c r="B109" s="54" t="s">
        <v>197</v>
      </c>
      <c r="C109" s="28"/>
      <c r="D109" s="28"/>
      <c r="E109" s="28"/>
    </row>
    <row r="110" spans="1:5" ht="31.5" x14ac:dyDescent="0.25">
      <c r="A110" s="22" t="s">
        <v>198</v>
      </c>
      <c r="B110" s="55" t="s">
        <v>199</v>
      </c>
      <c r="C110" s="28"/>
      <c r="D110" s="28"/>
      <c r="E110" s="28"/>
    </row>
    <row r="111" spans="1:5" ht="15.75" x14ac:dyDescent="0.25">
      <c r="A111" s="56" t="s">
        <v>200</v>
      </c>
      <c r="B111" s="57" t="s">
        <v>201</v>
      </c>
      <c r="C111" s="28"/>
      <c r="D111" s="28"/>
      <c r="E111" s="28"/>
    </row>
    <row r="112" spans="1:5" ht="15.75" x14ac:dyDescent="0.25">
      <c r="A112" s="22" t="s">
        <v>202</v>
      </c>
      <c r="B112" s="57" t="s">
        <v>203</v>
      </c>
      <c r="C112" s="28"/>
      <c r="D112" s="28"/>
      <c r="E112" s="28"/>
    </row>
    <row r="113" spans="1:5" ht="31.5" x14ac:dyDescent="0.25">
      <c r="A113" s="22" t="s">
        <v>204</v>
      </c>
      <c r="B113" s="55" t="s">
        <v>205</v>
      </c>
      <c r="C113" s="24"/>
      <c r="D113" s="24"/>
      <c r="E113" s="24"/>
    </row>
    <row r="114" spans="1:5" ht="15.75" x14ac:dyDescent="0.25">
      <c r="A114" s="22" t="s">
        <v>206</v>
      </c>
      <c r="B114" s="52" t="s">
        <v>207</v>
      </c>
      <c r="C114" s="24"/>
      <c r="D114" s="24"/>
      <c r="E114" s="24"/>
    </row>
    <row r="115" spans="1:5" ht="15.75" x14ac:dyDescent="0.25">
      <c r="A115" s="25" t="s">
        <v>208</v>
      </c>
      <c r="B115" s="51" t="s">
        <v>209</v>
      </c>
      <c r="C115" s="28"/>
      <c r="D115" s="28"/>
      <c r="E115" s="28"/>
    </row>
    <row r="116" spans="1:5" ht="16.5" thickBot="1" x14ac:dyDescent="0.3">
      <c r="A116" s="58" t="s">
        <v>210</v>
      </c>
      <c r="B116" s="59" t="s">
        <v>211</v>
      </c>
      <c r="C116" s="60"/>
      <c r="D116" s="60"/>
      <c r="E116" s="60"/>
    </row>
    <row r="117" spans="1:5" ht="16.5" thickBot="1" x14ac:dyDescent="0.3">
      <c r="A117" s="16" t="s">
        <v>24</v>
      </c>
      <c r="B117" s="61" t="s">
        <v>314</v>
      </c>
      <c r="C117" s="18">
        <f>+C118+C120+C122</f>
        <v>0</v>
      </c>
      <c r="D117" s="18">
        <f>+D118+D120+D122</f>
        <v>0</v>
      </c>
      <c r="E117" s="18">
        <f>+E118+E120+E122</f>
        <v>0</v>
      </c>
    </row>
    <row r="118" spans="1:5" ht="15.75" x14ac:dyDescent="0.25">
      <c r="A118" s="19" t="s">
        <v>26</v>
      </c>
      <c r="B118" s="51" t="s">
        <v>212</v>
      </c>
      <c r="C118" s="21"/>
      <c r="D118" s="21"/>
      <c r="E118" s="21"/>
    </row>
    <row r="119" spans="1:5" ht="15.75" x14ac:dyDescent="0.25">
      <c r="A119" s="19" t="s">
        <v>28</v>
      </c>
      <c r="B119" s="62" t="s">
        <v>213</v>
      </c>
      <c r="C119" s="21"/>
      <c r="D119" s="21"/>
      <c r="E119" s="21"/>
    </row>
    <row r="120" spans="1:5" ht="15.75" x14ac:dyDescent="0.25">
      <c r="A120" s="19" t="s">
        <v>30</v>
      </c>
      <c r="B120" s="62" t="s">
        <v>214</v>
      </c>
      <c r="C120" s="24"/>
      <c r="D120" s="24"/>
      <c r="E120" s="24"/>
    </row>
    <row r="121" spans="1:5" ht="15.75" x14ac:dyDescent="0.25">
      <c r="A121" s="19" t="s">
        <v>32</v>
      </c>
      <c r="B121" s="62" t="s">
        <v>215</v>
      </c>
      <c r="C121" s="63"/>
      <c r="D121" s="63"/>
      <c r="E121" s="63"/>
    </row>
    <row r="122" spans="1:5" ht="15.75" x14ac:dyDescent="0.25">
      <c r="A122" s="19" t="s">
        <v>34</v>
      </c>
      <c r="B122" s="64" t="s">
        <v>216</v>
      </c>
      <c r="C122" s="63"/>
      <c r="D122" s="63"/>
      <c r="E122" s="63"/>
    </row>
    <row r="123" spans="1:5" ht="31.5" x14ac:dyDescent="0.25">
      <c r="A123" s="19" t="s">
        <v>36</v>
      </c>
      <c r="B123" s="65" t="s">
        <v>217</v>
      </c>
      <c r="C123" s="63"/>
      <c r="D123" s="63"/>
      <c r="E123" s="63"/>
    </row>
    <row r="124" spans="1:5" ht="31.5" x14ac:dyDescent="0.25">
      <c r="A124" s="19" t="s">
        <v>218</v>
      </c>
      <c r="B124" s="66" t="s">
        <v>219</v>
      </c>
      <c r="C124" s="63"/>
      <c r="D124" s="63"/>
      <c r="E124" s="63"/>
    </row>
    <row r="125" spans="1:5" ht="31.5" x14ac:dyDescent="0.25">
      <c r="A125" s="19" t="s">
        <v>220</v>
      </c>
      <c r="B125" s="55" t="s">
        <v>193</v>
      </c>
      <c r="C125" s="63"/>
      <c r="D125" s="63"/>
      <c r="E125" s="63"/>
    </row>
    <row r="126" spans="1:5" ht="15.75" x14ac:dyDescent="0.25">
      <c r="A126" s="19" t="s">
        <v>221</v>
      </c>
      <c r="B126" s="55" t="s">
        <v>222</v>
      </c>
      <c r="C126" s="63"/>
      <c r="D126" s="63"/>
      <c r="E126" s="63"/>
    </row>
    <row r="127" spans="1:5" ht="15.75" x14ac:dyDescent="0.25">
      <c r="A127" s="19" t="s">
        <v>223</v>
      </c>
      <c r="B127" s="55" t="s">
        <v>224</v>
      </c>
      <c r="C127" s="63"/>
      <c r="D127" s="63"/>
      <c r="E127" s="63"/>
    </row>
    <row r="128" spans="1:5" ht="31.5" x14ac:dyDescent="0.25">
      <c r="A128" s="19" t="s">
        <v>225</v>
      </c>
      <c r="B128" s="55" t="s">
        <v>199</v>
      </c>
      <c r="C128" s="63"/>
      <c r="D128" s="63"/>
      <c r="E128" s="63"/>
    </row>
    <row r="129" spans="1:5" ht="15.75" x14ac:dyDescent="0.25">
      <c r="A129" s="19" t="s">
        <v>226</v>
      </c>
      <c r="B129" s="55" t="s">
        <v>227</v>
      </c>
      <c r="C129" s="63"/>
      <c r="D129" s="63"/>
      <c r="E129" s="63"/>
    </row>
    <row r="130" spans="1:5" ht="32.25" thickBot="1" x14ac:dyDescent="0.3">
      <c r="A130" s="56" t="s">
        <v>228</v>
      </c>
      <c r="B130" s="55" t="s">
        <v>229</v>
      </c>
      <c r="C130" s="67"/>
      <c r="D130" s="67"/>
      <c r="E130" s="67"/>
    </row>
    <row r="131" spans="1:5" ht="16.5" thickBot="1" x14ac:dyDescent="0.3">
      <c r="A131" s="16" t="s">
        <v>38</v>
      </c>
      <c r="B131" s="17" t="s">
        <v>230</v>
      </c>
      <c r="C131" s="18">
        <f>+C96+C117</f>
        <v>0</v>
      </c>
      <c r="D131" s="18">
        <f>+D96+D117</f>
        <v>0</v>
      </c>
      <c r="E131" s="18">
        <f>+E96+E117</f>
        <v>0</v>
      </c>
    </row>
    <row r="132" spans="1:5" ht="32.25" thickBot="1" x14ac:dyDescent="0.3">
      <c r="A132" s="16" t="s">
        <v>231</v>
      </c>
      <c r="B132" s="17" t="s">
        <v>232</v>
      </c>
      <c r="C132" s="18">
        <f>+C133+C134+C135</f>
        <v>0</v>
      </c>
      <c r="D132" s="18">
        <f>+D133+D134+D135</f>
        <v>0</v>
      </c>
      <c r="E132" s="18">
        <f>+E133+E134+E135</f>
        <v>0</v>
      </c>
    </row>
    <row r="133" spans="1:5" ht="15.75" x14ac:dyDescent="0.25">
      <c r="A133" s="19" t="s">
        <v>54</v>
      </c>
      <c r="B133" s="68" t="s">
        <v>233</v>
      </c>
      <c r="C133" s="63"/>
      <c r="D133" s="63"/>
      <c r="E133" s="63"/>
    </row>
    <row r="134" spans="1:5" ht="31.5" x14ac:dyDescent="0.25">
      <c r="A134" s="19" t="s">
        <v>62</v>
      </c>
      <c r="B134" s="68" t="s">
        <v>234</v>
      </c>
      <c r="C134" s="63"/>
      <c r="D134" s="63"/>
      <c r="E134" s="63"/>
    </row>
    <row r="135" spans="1:5" ht="16.5" thickBot="1" x14ac:dyDescent="0.3">
      <c r="A135" s="56" t="s">
        <v>64</v>
      </c>
      <c r="B135" s="69" t="s">
        <v>235</v>
      </c>
      <c r="C135" s="63"/>
      <c r="D135" s="63"/>
      <c r="E135" s="63"/>
    </row>
    <row r="136" spans="1:5" ht="16.5" thickBot="1" x14ac:dyDescent="0.3">
      <c r="A136" s="16" t="s">
        <v>68</v>
      </c>
      <c r="B136" s="17" t="s">
        <v>236</v>
      </c>
      <c r="C136" s="18">
        <f>+C137+C138+C139+C140+C141+C142</f>
        <v>0</v>
      </c>
      <c r="D136" s="18">
        <f>+D137+D138+D139+D140+D141+D142</f>
        <v>0</v>
      </c>
      <c r="E136" s="18">
        <f>+E137+E138+E139+E140+E141+E142</f>
        <v>0</v>
      </c>
    </row>
    <row r="137" spans="1:5" ht="15.75" x14ac:dyDescent="0.25">
      <c r="A137" s="19" t="s">
        <v>70</v>
      </c>
      <c r="B137" s="68" t="s">
        <v>237</v>
      </c>
      <c r="C137" s="63"/>
      <c r="D137" s="63"/>
      <c r="E137" s="63"/>
    </row>
    <row r="138" spans="1:5" ht="15.75" x14ac:dyDescent="0.25">
      <c r="A138" s="19" t="s">
        <v>72</v>
      </c>
      <c r="B138" s="68" t="s">
        <v>238</v>
      </c>
      <c r="C138" s="63"/>
      <c r="D138" s="63"/>
      <c r="E138" s="63"/>
    </row>
    <row r="139" spans="1:5" ht="15.75" x14ac:dyDescent="0.25">
      <c r="A139" s="19" t="s">
        <v>74</v>
      </c>
      <c r="B139" s="68" t="s">
        <v>239</v>
      </c>
      <c r="C139" s="63"/>
      <c r="D139" s="63"/>
      <c r="E139" s="63"/>
    </row>
    <row r="140" spans="1:5" ht="15.75" x14ac:dyDescent="0.25">
      <c r="A140" s="19" t="s">
        <v>76</v>
      </c>
      <c r="B140" s="68" t="s">
        <v>240</v>
      </c>
      <c r="C140" s="63"/>
      <c r="D140" s="63"/>
      <c r="E140" s="63"/>
    </row>
    <row r="141" spans="1:5" ht="15.75" x14ac:dyDescent="0.25">
      <c r="A141" s="19" t="s">
        <v>78</v>
      </c>
      <c r="B141" s="68" t="s">
        <v>241</v>
      </c>
      <c r="C141" s="63"/>
      <c r="D141" s="63"/>
      <c r="E141" s="63"/>
    </row>
    <row r="142" spans="1:5" ht="16.5" thickBot="1" x14ac:dyDescent="0.3">
      <c r="A142" s="56" t="s">
        <v>80</v>
      </c>
      <c r="B142" s="69" t="s">
        <v>242</v>
      </c>
      <c r="C142" s="63"/>
      <c r="D142" s="63"/>
      <c r="E142" s="63"/>
    </row>
    <row r="143" spans="1:5" ht="16.5" thickBot="1" x14ac:dyDescent="0.3">
      <c r="A143" s="16" t="s">
        <v>92</v>
      </c>
      <c r="B143" s="17" t="s">
        <v>243</v>
      </c>
      <c r="C143" s="18">
        <f>+C144+C145+C147+C148+C146</f>
        <v>0</v>
      </c>
      <c r="D143" s="18">
        <f>+D144+D145+D147+D148+D146</f>
        <v>0</v>
      </c>
      <c r="E143" s="18">
        <f>+E144+E145+E147+E148+E146</f>
        <v>0</v>
      </c>
    </row>
    <row r="144" spans="1:5" ht="15.75" x14ac:dyDescent="0.25">
      <c r="A144" s="19" t="s">
        <v>94</v>
      </c>
      <c r="B144" s="68" t="s">
        <v>244</v>
      </c>
      <c r="C144" s="63"/>
      <c r="D144" s="63"/>
      <c r="E144" s="63"/>
    </row>
    <row r="145" spans="1:5" ht="15.75" x14ac:dyDescent="0.25">
      <c r="A145" s="19" t="s">
        <v>96</v>
      </c>
      <c r="B145" s="68" t="s">
        <v>245</v>
      </c>
      <c r="C145" s="63"/>
      <c r="D145" s="63"/>
      <c r="E145" s="63"/>
    </row>
    <row r="146" spans="1:5" ht="15.75" x14ac:dyDescent="0.25">
      <c r="A146" s="19" t="s">
        <v>98</v>
      </c>
      <c r="B146" s="68" t="s">
        <v>246</v>
      </c>
      <c r="C146" s="63"/>
      <c r="D146" s="63"/>
      <c r="E146" s="63"/>
    </row>
    <row r="147" spans="1:5" ht="15.75" x14ac:dyDescent="0.25">
      <c r="A147" s="19" t="s">
        <v>100</v>
      </c>
      <c r="B147" s="68" t="s">
        <v>247</v>
      </c>
      <c r="C147" s="63"/>
      <c r="D147" s="63"/>
      <c r="E147" s="63"/>
    </row>
    <row r="148" spans="1:5" ht="16.5" thickBot="1" x14ac:dyDescent="0.3">
      <c r="A148" s="56" t="s">
        <v>102</v>
      </c>
      <c r="B148" s="69" t="s">
        <v>248</v>
      </c>
      <c r="C148" s="63"/>
      <c r="D148" s="63"/>
      <c r="E148" s="63"/>
    </row>
    <row r="149" spans="1:5" ht="16.5" thickBot="1" x14ac:dyDescent="0.3">
      <c r="A149" s="16" t="s">
        <v>249</v>
      </c>
      <c r="B149" s="17" t="s">
        <v>250</v>
      </c>
      <c r="C149" s="70">
        <f>+C150+C151+C152+C153+C154</f>
        <v>0</v>
      </c>
      <c r="D149" s="70">
        <f>+D150+D151+D152+D153+D154</f>
        <v>0</v>
      </c>
      <c r="E149" s="70">
        <f>+E150+E151+E152+E153+E154</f>
        <v>0</v>
      </c>
    </row>
    <row r="150" spans="1:5" ht="15.75" x14ac:dyDescent="0.25">
      <c r="A150" s="19" t="s">
        <v>106</v>
      </c>
      <c r="B150" s="68" t="s">
        <v>251</v>
      </c>
      <c r="C150" s="63"/>
      <c r="D150" s="63"/>
      <c r="E150" s="63"/>
    </row>
    <row r="151" spans="1:5" ht="15.75" x14ac:dyDescent="0.25">
      <c r="A151" s="19" t="s">
        <v>108</v>
      </c>
      <c r="B151" s="68" t="s">
        <v>252</v>
      </c>
      <c r="C151" s="63"/>
      <c r="D151" s="63"/>
      <c r="E151" s="63"/>
    </row>
    <row r="152" spans="1:5" ht="15.75" x14ac:dyDescent="0.25">
      <c r="A152" s="19" t="s">
        <v>110</v>
      </c>
      <c r="B152" s="68" t="s">
        <v>253</v>
      </c>
      <c r="C152" s="63"/>
      <c r="D152" s="63"/>
      <c r="E152" s="63"/>
    </row>
    <row r="153" spans="1:5" ht="31.5" x14ac:dyDescent="0.25">
      <c r="A153" s="19" t="s">
        <v>112</v>
      </c>
      <c r="B153" s="68" t="s">
        <v>254</v>
      </c>
      <c r="C153" s="63"/>
      <c r="D153" s="63"/>
      <c r="E153" s="63"/>
    </row>
    <row r="154" spans="1:5" ht="16.5" thickBot="1" x14ac:dyDescent="0.3">
      <c r="A154" s="56" t="s">
        <v>255</v>
      </c>
      <c r="B154" s="69" t="s">
        <v>256</v>
      </c>
      <c r="C154" s="67"/>
      <c r="D154" s="67"/>
      <c r="E154" s="67"/>
    </row>
    <row r="155" spans="1:5" ht="16.5" thickBot="1" x14ac:dyDescent="0.3">
      <c r="A155" s="71" t="s">
        <v>114</v>
      </c>
      <c r="B155" s="17" t="s">
        <v>257</v>
      </c>
      <c r="C155" s="70"/>
      <c r="D155" s="70"/>
      <c r="E155" s="70"/>
    </row>
    <row r="156" spans="1:5" ht="16.5" thickBot="1" x14ac:dyDescent="0.3">
      <c r="A156" s="71" t="s">
        <v>124</v>
      </c>
      <c r="B156" s="17" t="s">
        <v>258</v>
      </c>
      <c r="C156" s="70"/>
      <c r="D156" s="70"/>
      <c r="E156" s="70"/>
    </row>
    <row r="157" spans="1:5" ht="16.5" thickBot="1" x14ac:dyDescent="0.3">
      <c r="A157" s="16" t="s">
        <v>259</v>
      </c>
      <c r="B157" s="17" t="s">
        <v>260</v>
      </c>
      <c r="C157" s="72">
        <f>+C132+C136+C143+C149+C155+C156</f>
        <v>0</v>
      </c>
      <c r="D157" s="72">
        <f>+D132+D136+D143+D149+D155+D156</f>
        <v>0</v>
      </c>
      <c r="E157" s="72">
        <f>+E132+E136+E143+E149+E155+E156</f>
        <v>0</v>
      </c>
    </row>
    <row r="158" spans="1:5" ht="16.5" thickBot="1" x14ac:dyDescent="0.3">
      <c r="A158" s="73" t="s">
        <v>261</v>
      </c>
      <c r="B158" s="74" t="s">
        <v>262</v>
      </c>
      <c r="C158" s="72">
        <f>+C131+C157</f>
        <v>0</v>
      </c>
      <c r="D158" s="72">
        <f>+D131+D157</f>
        <v>0</v>
      </c>
      <c r="E158" s="72">
        <f>+E131+E157</f>
        <v>0</v>
      </c>
    </row>
    <row r="159" spans="1:5" ht="16.5" thickBot="1" x14ac:dyDescent="0.3">
      <c r="A159" s="75"/>
      <c r="B159" s="76"/>
      <c r="C159" s="77"/>
    </row>
    <row r="160" spans="1:5" ht="16.5" thickBot="1" x14ac:dyDescent="0.3">
      <c r="A160" s="78" t="s">
        <v>263</v>
      </c>
      <c r="B160" s="79"/>
      <c r="C160" s="80"/>
      <c r="D160" s="80"/>
      <c r="E160" s="80"/>
    </row>
    <row r="161" spans="1:5" ht="16.5" thickBot="1" x14ac:dyDescent="0.3">
      <c r="A161" s="78" t="s">
        <v>264</v>
      </c>
      <c r="B161" s="79"/>
      <c r="C161" s="80"/>
      <c r="D161" s="80"/>
      <c r="E161" s="80"/>
    </row>
  </sheetData>
  <mergeCells count="4">
    <mergeCell ref="A1:E1"/>
    <mergeCell ref="A2:E2"/>
    <mergeCell ref="A3:E3"/>
    <mergeCell ref="C7:E7"/>
  </mergeCells>
  <pageMargins left="0.7" right="0.7" top="0.75" bottom="0.75" header="0.3" footer="0.3"/>
  <pageSetup paperSize="9" scale="70" orientation="portrait" verticalDpi="0" r:id="rId1"/>
  <rowBreaks count="3" manualBreakCount="3">
    <brk id="51" max="16383" man="1"/>
    <brk id="93" max="16383" man="1"/>
    <brk id="1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E68"/>
  <sheetViews>
    <sheetView tabSelected="1" view="pageBreakPreview" zoomScale="60" zoomScaleNormal="100" workbookViewId="0">
      <selection activeCell="A3" sqref="A3:E3"/>
    </sheetView>
  </sheetViews>
  <sheetFormatPr defaultRowHeight="15" x14ac:dyDescent="0.25"/>
  <cols>
    <col min="1" max="1" width="14" customWidth="1"/>
    <col min="2" max="2" width="63.7109375" customWidth="1"/>
    <col min="3" max="3" width="18" bestFit="1" customWidth="1"/>
    <col min="4" max="4" width="15.140625" bestFit="1" customWidth="1"/>
    <col min="5" max="5" width="14.85546875" customWidth="1"/>
  </cols>
  <sheetData>
    <row r="1" spans="1:5" ht="15.75" x14ac:dyDescent="0.25">
      <c r="A1" s="414" t="s">
        <v>363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84"/>
      <c r="B4" s="84"/>
      <c r="C4" s="84"/>
    </row>
    <row r="5" spans="1:5" ht="15.75" x14ac:dyDescent="0.25">
      <c r="A5" s="2" t="s">
        <v>0</v>
      </c>
      <c r="B5" s="3" t="s">
        <v>368</v>
      </c>
      <c r="C5" s="4"/>
      <c r="D5" s="4"/>
      <c r="E5" s="4"/>
    </row>
    <row r="6" spans="1:5" ht="32.25" thickBot="1" x14ac:dyDescent="0.3">
      <c r="A6" s="87" t="s">
        <v>2</v>
      </c>
      <c r="B6" s="5" t="s">
        <v>3</v>
      </c>
      <c r="C6" s="6"/>
      <c r="D6" s="6"/>
      <c r="E6" s="6"/>
    </row>
    <row r="7" spans="1:5" ht="16.5" thickBot="1" x14ac:dyDescent="0.3">
      <c r="A7" s="127"/>
      <c r="B7" s="7"/>
      <c r="C7" s="421" t="s">
        <v>370</v>
      </c>
      <c r="D7" s="421"/>
      <c r="E7" s="421"/>
    </row>
    <row r="8" spans="1:5" ht="32.25" thickBot="1" x14ac:dyDescent="0.3">
      <c r="A8" s="128" t="s">
        <v>4</v>
      </c>
      <c r="B8" s="129" t="s">
        <v>5</v>
      </c>
      <c r="C8" s="130" t="s">
        <v>462</v>
      </c>
      <c r="D8" s="130" t="s">
        <v>463</v>
      </c>
      <c r="E8" s="130" t="s">
        <v>701</v>
      </c>
    </row>
    <row r="9" spans="1:5" ht="16.5" thickBot="1" x14ac:dyDescent="0.3">
      <c r="A9" s="131" t="s">
        <v>6</v>
      </c>
      <c r="B9" s="132" t="s">
        <v>7</v>
      </c>
      <c r="C9" s="133" t="s">
        <v>8</v>
      </c>
      <c r="D9" s="133" t="s">
        <v>272</v>
      </c>
      <c r="E9" s="133" t="s">
        <v>273</v>
      </c>
    </row>
    <row r="10" spans="1:5" ht="16.5" thickBot="1" x14ac:dyDescent="0.3">
      <c r="A10" s="134"/>
      <c r="B10" s="135" t="s">
        <v>9</v>
      </c>
      <c r="C10" s="136"/>
      <c r="D10" s="136"/>
      <c r="E10" s="136"/>
    </row>
    <row r="11" spans="1:5" ht="16.5" thickBot="1" x14ac:dyDescent="0.3">
      <c r="A11" s="131" t="s">
        <v>10</v>
      </c>
      <c r="B11" s="137" t="s">
        <v>337</v>
      </c>
      <c r="C11" s="243">
        <f>SUM(C12:C22)</f>
        <v>11161860</v>
      </c>
      <c r="D11" s="243">
        <f>SUM(D12:D22)</f>
        <v>11241860</v>
      </c>
      <c r="E11" s="243">
        <f>SUM(E12:E22)</f>
        <v>10565544</v>
      </c>
    </row>
    <row r="12" spans="1:5" ht="15.75" x14ac:dyDescent="0.25">
      <c r="A12" s="139" t="s">
        <v>12</v>
      </c>
      <c r="B12" s="140" t="s">
        <v>71</v>
      </c>
      <c r="C12" s="244"/>
      <c r="D12" s="244"/>
      <c r="E12" s="244"/>
    </row>
    <row r="13" spans="1:5" ht="15.75" x14ac:dyDescent="0.25">
      <c r="A13" s="142" t="s">
        <v>14</v>
      </c>
      <c r="B13" s="143" t="s">
        <v>73</v>
      </c>
      <c r="C13" s="245">
        <v>100000</v>
      </c>
      <c r="D13" s="245">
        <v>100000</v>
      </c>
      <c r="E13" s="245">
        <v>50000</v>
      </c>
    </row>
    <row r="14" spans="1:5" ht="15.75" x14ac:dyDescent="0.25">
      <c r="A14" s="142" t="s">
        <v>16</v>
      </c>
      <c r="B14" s="143" t="s">
        <v>75</v>
      </c>
      <c r="C14" s="245">
        <v>50000</v>
      </c>
      <c r="D14" s="245">
        <v>120000</v>
      </c>
      <c r="E14" s="245">
        <v>108311</v>
      </c>
    </row>
    <row r="15" spans="1:5" ht="15.75" x14ac:dyDescent="0.25">
      <c r="A15" s="142" t="s">
        <v>18</v>
      </c>
      <c r="B15" s="143" t="s">
        <v>77</v>
      </c>
      <c r="C15" s="245"/>
      <c r="D15" s="245"/>
      <c r="E15" s="245"/>
    </row>
    <row r="16" spans="1:5" ht="15.75" x14ac:dyDescent="0.25">
      <c r="A16" s="142" t="s">
        <v>20</v>
      </c>
      <c r="B16" s="143" t="s">
        <v>79</v>
      </c>
      <c r="C16" s="245">
        <v>8669968</v>
      </c>
      <c r="D16" s="245">
        <v>8669968</v>
      </c>
      <c r="E16" s="245">
        <v>8192499</v>
      </c>
    </row>
    <row r="17" spans="1:5" ht="15.75" x14ac:dyDescent="0.25">
      <c r="A17" s="142" t="s">
        <v>22</v>
      </c>
      <c r="B17" s="143" t="s">
        <v>338</v>
      </c>
      <c r="C17" s="245">
        <v>2340892</v>
      </c>
      <c r="D17" s="245">
        <v>2340892</v>
      </c>
      <c r="E17" s="245">
        <v>2211972</v>
      </c>
    </row>
    <row r="18" spans="1:5" ht="15.75" x14ac:dyDescent="0.25">
      <c r="A18" s="142" t="s">
        <v>184</v>
      </c>
      <c r="B18" s="145" t="s">
        <v>339</v>
      </c>
      <c r="C18" s="245"/>
      <c r="D18" s="245"/>
      <c r="E18" s="245"/>
    </row>
    <row r="19" spans="1:5" ht="15.75" x14ac:dyDescent="0.25">
      <c r="A19" s="142" t="s">
        <v>186</v>
      </c>
      <c r="B19" s="143" t="s">
        <v>85</v>
      </c>
      <c r="C19" s="246">
        <v>1000</v>
      </c>
      <c r="D19" s="246">
        <v>1000</v>
      </c>
      <c r="E19" s="246">
        <v>6</v>
      </c>
    </row>
    <row r="20" spans="1:5" ht="15.75" x14ac:dyDescent="0.25">
      <c r="A20" s="142" t="s">
        <v>188</v>
      </c>
      <c r="B20" s="143" t="s">
        <v>87</v>
      </c>
      <c r="C20" s="245"/>
      <c r="D20" s="245"/>
      <c r="E20" s="245"/>
    </row>
    <row r="21" spans="1:5" ht="15.75" x14ac:dyDescent="0.25">
      <c r="A21" s="142" t="s">
        <v>190</v>
      </c>
      <c r="B21" s="143" t="s">
        <v>89</v>
      </c>
      <c r="C21" s="247"/>
      <c r="D21" s="247"/>
      <c r="E21" s="247"/>
    </row>
    <row r="22" spans="1:5" ht="16.5" thickBot="1" x14ac:dyDescent="0.3">
      <c r="A22" s="142" t="s">
        <v>192</v>
      </c>
      <c r="B22" s="145" t="s">
        <v>91</v>
      </c>
      <c r="C22" s="247"/>
      <c r="D22" s="247">
        <v>10000</v>
      </c>
      <c r="E22" s="247">
        <v>2756</v>
      </c>
    </row>
    <row r="23" spans="1:5" ht="32.25" thickBot="1" x14ac:dyDescent="0.3">
      <c r="A23" s="131" t="s">
        <v>24</v>
      </c>
      <c r="B23" s="137" t="s">
        <v>340</v>
      </c>
      <c r="C23" s="243">
        <f>SUM(C24:C26)</f>
        <v>13358117</v>
      </c>
      <c r="D23" s="243">
        <f>SUM(D24:D26)</f>
        <v>22415703</v>
      </c>
      <c r="E23" s="243">
        <f>SUM(E24:E26)</f>
        <v>23526824</v>
      </c>
    </row>
    <row r="24" spans="1:5" ht="15.75" x14ac:dyDescent="0.25">
      <c r="A24" s="142" t="s">
        <v>26</v>
      </c>
      <c r="B24" s="148" t="s">
        <v>27</v>
      </c>
      <c r="C24" s="245"/>
      <c r="D24" s="245"/>
      <c r="E24" s="245"/>
    </row>
    <row r="25" spans="1:5" ht="15.75" x14ac:dyDescent="0.25">
      <c r="A25" s="142" t="s">
        <v>28</v>
      </c>
      <c r="B25" s="143" t="s">
        <v>341</v>
      </c>
      <c r="C25" s="245"/>
      <c r="D25" s="245"/>
      <c r="E25" s="245"/>
    </row>
    <row r="26" spans="1:5" ht="15.75" x14ac:dyDescent="0.25">
      <c r="A26" s="142" t="s">
        <v>30</v>
      </c>
      <c r="B26" s="143" t="s">
        <v>342</v>
      </c>
      <c r="C26" s="245">
        <v>13358117</v>
      </c>
      <c r="D26" s="245">
        <v>22415703</v>
      </c>
      <c r="E26" s="245">
        <v>23526824</v>
      </c>
    </row>
    <row r="27" spans="1:5" ht="16.5" thickBot="1" x14ac:dyDescent="0.3">
      <c r="A27" s="142" t="s">
        <v>32</v>
      </c>
      <c r="B27" s="143" t="s">
        <v>343</v>
      </c>
      <c r="C27" s="245"/>
      <c r="D27" s="245"/>
      <c r="E27" s="245"/>
    </row>
    <row r="28" spans="1:5" ht="16.5" thickBot="1" x14ac:dyDescent="0.3">
      <c r="A28" s="149" t="s">
        <v>38</v>
      </c>
      <c r="B28" s="150" t="s">
        <v>265</v>
      </c>
      <c r="C28" s="248"/>
      <c r="D28" s="248"/>
      <c r="E28" s="248">
        <v>17000</v>
      </c>
    </row>
    <row r="29" spans="1:5" ht="32.25" thickBot="1" x14ac:dyDescent="0.3">
      <c r="A29" s="149" t="s">
        <v>231</v>
      </c>
      <c r="B29" s="150" t="s">
        <v>344</v>
      </c>
      <c r="C29" s="243">
        <f>+C30+C31+C32</f>
        <v>0</v>
      </c>
      <c r="D29" s="243">
        <f>+D30+D31+D32</f>
        <v>0</v>
      </c>
      <c r="E29" s="243">
        <f>+E30+E31+E32</f>
        <v>0</v>
      </c>
    </row>
    <row r="30" spans="1:5" ht="15.75" x14ac:dyDescent="0.25">
      <c r="A30" s="152" t="s">
        <v>54</v>
      </c>
      <c r="B30" s="153" t="s">
        <v>41</v>
      </c>
      <c r="C30" s="249"/>
      <c r="D30" s="249"/>
      <c r="E30" s="249"/>
    </row>
    <row r="31" spans="1:5" ht="18" customHeight="1" x14ac:dyDescent="0.25">
      <c r="A31" s="152" t="s">
        <v>62</v>
      </c>
      <c r="B31" s="153" t="s">
        <v>341</v>
      </c>
      <c r="C31" s="245"/>
      <c r="D31" s="245"/>
      <c r="E31" s="245"/>
    </row>
    <row r="32" spans="1:5" ht="31.5" x14ac:dyDescent="0.25">
      <c r="A32" s="152" t="s">
        <v>64</v>
      </c>
      <c r="B32" s="155" t="s">
        <v>345</v>
      </c>
      <c r="C32" s="245"/>
      <c r="D32" s="245"/>
      <c r="E32" s="245"/>
    </row>
    <row r="33" spans="1:5" ht="16.5" thickBot="1" x14ac:dyDescent="0.3">
      <c r="A33" s="142" t="s">
        <v>66</v>
      </c>
      <c r="B33" s="156" t="s">
        <v>346</v>
      </c>
      <c r="C33" s="250"/>
      <c r="D33" s="250"/>
      <c r="E33" s="250"/>
    </row>
    <row r="34" spans="1:5" ht="16.5" thickBot="1" x14ac:dyDescent="0.3">
      <c r="A34" s="149" t="s">
        <v>68</v>
      </c>
      <c r="B34" s="150" t="s">
        <v>347</v>
      </c>
      <c r="C34" s="243">
        <f>+C35+C36+C37</f>
        <v>0</v>
      </c>
      <c r="D34" s="243">
        <f>+D35+D36+D37</f>
        <v>0</v>
      </c>
      <c r="E34" s="243">
        <f>+E35+E36+E37</f>
        <v>0</v>
      </c>
    </row>
    <row r="35" spans="1:5" ht="15.75" x14ac:dyDescent="0.25">
      <c r="A35" s="152" t="s">
        <v>70</v>
      </c>
      <c r="B35" s="153" t="s">
        <v>95</v>
      </c>
      <c r="C35" s="249"/>
      <c r="D35" s="249"/>
      <c r="E35" s="249"/>
    </row>
    <row r="36" spans="1:5" ht="15.75" x14ac:dyDescent="0.25">
      <c r="A36" s="152" t="s">
        <v>72</v>
      </c>
      <c r="B36" s="155" t="s">
        <v>97</v>
      </c>
      <c r="C36" s="251"/>
      <c r="D36" s="251"/>
      <c r="E36" s="251"/>
    </row>
    <row r="37" spans="1:5" ht="16.5" thickBot="1" x14ac:dyDescent="0.3">
      <c r="A37" s="142" t="s">
        <v>74</v>
      </c>
      <c r="B37" s="156" t="s">
        <v>99</v>
      </c>
      <c r="C37" s="250"/>
      <c r="D37" s="250"/>
      <c r="E37" s="250"/>
    </row>
    <row r="38" spans="1:5" ht="16.5" thickBot="1" x14ac:dyDescent="0.3">
      <c r="A38" s="149" t="s">
        <v>92</v>
      </c>
      <c r="B38" s="150" t="s">
        <v>266</v>
      </c>
      <c r="C38" s="248"/>
      <c r="D38" s="248"/>
      <c r="E38" s="248"/>
    </row>
    <row r="39" spans="1:5" ht="16.5" thickBot="1" x14ac:dyDescent="0.3">
      <c r="A39" s="149" t="s">
        <v>249</v>
      </c>
      <c r="B39" s="150" t="s">
        <v>348</v>
      </c>
      <c r="C39" s="252">
        <v>220000</v>
      </c>
      <c r="D39" s="252">
        <v>220000</v>
      </c>
      <c r="E39" s="252">
        <v>220000</v>
      </c>
    </row>
    <row r="40" spans="1:5" ht="16.5" thickBot="1" x14ac:dyDescent="0.3">
      <c r="A40" s="131" t="s">
        <v>114</v>
      </c>
      <c r="B40" s="150" t="s">
        <v>349</v>
      </c>
      <c r="C40" s="253">
        <f>+C11+C23+C28+C29+C34+C38+C39</f>
        <v>24739977</v>
      </c>
      <c r="D40" s="253">
        <f>+D11+D23+D28+D29+D34+D38+D39</f>
        <v>33877563</v>
      </c>
      <c r="E40" s="253">
        <f>+E11+E23+E28+E29+E34+E38+E39</f>
        <v>34329368</v>
      </c>
    </row>
    <row r="41" spans="1:5" ht="16.5" thickBot="1" x14ac:dyDescent="0.3">
      <c r="A41" s="161" t="s">
        <v>124</v>
      </c>
      <c r="B41" s="150" t="s">
        <v>350</v>
      </c>
      <c r="C41" s="253">
        <f>+C42+C43+C44</f>
        <v>105466120</v>
      </c>
      <c r="D41" s="253">
        <f>+D42+D43+D44</f>
        <v>109752443</v>
      </c>
      <c r="E41" s="253">
        <f>+E42+E43+E44</f>
        <v>109752443</v>
      </c>
    </row>
    <row r="42" spans="1:5" ht="15.75" x14ac:dyDescent="0.25">
      <c r="A42" s="152" t="s">
        <v>351</v>
      </c>
      <c r="B42" s="153" t="s">
        <v>267</v>
      </c>
      <c r="C42" s="249">
        <v>11589809</v>
      </c>
      <c r="D42" s="249">
        <v>12533132</v>
      </c>
      <c r="E42" s="249">
        <v>12533132</v>
      </c>
    </row>
    <row r="43" spans="1:5" ht="15.75" x14ac:dyDescent="0.25">
      <c r="A43" s="152" t="s">
        <v>352</v>
      </c>
      <c r="B43" s="155" t="s">
        <v>353</v>
      </c>
      <c r="C43" s="251"/>
      <c r="D43" s="251"/>
      <c r="E43" s="251"/>
    </row>
    <row r="44" spans="1:5" ht="16.5" thickBot="1" x14ac:dyDescent="0.3">
      <c r="A44" s="142" t="s">
        <v>354</v>
      </c>
      <c r="B44" s="156" t="s">
        <v>355</v>
      </c>
      <c r="C44" s="250">
        <v>93876311</v>
      </c>
      <c r="D44" s="250">
        <v>97219311</v>
      </c>
      <c r="E44" s="250">
        <v>97219311</v>
      </c>
    </row>
    <row r="45" spans="1:5" ht="16.5" thickBot="1" x14ac:dyDescent="0.3">
      <c r="A45" s="161" t="s">
        <v>259</v>
      </c>
      <c r="B45" s="162" t="s">
        <v>356</v>
      </c>
      <c r="C45" s="254">
        <f>+C40+C41</f>
        <v>130206097</v>
      </c>
      <c r="D45" s="254">
        <f>+D40+D41</f>
        <v>143630006</v>
      </c>
      <c r="E45" s="254">
        <f>+E40+E41</f>
        <v>144081811</v>
      </c>
    </row>
    <row r="46" spans="1:5" ht="16.5" thickBot="1" x14ac:dyDescent="0.3">
      <c r="A46" s="164"/>
      <c r="B46" s="165"/>
      <c r="C46" s="255"/>
      <c r="D46" s="214"/>
    </row>
    <row r="47" spans="1:5" ht="16.5" thickBot="1" x14ac:dyDescent="0.3">
      <c r="A47" s="128"/>
      <c r="B47" s="167" t="s">
        <v>176</v>
      </c>
      <c r="C47" s="254"/>
      <c r="D47" s="254"/>
      <c r="E47" s="254"/>
    </row>
    <row r="48" spans="1:5" ht="16.5" thickBot="1" x14ac:dyDescent="0.3">
      <c r="A48" s="149" t="s">
        <v>10</v>
      </c>
      <c r="B48" s="150" t="s">
        <v>357</v>
      </c>
      <c r="C48" s="243">
        <f>SUM(C49:C53)</f>
        <v>128698607</v>
      </c>
      <c r="D48" s="243">
        <f>SUM(D49:D53)</f>
        <v>142568950</v>
      </c>
      <c r="E48" s="243">
        <f>SUM(E49:E53)</f>
        <v>136759028</v>
      </c>
    </row>
    <row r="49" spans="1:5" ht="15.75" x14ac:dyDescent="0.25">
      <c r="A49" s="142" t="s">
        <v>12</v>
      </c>
      <c r="B49" s="148" t="s">
        <v>177</v>
      </c>
      <c r="C49" s="249">
        <v>77800418</v>
      </c>
      <c r="D49" s="249">
        <v>88764545</v>
      </c>
      <c r="E49" s="249">
        <v>85284791</v>
      </c>
    </row>
    <row r="50" spans="1:5" ht="15.75" x14ac:dyDescent="0.25">
      <c r="A50" s="142" t="s">
        <v>14</v>
      </c>
      <c r="B50" s="143" t="s">
        <v>178</v>
      </c>
      <c r="C50" s="256">
        <v>15238607</v>
      </c>
      <c r="D50" s="256">
        <v>17120830</v>
      </c>
      <c r="E50" s="256">
        <v>16284563</v>
      </c>
    </row>
    <row r="51" spans="1:5" ht="15.75" x14ac:dyDescent="0.25">
      <c r="A51" s="142" t="s">
        <v>16</v>
      </c>
      <c r="B51" s="143" t="s">
        <v>179</v>
      </c>
      <c r="C51" s="256">
        <f>25000+902000+107000+118700+18130000+87300+271000+191000+402000+1050000+2185000+2013000+120000+1003500+1759600+701900+4680850+1075680+610340</f>
        <v>35433870</v>
      </c>
      <c r="D51" s="256">
        <v>36429649</v>
      </c>
      <c r="E51" s="256">
        <v>34935748</v>
      </c>
    </row>
    <row r="52" spans="1:5" ht="15.75" x14ac:dyDescent="0.25">
      <c r="A52" s="142" t="s">
        <v>18</v>
      </c>
      <c r="B52" s="143" t="s">
        <v>180</v>
      </c>
      <c r="C52" s="256"/>
      <c r="D52" s="256"/>
      <c r="E52" s="256"/>
    </row>
    <row r="53" spans="1:5" ht="16.5" thickBot="1" x14ac:dyDescent="0.3">
      <c r="A53" s="142" t="s">
        <v>20</v>
      </c>
      <c r="B53" s="143" t="s">
        <v>182</v>
      </c>
      <c r="C53" s="256">
        <v>225712</v>
      </c>
      <c r="D53" s="256">
        <v>253926</v>
      </c>
      <c r="E53" s="256">
        <v>253926</v>
      </c>
    </row>
    <row r="54" spans="1:5" ht="16.5" thickBot="1" x14ac:dyDescent="0.3">
      <c r="A54" s="149" t="s">
        <v>24</v>
      </c>
      <c r="B54" s="150" t="s">
        <v>358</v>
      </c>
      <c r="C54" s="243">
        <f>SUM(C55:C57)</f>
        <v>1507490</v>
      </c>
      <c r="D54" s="243">
        <f>SUM(D55:D57)</f>
        <v>1061056</v>
      </c>
      <c r="E54" s="243">
        <f>SUM(E55:E57)</f>
        <v>1061056</v>
      </c>
    </row>
    <row r="55" spans="1:5" ht="15.75" x14ac:dyDescent="0.25">
      <c r="A55" s="142" t="s">
        <v>26</v>
      </c>
      <c r="B55" s="148" t="s">
        <v>212</v>
      </c>
      <c r="C55" s="249">
        <v>1507490</v>
      </c>
      <c r="D55" s="249">
        <v>1061056</v>
      </c>
      <c r="E55" s="249">
        <v>1061056</v>
      </c>
    </row>
    <row r="56" spans="1:5" ht="15.75" x14ac:dyDescent="0.25">
      <c r="A56" s="142" t="s">
        <v>28</v>
      </c>
      <c r="B56" s="143" t="s">
        <v>214</v>
      </c>
      <c r="C56" s="256"/>
      <c r="D56" s="256"/>
      <c r="E56" s="256"/>
    </row>
    <row r="57" spans="1:5" ht="15.75" x14ac:dyDescent="0.25">
      <c r="A57" s="142" t="s">
        <v>30</v>
      </c>
      <c r="B57" s="143" t="s">
        <v>359</v>
      </c>
      <c r="C57" s="256"/>
      <c r="D57" s="256"/>
      <c r="E57" s="256"/>
    </row>
    <row r="58" spans="1:5" ht="32.25" thickBot="1" x14ac:dyDescent="0.3">
      <c r="A58" s="142" t="s">
        <v>32</v>
      </c>
      <c r="B58" s="143" t="s">
        <v>360</v>
      </c>
      <c r="C58" s="256"/>
      <c r="D58" s="256"/>
      <c r="E58" s="256"/>
    </row>
    <row r="59" spans="1:5" ht="16.5" thickBot="1" x14ac:dyDescent="0.3">
      <c r="A59" s="149" t="s">
        <v>38</v>
      </c>
      <c r="B59" s="150" t="s">
        <v>361</v>
      </c>
      <c r="C59" s="248"/>
      <c r="D59" s="248"/>
      <c r="E59" s="248"/>
    </row>
    <row r="60" spans="1:5" ht="16.5" thickBot="1" x14ac:dyDescent="0.3">
      <c r="A60" s="149" t="s">
        <v>231</v>
      </c>
      <c r="B60" s="169" t="s">
        <v>362</v>
      </c>
      <c r="C60" s="257">
        <f>+C48+C54+C59</f>
        <v>130206097</v>
      </c>
      <c r="D60" s="257">
        <f>+D48+D54+D59</f>
        <v>143630006</v>
      </c>
      <c r="E60" s="257">
        <f>+E48+E54+E59</f>
        <v>137820084</v>
      </c>
    </row>
    <row r="61" spans="1:5" ht="15.75" x14ac:dyDescent="0.25">
      <c r="A61" s="223"/>
      <c r="B61" s="165"/>
      <c r="C61" s="166"/>
    </row>
    <row r="62" spans="1:5" s="215" customFormat="1" x14ac:dyDescent="0.25">
      <c r="A62" s="419" t="s">
        <v>442</v>
      </c>
      <c r="B62" s="419"/>
      <c r="C62" s="419"/>
    </row>
    <row r="63" spans="1:5" s="215" customFormat="1" ht="15.75" thickBot="1" x14ac:dyDescent="0.3">
      <c r="A63" s="417"/>
      <c r="B63" s="417"/>
      <c r="C63" s="216"/>
    </row>
    <row r="64" spans="1:5" s="215" customFormat="1" ht="29.25" thickBot="1" x14ac:dyDescent="0.3">
      <c r="A64" s="217">
        <v>1</v>
      </c>
      <c r="B64" s="218" t="s">
        <v>443</v>
      </c>
      <c r="C64" s="219">
        <f>C40-C48-C54</f>
        <v>-105466120</v>
      </c>
      <c r="D64" s="219">
        <f>D40-D48-D54</f>
        <v>-109752443</v>
      </c>
      <c r="E64" s="219">
        <f>E40-E48-E54</f>
        <v>-103490716</v>
      </c>
    </row>
    <row r="65" spans="1:5" s="215" customFormat="1" ht="29.25" thickBot="1" x14ac:dyDescent="0.3">
      <c r="A65" s="217" t="s">
        <v>24</v>
      </c>
      <c r="B65" s="218" t="s">
        <v>444</v>
      </c>
      <c r="C65" s="219">
        <f>C41-C59</f>
        <v>105466120</v>
      </c>
      <c r="D65" s="219">
        <f>D41-D59</f>
        <v>109752443</v>
      </c>
      <c r="E65" s="219">
        <f>E41-E59</f>
        <v>109752443</v>
      </c>
    </row>
    <row r="66" spans="1:5" ht="16.5" thickBot="1" x14ac:dyDescent="0.3">
      <c r="A66" s="171"/>
      <c r="B66" s="172"/>
      <c r="C66" s="173"/>
    </row>
    <row r="67" spans="1:5" ht="16.5" thickBot="1" x14ac:dyDescent="0.3">
      <c r="A67" s="174" t="s">
        <v>263</v>
      </c>
      <c r="B67" s="175"/>
      <c r="C67" s="176">
        <v>26</v>
      </c>
      <c r="D67" s="176">
        <v>26</v>
      </c>
      <c r="E67" s="176">
        <v>26</v>
      </c>
    </row>
    <row r="68" spans="1:5" ht="16.5" thickBot="1" x14ac:dyDescent="0.3">
      <c r="A68" s="174" t="s">
        <v>264</v>
      </c>
      <c r="B68" s="175"/>
      <c r="C68" s="176">
        <v>4</v>
      </c>
      <c r="D68" s="176">
        <v>4</v>
      </c>
      <c r="E68" s="176">
        <v>4</v>
      </c>
    </row>
  </sheetData>
  <mergeCells count="6">
    <mergeCell ref="A62:C62"/>
    <mergeCell ref="A63:B63"/>
    <mergeCell ref="C7:E7"/>
    <mergeCell ref="A1:E1"/>
    <mergeCell ref="A2:E2"/>
    <mergeCell ref="A3:E3"/>
  </mergeCells>
  <printOptions horizontalCentered="1"/>
  <pageMargins left="0.47244094488188981" right="0.43307086614173229" top="0.74803149606299213" bottom="0.74803149606299213" header="0.31496062992125984" footer="0.31496062992125984"/>
  <pageSetup paperSize="9" scale="74" orientation="portrait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E63"/>
  <sheetViews>
    <sheetView zoomScaleNormal="100" workbookViewId="0">
      <selection activeCell="A3" sqref="A3:E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8" customWidth="1"/>
    <col min="5" max="5" width="14.85546875" customWidth="1"/>
  </cols>
  <sheetData>
    <row r="1" spans="1:5" ht="15.75" x14ac:dyDescent="0.25">
      <c r="A1" s="414" t="s">
        <v>364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84"/>
      <c r="B4" s="84"/>
      <c r="C4" s="84"/>
    </row>
    <row r="5" spans="1:5" ht="15.75" x14ac:dyDescent="0.25">
      <c r="A5" s="2" t="s">
        <v>0</v>
      </c>
      <c r="B5" s="3" t="s">
        <v>368</v>
      </c>
      <c r="C5" s="4"/>
      <c r="D5" s="4"/>
      <c r="E5" s="4"/>
    </row>
    <row r="6" spans="1:5" ht="32.25" thickBot="1" x14ac:dyDescent="0.3">
      <c r="A6" s="87" t="s">
        <v>2</v>
      </c>
      <c r="B6" s="85" t="s">
        <v>268</v>
      </c>
      <c r="C6" s="6"/>
      <c r="D6" s="6"/>
      <c r="E6" s="6"/>
    </row>
    <row r="7" spans="1:5" ht="16.5" thickBot="1" x14ac:dyDescent="0.3">
      <c r="A7" s="127"/>
      <c r="B7" s="7"/>
      <c r="C7" s="423" t="s">
        <v>370</v>
      </c>
      <c r="D7" s="423"/>
      <c r="E7" s="423"/>
    </row>
    <row r="8" spans="1:5" ht="32.25" thickBot="1" x14ac:dyDescent="0.3">
      <c r="A8" s="128" t="s">
        <v>4</v>
      </c>
      <c r="B8" s="129" t="s">
        <v>5</v>
      </c>
      <c r="C8" s="130" t="s">
        <v>462</v>
      </c>
      <c r="D8" s="130" t="s">
        <v>463</v>
      </c>
      <c r="E8" s="130" t="s">
        <v>701</v>
      </c>
    </row>
    <row r="9" spans="1:5" ht="16.5" thickBot="1" x14ac:dyDescent="0.3">
      <c r="A9" s="131" t="s">
        <v>6</v>
      </c>
      <c r="B9" s="132" t="s">
        <v>7</v>
      </c>
      <c r="C9" s="133" t="s">
        <v>8</v>
      </c>
      <c r="D9" s="133" t="s">
        <v>272</v>
      </c>
      <c r="E9" s="133" t="s">
        <v>273</v>
      </c>
    </row>
    <row r="10" spans="1:5" ht="16.5" thickBot="1" x14ac:dyDescent="0.3">
      <c r="A10" s="134"/>
      <c r="B10" s="135" t="s">
        <v>9</v>
      </c>
      <c r="C10" s="136"/>
      <c r="D10" s="136"/>
      <c r="E10" s="136"/>
    </row>
    <row r="11" spans="1:5" ht="16.5" thickBot="1" x14ac:dyDescent="0.3">
      <c r="A11" s="131" t="s">
        <v>10</v>
      </c>
      <c r="B11" s="137" t="s">
        <v>337</v>
      </c>
      <c r="C11" s="138">
        <f>SUM(C12:C22)</f>
        <v>11161860</v>
      </c>
      <c r="D11" s="138">
        <f>SUM(D12:D22)</f>
        <v>11241860</v>
      </c>
      <c r="E11" s="138">
        <f>SUM(E12:E22)</f>
        <v>10565544</v>
      </c>
    </row>
    <row r="12" spans="1:5" ht="15.75" x14ac:dyDescent="0.25">
      <c r="A12" s="139" t="s">
        <v>12</v>
      </c>
      <c r="B12" s="140" t="s">
        <v>71</v>
      </c>
      <c r="C12" s="279"/>
      <c r="D12" s="141">
        <f>SUM('4'!D12-'5-c'!D12)</f>
        <v>0</v>
      </c>
      <c r="E12" s="141">
        <f>SUM('4'!E12-'5-c'!E12)</f>
        <v>0</v>
      </c>
    </row>
    <row r="13" spans="1:5" ht="15.75" x14ac:dyDescent="0.25">
      <c r="A13" s="142" t="s">
        <v>14</v>
      </c>
      <c r="B13" s="143" t="s">
        <v>73</v>
      </c>
      <c r="C13" s="278">
        <v>100000</v>
      </c>
      <c r="D13" s="144">
        <f>SUM('4'!D13-'5-c'!D13)</f>
        <v>100000</v>
      </c>
      <c r="E13" s="144">
        <f>SUM('4'!E13-'5-c'!E13)</f>
        <v>50000</v>
      </c>
    </row>
    <row r="14" spans="1:5" ht="15.75" x14ac:dyDescent="0.25">
      <c r="A14" s="142" t="s">
        <v>16</v>
      </c>
      <c r="B14" s="143" t="s">
        <v>75</v>
      </c>
      <c r="C14" s="278">
        <v>50000</v>
      </c>
      <c r="D14" s="144">
        <f>SUM('4'!D14-'5-c'!D14)</f>
        <v>120000</v>
      </c>
      <c r="E14" s="144">
        <f>SUM('4'!E14-'5-c'!E14)</f>
        <v>108311</v>
      </c>
    </row>
    <row r="15" spans="1:5" ht="15.75" x14ac:dyDescent="0.25">
      <c r="A15" s="142" t="s">
        <v>18</v>
      </c>
      <c r="B15" s="143" t="s">
        <v>77</v>
      </c>
      <c r="C15" s="278"/>
      <c r="D15" s="144">
        <f>SUM('4'!D15-'5-c'!D15)</f>
        <v>0</v>
      </c>
      <c r="E15" s="144">
        <f>SUM('4'!E15-'5-c'!E15)</f>
        <v>0</v>
      </c>
    </row>
    <row r="16" spans="1:5" ht="15.75" x14ac:dyDescent="0.25">
      <c r="A16" s="142" t="s">
        <v>20</v>
      </c>
      <c r="B16" s="143" t="s">
        <v>79</v>
      </c>
      <c r="C16" s="278">
        <v>8669969</v>
      </c>
      <c r="D16" s="144">
        <f>SUM('4'!D16-'5-c'!D16)</f>
        <v>8669968</v>
      </c>
      <c r="E16" s="144">
        <f>SUM('4'!E16-'5-c'!E16)</f>
        <v>8192499</v>
      </c>
    </row>
    <row r="17" spans="1:5" ht="15.75" x14ac:dyDescent="0.25">
      <c r="A17" s="142" t="s">
        <v>22</v>
      </c>
      <c r="B17" s="143" t="s">
        <v>338</v>
      </c>
      <c r="C17" s="278">
        <v>2340891</v>
      </c>
      <c r="D17" s="144">
        <f>SUM('4'!D17-'5-c'!D17)</f>
        <v>2340892</v>
      </c>
      <c r="E17" s="144">
        <f>SUM('4'!E17-'5-c'!E17)</f>
        <v>2211972</v>
      </c>
    </row>
    <row r="18" spans="1:5" ht="15.75" x14ac:dyDescent="0.25">
      <c r="A18" s="142" t="s">
        <v>184</v>
      </c>
      <c r="B18" s="145" t="s">
        <v>339</v>
      </c>
      <c r="C18" s="278"/>
      <c r="D18" s="144">
        <f>SUM('4'!D18-'5-c'!D18)</f>
        <v>0</v>
      </c>
      <c r="E18" s="144">
        <f>SUM('4'!E18-'5-c'!E18)</f>
        <v>0</v>
      </c>
    </row>
    <row r="19" spans="1:5" ht="15.75" x14ac:dyDescent="0.25">
      <c r="A19" s="142" t="s">
        <v>186</v>
      </c>
      <c r="B19" s="143" t="s">
        <v>85</v>
      </c>
      <c r="C19" s="278">
        <v>1000</v>
      </c>
      <c r="D19" s="144">
        <f>SUM('4'!D19-'5-c'!D19)</f>
        <v>1000</v>
      </c>
      <c r="E19" s="144">
        <f>SUM('4'!E19-'5-c'!E19)</f>
        <v>6</v>
      </c>
    </row>
    <row r="20" spans="1:5" ht="15.75" x14ac:dyDescent="0.25">
      <c r="A20" s="142" t="s">
        <v>188</v>
      </c>
      <c r="B20" s="143" t="s">
        <v>87</v>
      </c>
      <c r="C20" s="278"/>
      <c r="D20" s="144">
        <f>SUM('4'!D20-'5-c'!D20)</f>
        <v>0</v>
      </c>
      <c r="E20" s="144">
        <f>SUM('4'!E20-'5-c'!E20)</f>
        <v>0</v>
      </c>
    </row>
    <row r="21" spans="1:5" ht="15.75" x14ac:dyDescent="0.25">
      <c r="A21" s="142" t="s">
        <v>190</v>
      </c>
      <c r="B21" s="143" t="s">
        <v>89</v>
      </c>
      <c r="C21" s="278"/>
      <c r="D21" s="144">
        <f>SUM('4'!D21-'5-c'!D21)</f>
        <v>0</v>
      </c>
      <c r="E21" s="144">
        <f>SUM('4'!E21-'5-c'!E21)</f>
        <v>0</v>
      </c>
    </row>
    <row r="22" spans="1:5" ht="16.5" thickBot="1" x14ac:dyDescent="0.3">
      <c r="A22" s="142" t="s">
        <v>192</v>
      </c>
      <c r="B22" s="145" t="s">
        <v>91</v>
      </c>
      <c r="C22" s="280"/>
      <c r="D22" s="277">
        <f>SUM('4'!D22-'5-c'!D22)</f>
        <v>10000</v>
      </c>
      <c r="E22" s="277">
        <f>SUM('4'!E22-'5-c'!E22)</f>
        <v>2756</v>
      </c>
    </row>
    <row r="23" spans="1:5" ht="32.25" thickBot="1" x14ac:dyDescent="0.3">
      <c r="A23" s="131" t="s">
        <v>24</v>
      </c>
      <c r="B23" s="137" t="s">
        <v>340</v>
      </c>
      <c r="C23" s="138">
        <f>SUM(C24:C26)</f>
        <v>13358117</v>
      </c>
      <c r="D23" s="277">
        <f>SUM('4'!D23-'5-c'!D23)</f>
        <v>13358116</v>
      </c>
      <c r="E23" s="277">
        <f>SUM('4'!E23-'5-c'!E23)</f>
        <v>14469237</v>
      </c>
    </row>
    <row r="24" spans="1:5" ht="16.5" thickBot="1" x14ac:dyDescent="0.3">
      <c r="A24" s="142" t="s">
        <v>26</v>
      </c>
      <c r="B24" s="148" t="s">
        <v>27</v>
      </c>
      <c r="C24" s="279"/>
      <c r="D24" s="277">
        <f>SUM('4'!D24-'5-c'!D24)</f>
        <v>0</v>
      </c>
      <c r="E24" s="277">
        <f>SUM('4'!E24-'5-c'!E24)</f>
        <v>0</v>
      </c>
    </row>
    <row r="25" spans="1:5" ht="16.5" thickBot="1" x14ac:dyDescent="0.3">
      <c r="A25" s="142" t="s">
        <v>28</v>
      </c>
      <c r="B25" s="143" t="s">
        <v>341</v>
      </c>
      <c r="C25" s="278"/>
      <c r="D25" s="277">
        <f>SUM('4'!D25-'5-c'!D25)</f>
        <v>0</v>
      </c>
      <c r="E25" s="277">
        <f>SUM('4'!E25-'5-c'!E25)</f>
        <v>0</v>
      </c>
    </row>
    <row r="26" spans="1:5" ht="16.5" thickBot="1" x14ac:dyDescent="0.3">
      <c r="A26" s="142" t="s">
        <v>30</v>
      </c>
      <c r="B26" s="143" t="s">
        <v>342</v>
      </c>
      <c r="C26" s="278">
        <v>13358117</v>
      </c>
      <c r="D26" s="277">
        <f>SUM('4'!D26-'5-c'!D26)</f>
        <v>13358116</v>
      </c>
      <c r="E26" s="277">
        <f>SUM('4'!E26-'5-c'!E26)</f>
        <v>14469237</v>
      </c>
    </row>
    <row r="27" spans="1:5" ht="16.5" thickBot="1" x14ac:dyDescent="0.3">
      <c r="A27" s="142" t="s">
        <v>32</v>
      </c>
      <c r="B27" s="143" t="s">
        <v>343</v>
      </c>
      <c r="C27" s="280"/>
      <c r="D27" s="277">
        <f>SUM('4'!D27-'5-c'!D27)</f>
        <v>0</v>
      </c>
      <c r="E27" s="277">
        <f>SUM('4'!E27-'5-c'!E27)</f>
        <v>0</v>
      </c>
    </row>
    <row r="28" spans="1:5" ht="16.5" thickBot="1" x14ac:dyDescent="0.3">
      <c r="A28" s="149" t="s">
        <v>38</v>
      </c>
      <c r="B28" s="150" t="s">
        <v>265</v>
      </c>
      <c r="C28" s="151"/>
      <c r="D28" s="141">
        <f>SUM('4'!D28-'5-c'!D28)</f>
        <v>0</v>
      </c>
      <c r="E28" s="141">
        <f>SUM('4'!E28-'5-c'!E28)</f>
        <v>17000</v>
      </c>
    </row>
    <row r="29" spans="1:5" ht="32.25" thickBot="1" x14ac:dyDescent="0.3">
      <c r="A29" s="149" t="s">
        <v>231</v>
      </c>
      <c r="B29" s="150" t="s">
        <v>344</v>
      </c>
      <c r="C29" s="138">
        <f>+C30+C31+C32</f>
        <v>0</v>
      </c>
      <c r="D29" s="141">
        <f>SUM('4'!D29-'5-c'!D29)</f>
        <v>0</v>
      </c>
      <c r="E29" s="141">
        <f>SUM('4'!E29-'5-c'!E29)</f>
        <v>0</v>
      </c>
    </row>
    <row r="30" spans="1:5" ht="15.75" x14ac:dyDescent="0.25">
      <c r="A30" s="152" t="s">
        <v>54</v>
      </c>
      <c r="B30" s="153" t="s">
        <v>41</v>
      </c>
      <c r="C30" s="274"/>
      <c r="D30" s="141">
        <f>SUM('4'!D30-'5-c'!D30)</f>
        <v>0</v>
      </c>
      <c r="E30" s="141">
        <f>SUM('4'!E30-'5-c'!E30)</f>
        <v>0</v>
      </c>
    </row>
    <row r="31" spans="1:5" ht="15.75" x14ac:dyDescent="0.25">
      <c r="A31" s="152" t="s">
        <v>62</v>
      </c>
      <c r="B31" s="153" t="s">
        <v>341</v>
      </c>
      <c r="C31" s="278"/>
      <c r="D31" s="144">
        <f>SUM('4'!D31-'5-c'!D31)</f>
        <v>0</v>
      </c>
      <c r="E31" s="144">
        <f>SUM('4'!E31-'5-c'!E31)</f>
        <v>0</v>
      </c>
    </row>
    <row r="32" spans="1:5" ht="17.25" customHeight="1" x14ac:dyDescent="0.25">
      <c r="A32" s="152" t="s">
        <v>64</v>
      </c>
      <c r="B32" s="155" t="s">
        <v>345</v>
      </c>
      <c r="C32" s="278"/>
      <c r="D32" s="144">
        <f>SUM('4'!D32-'5-c'!D32)</f>
        <v>0</v>
      </c>
      <c r="E32" s="144">
        <f>SUM('4'!E32-'5-c'!E32)</f>
        <v>0</v>
      </c>
    </row>
    <row r="33" spans="1:5" ht="16.5" thickBot="1" x14ac:dyDescent="0.3">
      <c r="A33" s="142" t="s">
        <v>66</v>
      </c>
      <c r="B33" s="156" t="s">
        <v>346</v>
      </c>
      <c r="C33" s="276"/>
      <c r="D33" s="277">
        <f>SUM('4'!D33-'5-c'!D33)</f>
        <v>0</v>
      </c>
      <c r="E33" s="277">
        <f>SUM('4'!E33-'5-c'!E33)</f>
        <v>0</v>
      </c>
    </row>
    <row r="34" spans="1:5" ht="16.5" thickBot="1" x14ac:dyDescent="0.3">
      <c r="A34" s="149" t="s">
        <v>68</v>
      </c>
      <c r="B34" s="150" t="s">
        <v>347</v>
      </c>
      <c r="C34" s="138">
        <f>+C35+C36+C37</f>
        <v>0</v>
      </c>
      <c r="D34" s="141">
        <f>SUM('4'!D34-'5-c'!D34)</f>
        <v>0</v>
      </c>
      <c r="E34" s="141">
        <f>SUM('4'!E34-'5-c'!E34)</f>
        <v>0</v>
      </c>
    </row>
    <row r="35" spans="1:5" ht="15.75" x14ac:dyDescent="0.25">
      <c r="A35" s="152" t="s">
        <v>70</v>
      </c>
      <c r="B35" s="153" t="s">
        <v>95</v>
      </c>
      <c r="C35" s="274"/>
      <c r="D35" s="141">
        <f>SUM('4'!D35-'5-c'!D35)</f>
        <v>0</v>
      </c>
      <c r="E35" s="141">
        <f>SUM('4'!E35-'5-c'!E35)</f>
        <v>0</v>
      </c>
    </row>
    <row r="36" spans="1:5" ht="15.75" x14ac:dyDescent="0.25">
      <c r="A36" s="152" t="s">
        <v>72</v>
      </c>
      <c r="B36" s="155" t="s">
        <v>97</v>
      </c>
      <c r="C36" s="275"/>
      <c r="D36" s="144">
        <f>SUM('4'!D36-'5-c'!D36)</f>
        <v>0</v>
      </c>
      <c r="E36" s="144">
        <f>SUM('4'!E36-'5-c'!E36)</f>
        <v>0</v>
      </c>
    </row>
    <row r="37" spans="1:5" ht="16.5" thickBot="1" x14ac:dyDescent="0.3">
      <c r="A37" s="142" t="s">
        <v>74</v>
      </c>
      <c r="B37" s="156" t="s">
        <v>99</v>
      </c>
      <c r="C37" s="276"/>
      <c r="D37" s="277">
        <f>SUM('4'!D37-'5-c'!D37)</f>
        <v>0</v>
      </c>
      <c r="E37" s="277">
        <f>SUM('4'!E37-'5-c'!E37)</f>
        <v>0</v>
      </c>
    </row>
    <row r="38" spans="1:5" ht="16.5" thickBot="1" x14ac:dyDescent="0.3">
      <c r="A38" s="149" t="s">
        <v>92</v>
      </c>
      <c r="B38" s="150" t="s">
        <v>266</v>
      </c>
      <c r="C38" s="151"/>
      <c r="D38" s="141">
        <f>SUM('4'!D38-'5-c'!D38)</f>
        <v>0</v>
      </c>
      <c r="E38" s="141">
        <f>SUM('4'!E38-'5-c'!E38)</f>
        <v>0</v>
      </c>
    </row>
    <row r="39" spans="1:5" ht="16.5" thickBot="1" x14ac:dyDescent="0.3">
      <c r="A39" s="149" t="s">
        <v>249</v>
      </c>
      <c r="B39" s="150" t="s">
        <v>348</v>
      </c>
      <c r="C39" s="159">
        <v>220000</v>
      </c>
      <c r="D39" s="159">
        <v>220000</v>
      </c>
      <c r="E39" s="159">
        <v>220001</v>
      </c>
    </row>
    <row r="40" spans="1:5" ht="16.5" thickBot="1" x14ac:dyDescent="0.3">
      <c r="A40" s="131" t="s">
        <v>114</v>
      </c>
      <c r="B40" s="150" t="s">
        <v>349</v>
      </c>
      <c r="C40" s="160">
        <f>+C11+C23+C28+C29+C34+C38+C39</f>
        <v>24739977</v>
      </c>
      <c r="D40" s="160">
        <f>+D11+D23+D28+D29+D34+D38+D39</f>
        <v>24819976</v>
      </c>
      <c r="E40" s="160">
        <f>+E11+E23+E28+E29+E34+E38+E39</f>
        <v>25271782</v>
      </c>
    </row>
    <row r="41" spans="1:5" ht="16.5" thickBot="1" x14ac:dyDescent="0.3">
      <c r="A41" s="161" t="s">
        <v>124</v>
      </c>
      <c r="B41" s="150" t="s">
        <v>350</v>
      </c>
      <c r="C41" s="160">
        <f>+C42+C43+C44</f>
        <v>105346620</v>
      </c>
      <c r="D41" s="160">
        <f>+D42+D43+D44</f>
        <v>109752443</v>
      </c>
      <c r="E41" s="160">
        <f>+E42+E43+E44</f>
        <v>109752443</v>
      </c>
    </row>
    <row r="42" spans="1:5" ht="15.75" x14ac:dyDescent="0.25">
      <c r="A42" s="152" t="s">
        <v>351</v>
      </c>
      <c r="B42" s="153" t="s">
        <v>267</v>
      </c>
      <c r="C42" s="274">
        <v>11589809</v>
      </c>
      <c r="D42" s="141">
        <f>SUM('4'!D42-'5-c'!D42)</f>
        <v>12533132</v>
      </c>
      <c r="E42" s="141">
        <f>SUM('4'!E42-'5-c'!E42)</f>
        <v>12533132</v>
      </c>
    </row>
    <row r="43" spans="1:5" ht="15.75" x14ac:dyDescent="0.25">
      <c r="A43" s="152" t="s">
        <v>352</v>
      </c>
      <c r="B43" s="155" t="s">
        <v>353</v>
      </c>
      <c r="C43" s="275"/>
      <c r="D43" s="144">
        <f>SUM('4'!D43-'5-c'!D43)</f>
        <v>0</v>
      </c>
      <c r="E43" s="144">
        <f>SUM('4'!E43-'5-c'!E43)</f>
        <v>0</v>
      </c>
    </row>
    <row r="44" spans="1:5" ht="16.5" thickBot="1" x14ac:dyDescent="0.3">
      <c r="A44" s="142" t="s">
        <v>354</v>
      </c>
      <c r="B44" s="156" t="s">
        <v>355</v>
      </c>
      <c r="C44" s="276">
        <v>93756811</v>
      </c>
      <c r="D44" s="277">
        <f>SUM('4'!D44-'5-c'!D44)</f>
        <v>97219311</v>
      </c>
      <c r="E44" s="277">
        <f>SUM('4'!E44-'5-c'!E44)</f>
        <v>97219311</v>
      </c>
    </row>
    <row r="45" spans="1:5" ht="16.5" thickBot="1" x14ac:dyDescent="0.3">
      <c r="A45" s="161" t="s">
        <v>259</v>
      </c>
      <c r="B45" s="162" t="s">
        <v>356</v>
      </c>
      <c r="C45" s="163">
        <f>+C40+C41</f>
        <v>130086597</v>
      </c>
      <c r="D45" s="163">
        <f>+D40+D41</f>
        <v>134572419</v>
      </c>
      <c r="E45" s="163">
        <f>+E40+E41</f>
        <v>135024225</v>
      </c>
    </row>
    <row r="46" spans="1:5" ht="16.5" thickBot="1" x14ac:dyDescent="0.3">
      <c r="A46" s="164"/>
      <c r="B46" s="165"/>
      <c r="C46" s="166"/>
    </row>
    <row r="47" spans="1:5" ht="16.5" thickBot="1" x14ac:dyDescent="0.3">
      <c r="A47" s="128"/>
      <c r="B47" s="167" t="s">
        <v>176</v>
      </c>
      <c r="C47" s="163"/>
      <c r="D47" s="163"/>
      <c r="E47" s="163"/>
    </row>
    <row r="48" spans="1:5" ht="16.5" thickBot="1" x14ac:dyDescent="0.3">
      <c r="A48" s="149" t="s">
        <v>10</v>
      </c>
      <c r="B48" s="150" t="s">
        <v>357</v>
      </c>
      <c r="C48" s="138">
        <f>SUM(C49:C53)</f>
        <v>128579107</v>
      </c>
      <c r="D48" s="138">
        <f>SUM(D49:D53)</f>
        <v>133623758</v>
      </c>
      <c r="E48" s="138">
        <f>SUM(E49:E53)</f>
        <v>127813836</v>
      </c>
    </row>
    <row r="49" spans="1:5" ht="15.75" x14ac:dyDescent="0.25">
      <c r="A49" s="142" t="s">
        <v>12</v>
      </c>
      <c r="B49" s="148" t="s">
        <v>177</v>
      </c>
      <c r="C49" s="274">
        <v>77700418</v>
      </c>
      <c r="D49" s="281">
        <f>SUM('4'!D49-'5-c'!D49)</f>
        <v>81761650</v>
      </c>
      <c r="E49" s="281">
        <f>SUM('4'!E49-'5-c'!E49)</f>
        <v>78281896</v>
      </c>
    </row>
    <row r="50" spans="1:5" ht="15.75" x14ac:dyDescent="0.25">
      <c r="A50" s="142" t="s">
        <v>14</v>
      </c>
      <c r="B50" s="143" t="s">
        <v>178</v>
      </c>
      <c r="C50" s="275">
        <v>15219107</v>
      </c>
      <c r="D50" s="168">
        <f>SUM('4'!D50-'5-c'!D50)</f>
        <v>15731921</v>
      </c>
      <c r="E50" s="168">
        <f>SUM('4'!E50-'5-c'!E50)</f>
        <v>14895654</v>
      </c>
    </row>
    <row r="51" spans="1:5" ht="15.75" x14ac:dyDescent="0.25">
      <c r="A51" s="142" t="s">
        <v>16</v>
      </c>
      <c r="B51" s="143" t="s">
        <v>179</v>
      </c>
      <c r="C51" s="275">
        <v>35433870</v>
      </c>
      <c r="D51" s="168">
        <f>SUM('4'!D51-'5-c'!D51)</f>
        <v>35876261</v>
      </c>
      <c r="E51" s="168">
        <f>SUM('4'!E51-'5-c'!E51)</f>
        <v>34382360</v>
      </c>
    </row>
    <row r="52" spans="1:5" ht="15.75" x14ac:dyDescent="0.25">
      <c r="A52" s="142" t="s">
        <v>18</v>
      </c>
      <c r="B52" s="143" t="s">
        <v>180</v>
      </c>
      <c r="C52" s="275"/>
      <c r="D52" s="168">
        <f>SUM('4'!D52-'5-c'!D52)</f>
        <v>0</v>
      </c>
      <c r="E52" s="168">
        <f>SUM('4'!E52-'5-c'!E52)</f>
        <v>0</v>
      </c>
    </row>
    <row r="53" spans="1:5" ht="16.5" thickBot="1" x14ac:dyDescent="0.3">
      <c r="A53" s="142" t="s">
        <v>20</v>
      </c>
      <c r="B53" s="143" t="s">
        <v>182</v>
      </c>
      <c r="C53" s="283">
        <v>225712</v>
      </c>
      <c r="D53" s="284">
        <f>SUM('4'!D53-'5-c'!D53)</f>
        <v>253926</v>
      </c>
      <c r="E53" s="284">
        <f>SUM('4'!E53-'5-c'!E53)</f>
        <v>253926</v>
      </c>
    </row>
    <row r="54" spans="1:5" ht="16.5" thickBot="1" x14ac:dyDescent="0.3">
      <c r="A54" s="149" t="s">
        <v>24</v>
      </c>
      <c r="B54" s="282" t="s">
        <v>358</v>
      </c>
      <c r="C54" s="285">
        <f>SUM(C55:C57)</f>
        <v>1507490</v>
      </c>
      <c r="D54" s="138">
        <f>SUM(D55:D57)</f>
        <v>948661</v>
      </c>
      <c r="E54" s="138">
        <f>SUM(E55:E57)</f>
        <v>948661</v>
      </c>
    </row>
    <row r="55" spans="1:5" ht="15.75" x14ac:dyDescent="0.25">
      <c r="A55" s="142" t="s">
        <v>26</v>
      </c>
      <c r="B55" s="148" t="s">
        <v>212</v>
      </c>
      <c r="C55" s="274">
        <v>1507490</v>
      </c>
      <c r="D55" s="281">
        <f>SUM('4'!D55-'5-c'!D55)</f>
        <v>948661</v>
      </c>
      <c r="E55" s="281">
        <f>SUM('4'!E55-'5-c'!E55)</f>
        <v>948661</v>
      </c>
    </row>
    <row r="56" spans="1:5" ht="15.75" x14ac:dyDescent="0.25">
      <c r="A56" s="142" t="s">
        <v>28</v>
      </c>
      <c r="B56" s="143" t="s">
        <v>214</v>
      </c>
      <c r="C56" s="275"/>
      <c r="D56" s="168">
        <f>SUM('4'!D56-'5-c'!D56)</f>
        <v>0</v>
      </c>
      <c r="E56" s="168">
        <f>SUM('4'!E56-'5-c'!E56)</f>
        <v>0</v>
      </c>
    </row>
    <row r="57" spans="1:5" ht="15.75" x14ac:dyDescent="0.25">
      <c r="A57" s="142" t="s">
        <v>30</v>
      </c>
      <c r="B57" s="143" t="s">
        <v>359</v>
      </c>
      <c r="C57" s="275"/>
      <c r="D57" s="168">
        <f>SUM('4'!D57-'5-c'!D57)</f>
        <v>0</v>
      </c>
      <c r="E57" s="168">
        <f>SUM('4'!E57-'5-c'!E57)</f>
        <v>0</v>
      </c>
    </row>
    <row r="58" spans="1:5" ht="32.25" thickBot="1" x14ac:dyDescent="0.3">
      <c r="A58" s="142" t="s">
        <v>32</v>
      </c>
      <c r="B58" s="143" t="s">
        <v>360</v>
      </c>
      <c r="C58" s="276"/>
      <c r="D58" s="157">
        <f>SUM('4'!D58-'5-c'!D58)</f>
        <v>0</v>
      </c>
      <c r="E58" s="157">
        <f>SUM('4'!E58-'5-c'!E58)</f>
        <v>0</v>
      </c>
    </row>
    <row r="59" spans="1:5" ht="16.5" thickBot="1" x14ac:dyDescent="0.3">
      <c r="A59" s="149" t="s">
        <v>38</v>
      </c>
      <c r="B59" s="150" t="s">
        <v>361</v>
      </c>
      <c r="C59" s="151"/>
      <c r="D59" s="151"/>
      <c r="E59" s="151"/>
    </row>
    <row r="60" spans="1:5" ht="16.5" thickBot="1" x14ac:dyDescent="0.3">
      <c r="A60" s="149" t="s">
        <v>231</v>
      </c>
      <c r="B60" s="169" t="s">
        <v>362</v>
      </c>
      <c r="C60" s="170">
        <f>+C48+C54+C59</f>
        <v>130086597</v>
      </c>
      <c r="D60" s="170">
        <f>+D48+D54+D59</f>
        <v>134572419</v>
      </c>
      <c r="E60" s="170">
        <f>+E48+E54+E59</f>
        <v>128762497</v>
      </c>
    </row>
    <row r="61" spans="1:5" ht="16.5" thickBot="1" x14ac:dyDescent="0.3">
      <c r="A61" s="171"/>
      <c r="B61" s="172"/>
      <c r="C61" s="173"/>
      <c r="D61" s="173"/>
      <c r="E61" s="173"/>
    </row>
    <row r="62" spans="1:5" ht="16.5" thickBot="1" x14ac:dyDescent="0.3">
      <c r="A62" s="174" t="s">
        <v>263</v>
      </c>
      <c r="B62" s="175"/>
      <c r="C62" s="176">
        <v>26</v>
      </c>
      <c r="D62" s="176">
        <v>26</v>
      </c>
      <c r="E62" s="176">
        <v>26</v>
      </c>
    </row>
    <row r="63" spans="1:5" ht="16.5" thickBot="1" x14ac:dyDescent="0.3">
      <c r="A63" s="174" t="s">
        <v>264</v>
      </c>
      <c r="B63" s="175"/>
      <c r="C63" s="176">
        <v>4</v>
      </c>
      <c r="D63" s="176">
        <v>4</v>
      </c>
      <c r="E63" s="176">
        <v>4</v>
      </c>
    </row>
  </sheetData>
  <mergeCells count="4">
    <mergeCell ref="A1:E1"/>
    <mergeCell ref="A2:E2"/>
    <mergeCell ref="A3:E3"/>
    <mergeCell ref="C7:E7"/>
  </mergeCells>
  <printOptions horizontalCentered="1"/>
  <pageMargins left="0.51181102362204722" right="0.35433070866141736" top="0.74803149606299213" bottom="0.74803149606299213" header="0.31496062992125984" footer="0.31496062992125984"/>
  <pageSetup paperSize="9" scale="74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E63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14.28515625" customWidth="1"/>
    <col min="2" max="2" width="64.140625" customWidth="1"/>
    <col min="3" max="3" width="15.28515625" customWidth="1"/>
    <col min="4" max="4" width="14.85546875" customWidth="1"/>
    <col min="5" max="5" width="15" customWidth="1"/>
  </cols>
  <sheetData>
    <row r="1" spans="1:5" ht="15.75" x14ac:dyDescent="0.25">
      <c r="A1" s="414" t="s">
        <v>699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84"/>
      <c r="B4" s="84"/>
      <c r="C4" s="84"/>
    </row>
    <row r="5" spans="1:5" ht="15.75" x14ac:dyDescent="0.25">
      <c r="A5" s="2" t="s">
        <v>0</v>
      </c>
      <c r="B5" s="3" t="s">
        <v>368</v>
      </c>
      <c r="C5" s="4"/>
      <c r="D5" s="4"/>
      <c r="E5" s="4"/>
    </row>
    <row r="6" spans="1:5" ht="32.25" thickBot="1" x14ac:dyDescent="0.3">
      <c r="A6" s="87" t="s">
        <v>2</v>
      </c>
      <c r="B6" s="85" t="s">
        <v>269</v>
      </c>
      <c r="C6" s="6"/>
      <c r="D6" s="6"/>
      <c r="E6" s="6"/>
    </row>
    <row r="7" spans="1:5" ht="16.5" thickBot="1" x14ac:dyDescent="0.3">
      <c r="A7" s="127"/>
      <c r="B7" s="7"/>
      <c r="C7" s="421" t="s">
        <v>370</v>
      </c>
      <c r="D7" s="421"/>
      <c r="E7" s="421"/>
    </row>
    <row r="8" spans="1:5" ht="32.25" thickBot="1" x14ac:dyDescent="0.3">
      <c r="A8" s="128" t="s">
        <v>4</v>
      </c>
      <c r="B8" s="129" t="s">
        <v>5</v>
      </c>
      <c r="C8" s="130" t="s">
        <v>462</v>
      </c>
      <c r="D8" s="130" t="s">
        <v>463</v>
      </c>
      <c r="E8" s="130" t="s">
        <v>701</v>
      </c>
    </row>
    <row r="9" spans="1:5" ht="16.5" thickBot="1" x14ac:dyDescent="0.3">
      <c r="A9" s="131" t="s">
        <v>6</v>
      </c>
      <c r="B9" s="132" t="s">
        <v>7</v>
      </c>
      <c r="C9" s="133" t="s">
        <v>8</v>
      </c>
      <c r="D9" s="133" t="s">
        <v>272</v>
      </c>
      <c r="E9" s="133" t="s">
        <v>273</v>
      </c>
    </row>
    <row r="10" spans="1:5" ht="16.5" thickBot="1" x14ac:dyDescent="0.3">
      <c r="A10" s="134"/>
      <c r="B10" s="135" t="s">
        <v>9</v>
      </c>
      <c r="C10" s="136"/>
      <c r="D10" s="136"/>
      <c r="E10" s="136"/>
    </row>
    <row r="11" spans="1:5" ht="16.5" thickBot="1" x14ac:dyDescent="0.3">
      <c r="A11" s="131" t="s">
        <v>10</v>
      </c>
      <c r="B11" s="137" t="s">
        <v>337</v>
      </c>
      <c r="C11" s="138">
        <f>SUM(C12:C22)</f>
        <v>0</v>
      </c>
      <c r="D11" s="138">
        <f t="shared" ref="D11:E11" si="0">SUM(D12:D22)</f>
        <v>0</v>
      </c>
      <c r="E11" s="138">
        <f t="shared" si="0"/>
        <v>0</v>
      </c>
    </row>
    <row r="12" spans="1:5" ht="15.75" x14ac:dyDescent="0.25">
      <c r="A12" s="139" t="s">
        <v>12</v>
      </c>
      <c r="B12" s="140" t="s">
        <v>71</v>
      </c>
      <c r="C12" s="141"/>
      <c r="D12" s="141"/>
      <c r="E12" s="141"/>
    </row>
    <row r="13" spans="1:5" ht="15.75" x14ac:dyDescent="0.25">
      <c r="A13" s="142" t="s">
        <v>14</v>
      </c>
      <c r="B13" s="143" t="s">
        <v>73</v>
      </c>
      <c r="C13" s="144"/>
      <c r="D13" s="144"/>
      <c r="E13" s="144"/>
    </row>
    <row r="14" spans="1:5" ht="15.75" x14ac:dyDescent="0.25">
      <c r="A14" s="142" t="s">
        <v>16</v>
      </c>
      <c r="B14" s="143" t="s">
        <v>75</v>
      </c>
      <c r="C14" s="144"/>
      <c r="D14" s="144"/>
      <c r="E14" s="144"/>
    </row>
    <row r="15" spans="1:5" ht="15.75" x14ac:dyDescent="0.25">
      <c r="A15" s="142" t="s">
        <v>18</v>
      </c>
      <c r="B15" s="143" t="s">
        <v>77</v>
      </c>
      <c r="C15" s="144"/>
      <c r="D15" s="144"/>
      <c r="E15" s="144"/>
    </row>
    <row r="16" spans="1:5" ht="15.75" x14ac:dyDescent="0.25">
      <c r="A16" s="142" t="s">
        <v>20</v>
      </c>
      <c r="B16" s="143" t="s">
        <v>79</v>
      </c>
      <c r="C16" s="144"/>
      <c r="D16" s="144"/>
      <c r="E16" s="144"/>
    </row>
    <row r="17" spans="1:5" ht="15.75" x14ac:dyDescent="0.25">
      <c r="A17" s="142" t="s">
        <v>22</v>
      </c>
      <c r="B17" s="143" t="s">
        <v>338</v>
      </c>
      <c r="C17" s="144"/>
      <c r="D17" s="144"/>
      <c r="E17" s="144"/>
    </row>
    <row r="18" spans="1:5" ht="15.75" x14ac:dyDescent="0.25">
      <c r="A18" s="142" t="s">
        <v>184</v>
      </c>
      <c r="B18" s="145" t="s">
        <v>339</v>
      </c>
      <c r="C18" s="144"/>
      <c r="D18" s="144"/>
      <c r="E18" s="144"/>
    </row>
    <row r="19" spans="1:5" ht="15.75" x14ac:dyDescent="0.25">
      <c r="A19" s="142" t="s">
        <v>186</v>
      </c>
      <c r="B19" s="143" t="s">
        <v>85</v>
      </c>
      <c r="C19" s="146"/>
      <c r="D19" s="146"/>
      <c r="E19" s="146"/>
    </row>
    <row r="20" spans="1:5" ht="15.75" x14ac:dyDescent="0.25">
      <c r="A20" s="142" t="s">
        <v>188</v>
      </c>
      <c r="B20" s="143" t="s">
        <v>87</v>
      </c>
      <c r="C20" s="144"/>
      <c r="D20" s="144"/>
      <c r="E20" s="144"/>
    </row>
    <row r="21" spans="1:5" ht="15.75" x14ac:dyDescent="0.25">
      <c r="A21" s="142" t="s">
        <v>190</v>
      </c>
      <c r="B21" s="143" t="s">
        <v>89</v>
      </c>
      <c r="C21" s="147"/>
      <c r="D21" s="147"/>
      <c r="E21" s="147"/>
    </row>
    <row r="22" spans="1:5" ht="16.5" thickBot="1" x14ac:dyDescent="0.3">
      <c r="A22" s="142" t="s">
        <v>192</v>
      </c>
      <c r="B22" s="145" t="s">
        <v>91</v>
      </c>
      <c r="C22" s="147"/>
      <c r="D22" s="147"/>
      <c r="E22" s="147"/>
    </row>
    <row r="23" spans="1:5" ht="32.25" thickBot="1" x14ac:dyDescent="0.3">
      <c r="A23" s="131" t="s">
        <v>24</v>
      </c>
      <c r="B23" s="137" t="s">
        <v>340</v>
      </c>
      <c r="C23" s="138">
        <f>SUM(C24:C26)</f>
        <v>0</v>
      </c>
      <c r="D23" s="138">
        <f t="shared" ref="D23:E23" si="1">SUM(D24:D26)</f>
        <v>0</v>
      </c>
      <c r="E23" s="138">
        <f t="shared" si="1"/>
        <v>0</v>
      </c>
    </row>
    <row r="24" spans="1:5" ht="15.75" x14ac:dyDescent="0.25">
      <c r="A24" s="142" t="s">
        <v>26</v>
      </c>
      <c r="B24" s="148" t="s">
        <v>27</v>
      </c>
      <c r="C24" s="144"/>
      <c r="D24" s="144"/>
      <c r="E24" s="144"/>
    </row>
    <row r="25" spans="1:5" ht="15.75" x14ac:dyDescent="0.25">
      <c r="A25" s="142" t="s">
        <v>28</v>
      </c>
      <c r="B25" s="143" t="s">
        <v>341</v>
      </c>
      <c r="C25" s="144"/>
      <c r="D25" s="144"/>
      <c r="E25" s="144"/>
    </row>
    <row r="26" spans="1:5" ht="15.75" x14ac:dyDescent="0.25">
      <c r="A26" s="142" t="s">
        <v>30</v>
      </c>
      <c r="B26" s="143" t="s">
        <v>342</v>
      </c>
      <c r="C26" s="144"/>
      <c r="D26" s="144"/>
      <c r="E26" s="144"/>
    </row>
    <row r="27" spans="1:5" ht="16.5" thickBot="1" x14ac:dyDescent="0.3">
      <c r="A27" s="142" t="s">
        <v>32</v>
      </c>
      <c r="B27" s="143" t="s">
        <v>343</v>
      </c>
      <c r="C27" s="144"/>
      <c r="D27" s="144"/>
      <c r="E27" s="144"/>
    </row>
    <row r="28" spans="1:5" ht="16.5" thickBot="1" x14ac:dyDescent="0.3">
      <c r="A28" s="149" t="s">
        <v>38</v>
      </c>
      <c r="B28" s="150" t="s">
        <v>265</v>
      </c>
      <c r="C28" s="151"/>
      <c r="D28" s="151"/>
      <c r="E28" s="151"/>
    </row>
    <row r="29" spans="1:5" ht="32.25" thickBot="1" x14ac:dyDescent="0.3">
      <c r="A29" s="149" t="s">
        <v>231</v>
      </c>
      <c r="B29" s="150" t="s">
        <v>344</v>
      </c>
      <c r="C29" s="138">
        <f>+C30+C31+C32</f>
        <v>0</v>
      </c>
      <c r="D29" s="138">
        <f t="shared" ref="D29:E29" si="2">+D30+D31+D32</f>
        <v>0</v>
      </c>
      <c r="E29" s="138">
        <f t="shared" si="2"/>
        <v>0</v>
      </c>
    </row>
    <row r="30" spans="1:5" ht="15.75" x14ac:dyDescent="0.25">
      <c r="A30" s="152" t="s">
        <v>54</v>
      </c>
      <c r="B30" s="153" t="s">
        <v>41</v>
      </c>
      <c r="C30" s="154"/>
      <c r="D30" s="154"/>
      <c r="E30" s="154"/>
    </row>
    <row r="31" spans="1:5" ht="15.75" x14ac:dyDescent="0.25">
      <c r="A31" s="152" t="s">
        <v>62</v>
      </c>
      <c r="B31" s="153" t="s">
        <v>341</v>
      </c>
      <c r="C31" s="144"/>
      <c r="D31" s="144"/>
      <c r="E31" s="144"/>
    </row>
    <row r="32" spans="1:5" ht="31.5" x14ac:dyDescent="0.25">
      <c r="A32" s="152" t="s">
        <v>64</v>
      </c>
      <c r="B32" s="155" t="s">
        <v>345</v>
      </c>
      <c r="C32" s="144"/>
      <c r="D32" s="144"/>
      <c r="E32" s="144"/>
    </row>
    <row r="33" spans="1:5" ht="16.5" thickBot="1" x14ac:dyDescent="0.3">
      <c r="A33" s="142" t="s">
        <v>66</v>
      </c>
      <c r="B33" s="156" t="s">
        <v>346</v>
      </c>
      <c r="C33" s="157"/>
      <c r="D33" s="157"/>
      <c r="E33" s="157"/>
    </row>
    <row r="34" spans="1:5" ht="16.5" thickBot="1" x14ac:dyDescent="0.3">
      <c r="A34" s="149" t="s">
        <v>68</v>
      </c>
      <c r="B34" s="150" t="s">
        <v>347</v>
      </c>
      <c r="C34" s="138">
        <f>+C35+C36+C37</f>
        <v>0</v>
      </c>
      <c r="D34" s="138">
        <f t="shared" ref="D34:E34" si="3">+D35+D36+D37</f>
        <v>0</v>
      </c>
      <c r="E34" s="138">
        <f t="shared" si="3"/>
        <v>0</v>
      </c>
    </row>
    <row r="35" spans="1:5" ht="15.75" x14ac:dyDescent="0.25">
      <c r="A35" s="152" t="s">
        <v>70</v>
      </c>
      <c r="B35" s="153" t="s">
        <v>95</v>
      </c>
      <c r="C35" s="154"/>
      <c r="D35" s="154"/>
      <c r="E35" s="154"/>
    </row>
    <row r="36" spans="1:5" ht="15.75" x14ac:dyDescent="0.25">
      <c r="A36" s="152" t="s">
        <v>72</v>
      </c>
      <c r="B36" s="155" t="s">
        <v>97</v>
      </c>
      <c r="C36" s="158"/>
      <c r="D36" s="158"/>
      <c r="E36" s="158"/>
    </row>
    <row r="37" spans="1:5" ht="16.5" thickBot="1" x14ac:dyDescent="0.3">
      <c r="A37" s="142" t="s">
        <v>74</v>
      </c>
      <c r="B37" s="156" t="s">
        <v>99</v>
      </c>
      <c r="C37" s="157"/>
      <c r="D37" s="157"/>
      <c r="E37" s="157"/>
    </row>
    <row r="38" spans="1:5" ht="16.5" thickBot="1" x14ac:dyDescent="0.3">
      <c r="A38" s="149" t="s">
        <v>92</v>
      </c>
      <c r="B38" s="150" t="s">
        <v>266</v>
      </c>
      <c r="C38" s="151"/>
      <c r="D38" s="151"/>
      <c r="E38" s="151"/>
    </row>
    <row r="39" spans="1:5" ht="16.5" thickBot="1" x14ac:dyDescent="0.3">
      <c r="A39" s="149" t="s">
        <v>249</v>
      </c>
      <c r="B39" s="150" t="s">
        <v>348</v>
      </c>
      <c r="C39" s="159"/>
      <c r="D39" s="159"/>
      <c r="E39" s="159"/>
    </row>
    <row r="40" spans="1:5" ht="16.5" thickBot="1" x14ac:dyDescent="0.3">
      <c r="A40" s="131" t="s">
        <v>114</v>
      </c>
      <c r="B40" s="150" t="s">
        <v>349</v>
      </c>
      <c r="C40" s="160">
        <f>+C11+C23+C28+C29+C34+C38+C39</f>
        <v>0</v>
      </c>
      <c r="D40" s="160">
        <f t="shared" ref="D40:E40" si="4">+D11+D23+D28+D29+D34+D38+D39</f>
        <v>0</v>
      </c>
      <c r="E40" s="160">
        <f t="shared" si="4"/>
        <v>0</v>
      </c>
    </row>
    <row r="41" spans="1:5" ht="16.5" thickBot="1" x14ac:dyDescent="0.3">
      <c r="A41" s="161" t="s">
        <v>124</v>
      </c>
      <c r="B41" s="150" t="s">
        <v>350</v>
      </c>
      <c r="C41" s="160">
        <f>+C42+C43+C44</f>
        <v>0</v>
      </c>
      <c r="D41" s="160">
        <f t="shared" ref="D41:E41" si="5">+D42+D43+D44</f>
        <v>0</v>
      </c>
      <c r="E41" s="160">
        <f t="shared" si="5"/>
        <v>0</v>
      </c>
    </row>
    <row r="42" spans="1:5" ht="15.75" x14ac:dyDescent="0.25">
      <c r="A42" s="152" t="s">
        <v>351</v>
      </c>
      <c r="B42" s="153" t="s">
        <v>267</v>
      </c>
      <c r="C42" s="154"/>
      <c r="D42" s="154"/>
      <c r="E42" s="154"/>
    </row>
    <row r="43" spans="1:5" ht="15.75" x14ac:dyDescent="0.25">
      <c r="A43" s="152" t="s">
        <v>352</v>
      </c>
      <c r="B43" s="155" t="s">
        <v>353</v>
      </c>
      <c r="C43" s="158"/>
      <c r="D43" s="158"/>
      <c r="E43" s="158"/>
    </row>
    <row r="44" spans="1:5" ht="16.5" thickBot="1" x14ac:dyDescent="0.3">
      <c r="A44" s="142" t="s">
        <v>354</v>
      </c>
      <c r="B44" s="156" t="s">
        <v>355</v>
      </c>
      <c r="C44" s="157"/>
      <c r="D44" s="157"/>
      <c r="E44" s="157"/>
    </row>
    <row r="45" spans="1:5" ht="16.5" thickBot="1" x14ac:dyDescent="0.3">
      <c r="A45" s="161" t="s">
        <v>259</v>
      </c>
      <c r="B45" s="162" t="s">
        <v>356</v>
      </c>
      <c r="C45" s="163">
        <f>+C40+C41</f>
        <v>0</v>
      </c>
      <c r="D45" s="163">
        <f t="shared" ref="D45:E45" si="6">+D40+D41</f>
        <v>0</v>
      </c>
      <c r="E45" s="163">
        <f t="shared" si="6"/>
        <v>0</v>
      </c>
    </row>
    <row r="46" spans="1:5" ht="16.5" thickBot="1" x14ac:dyDescent="0.3">
      <c r="A46" s="164"/>
      <c r="B46" s="165"/>
      <c r="C46" s="166"/>
      <c r="D46" s="166"/>
      <c r="E46" s="166"/>
    </row>
    <row r="47" spans="1:5" ht="16.5" thickBot="1" x14ac:dyDescent="0.3">
      <c r="A47" s="128"/>
      <c r="B47" s="167" t="s">
        <v>176</v>
      </c>
      <c r="C47" s="163"/>
      <c r="D47" s="163"/>
      <c r="E47" s="163"/>
    </row>
    <row r="48" spans="1:5" ht="16.5" thickBot="1" x14ac:dyDescent="0.3">
      <c r="A48" s="149" t="s">
        <v>10</v>
      </c>
      <c r="B48" s="150" t="s">
        <v>357</v>
      </c>
      <c r="C48" s="138">
        <f>SUM(C49:C53)</f>
        <v>0</v>
      </c>
      <c r="D48" s="138">
        <f t="shared" ref="D48:E48" si="7">SUM(D49:D53)</f>
        <v>0</v>
      </c>
      <c r="E48" s="138">
        <f t="shared" si="7"/>
        <v>0</v>
      </c>
    </row>
    <row r="49" spans="1:5" ht="15.75" x14ac:dyDescent="0.25">
      <c r="A49" s="142" t="s">
        <v>12</v>
      </c>
      <c r="B49" s="148" t="s">
        <v>177</v>
      </c>
      <c r="C49" s="154"/>
      <c r="D49" s="154"/>
      <c r="E49" s="154"/>
    </row>
    <row r="50" spans="1:5" ht="15.75" x14ac:dyDescent="0.25">
      <c r="A50" s="142" t="s">
        <v>14</v>
      </c>
      <c r="B50" s="143" t="s">
        <v>178</v>
      </c>
      <c r="C50" s="168"/>
      <c r="D50" s="168"/>
      <c r="E50" s="168"/>
    </row>
    <row r="51" spans="1:5" ht="15.75" x14ac:dyDescent="0.25">
      <c r="A51" s="142" t="s">
        <v>16</v>
      </c>
      <c r="B51" s="143" t="s">
        <v>179</v>
      </c>
      <c r="C51" s="168"/>
      <c r="D51" s="168"/>
      <c r="E51" s="168"/>
    </row>
    <row r="52" spans="1:5" ht="15.75" x14ac:dyDescent="0.25">
      <c r="A52" s="142" t="s">
        <v>18</v>
      </c>
      <c r="B52" s="143" t="s">
        <v>180</v>
      </c>
      <c r="C52" s="168"/>
      <c r="D52" s="168"/>
      <c r="E52" s="168"/>
    </row>
    <row r="53" spans="1:5" ht="16.5" thickBot="1" x14ac:dyDescent="0.3">
      <c r="A53" s="142" t="s">
        <v>20</v>
      </c>
      <c r="B53" s="143" t="s">
        <v>182</v>
      </c>
      <c r="C53" s="168"/>
      <c r="D53" s="168"/>
      <c r="E53" s="168"/>
    </row>
    <row r="54" spans="1:5" ht="16.5" thickBot="1" x14ac:dyDescent="0.3">
      <c r="A54" s="149" t="s">
        <v>24</v>
      </c>
      <c r="B54" s="150" t="s">
        <v>358</v>
      </c>
      <c r="C54" s="138">
        <f>SUM(C55:C57)</f>
        <v>0</v>
      </c>
      <c r="D54" s="138">
        <f t="shared" ref="D54:E54" si="8">SUM(D55:D57)</f>
        <v>0</v>
      </c>
      <c r="E54" s="138">
        <f t="shared" si="8"/>
        <v>0</v>
      </c>
    </row>
    <row r="55" spans="1:5" ht="15.75" x14ac:dyDescent="0.25">
      <c r="A55" s="142" t="s">
        <v>26</v>
      </c>
      <c r="B55" s="148" t="s">
        <v>212</v>
      </c>
      <c r="C55" s="154"/>
      <c r="D55" s="154"/>
      <c r="E55" s="154"/>
    </row>
    <row r="56" spans="1:5" ht="15.75" x14ac:dyDescent="0.25">
      <c r="A56" s="142" t="s">
        <v>28</v>
      </c>
      <c r="B56" s="143" t="s">
        <v>214</v>
      </c>
      <c r="C56" s="168"/>
      <c r="D56" s="168"/>
      <c r="E56" s="168"/>
    </row>
    <row r="57" spans="1:5" ht="15.75" x14ac:dyDescent="0.25">
      <c r="A57" s="142" t="s">
        <v>30</v>
      </c>
      <c r="B57" s="143" t="s">
        <v>359</v>
      </c>
      <c r="C57" s="168"/>
      <c r="D57" s="168"/>
      <c r="E57" s="168"/>
    </row>
    <row r="58" spans="1:5" ht="32.25" thickBot="1" x14ac:dyDescent="0.3">
      <c r="A58" s="142" t="s">
        <v>32</v>
      </c>
      <c r="B58" s="143" t="s">
        <v>360</v>
      </c>
      <c r="C58" s="168"/>
      <c r="D58" s="168"/>
      <c r="E58" s="168"/>
    </row>
    <row r="59" spans="1:5" ht="16.5" thickBot="1" x14ac:dyDescent="0.3">
      <c r="A59" s="149" t="s">
        <v>38</v>
      </c>
      <c r="B59" s="150" t="s">
        <v>361</v>
      </c>
      <c r="C59" s="151"/>
      <c r="D59" s="151"/>
      <c r="E59" s="151"/>
    </row>
    <row r="60" spans="1:5" ht="16.5" thickBot="1" x14ac:dyDescent="0.3">
      <c r="A60" s="149" t="s">
        <v>231</v>
      </c>
      <c r="B60" s="169" t="s">
        <v>362</v>
      </c>
      <c r="C60" s="170">
        <f>+C48+C54+C59</f>
        <v>0</v>
      </c>
      <c r="D60" s="170">
        <f t="shared" ref="D60:E60" si="9">+D48+D54+D59</f>
        <v>0</v>
      </c>
      <c r="E60" s="170">
        <f t="shared" si="9"/>
        <v>0</v>
      </c>
    </row>
    <row r="61" spans="1:5" ht="16.5" thickBot="1" x14ac:dyDescent="0.3">
      <c r="A61" s="171"/>
      <c r="B61" s="172"/>
      <c r="C61" s="173"/>
      <c r="D61" s="173"/>
      <c r="E61" s="173"/>
    </row>
    <row r="62" spans="1:5" ht="16.5" thickBot="1" x14ac:dyDescent="0.3">
      <c r="A62" s="174" t="s">
        <v>263</v>
      </c>
      <c r="B62" s="175"/>
      <c r="C62" s="176"/>
      <c r="D62" s="176"/>
      <c r="E62" s="176"/>
    </row>
    <row r="63" spans="1:5" ht="16.5" thickBot="1" x14ac:dyDescent="0.3">
      <c r="A63" s="174" t="s">
        <v>264</v>
      </c>
      <c r="B63" s="175"/>
      <c r="C63" s="176"/>
      <c r="D63" s="176"/>
      <c r="E63" s="176"/>
    </row>
  </sheetData>
  <mergeCells count="4">
    <mergeCell ref="C7:E7"/>
    <mergeCell ref="A1:E1"/>
    <mergeCell ref="A2:E2"/>
    <mergeCell ref="A3:E3"/>
  </mergeCells>
  <pageMargins left="0.7" right="0.7" top="0.75" bottom="0.75" header="0.3" footer="0.3"/>
  <pageSetup paperSize="9" scale="70" orientation="portrait" verticalDpi="0" r:id="rId1"/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E63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7.85546875" customWidth="1"/>
    <col min="5" max="5" width="14.85546875" customWidth="1"/>
  </cols>
  <sheetData>
    <row r="1" spans="1:5" ht="15.75" x14ac:dyDescent="0.25">
      <c r="A1" s="414" t="s">
        <v>365</v>
      </c>
      <c r="B1" s="414"/>
      <c r="C1" s="414"/>
      <c r="D1" s="414"/>
      <c r="E1" s="414"/>
    </row>
    <row r="2" spans="1:5" ht="15.75" x14ac:dyDescent="0.25">
      <c r="A2" s="415" t="s">
        <v>379</v>
      </c>
      <c r="B2" s="415"/>
      <c r="C2" s="415"/>
      <c r="D2" s="415"/>
      <c r="E2" s="415"/>
    </row>
    <row r="3" spans="1:5" ht="15.75" x14ac:dyDescent="0.25">
      <c r="A3" s="416" t="s">
        <v>721</v>
      </c>
      <c r="B3" s="416"/>
      <c r="C3" s="416"/>
      <c r="D3" s="416"/>
      <c r="E3" s="416"/>
    </row>
    <row r="4" spans="1:5" ht="16.5" thickBot="1" x14ac:dyDescent="0.3">
      <c r="A4" s="84"/>
      <c r="B4" s="84"/>
      <c r="C4" s="84"/>
    </row>
    <row r="5" spans="1:5" ht="15.75" x14ac:dyDescent="0.25">
      <c r="A5" s="2" t="s">
        <v>0</v>
      </c>
      <c r="B5" s="3" t="s">
        <v>368</v>
      </c>
      <c r="C5" s="4"/>
      <c r="D5" s="4"/>
      <c r="E5" s="4"/>
    </row>
    <row r="6" spans="1:5" ht="32.25" thickBot="1" x14ac:dyDescent="0.3">
      <c r="A6" s="87" t="s">
        <v>2</v>
      </c>
      <c r="B6" s="85" t="s">
        <v>270</v>
      </c>
      <c r="C6" s="6"/>
      <c r="D6" s="6"/>
      <c r="E6" s="6"/>
    </row>
    <row r="7" spans="1:5" ht="16.5" thickBot="1" x14ac:dyDescent="0.3">
      <c r="A7" s="7"/>
      <c r="B7" s="7"/>
      <c r="C7" s="421" t="s">
        <v>369</v>
      </c>
      <c r="D7" s="421"/>
      <c r="E7" s="421"/>
    </row>
    <row r="8" spans="1:5" ht="32.25" thickBot="1" x14ac:dyDescent="0.3">
      <c r="A8" s="128" t="s">
        <v>4</v>
      </c>
      <c r="B8" s="129" t="s">
        <v>5</v>
      </c>
      <c r="C8" s="130" t="s">
        <v>462</v>
      </c>
      <c r="D8" s="130" t="s">
        <v>463</v>
      </c>
      <c r="E8" s="130" t="s">
        <v>701</v>
      </c>
    </row>
    <row r="9" spans="1:5" ht="16.5" thickBot="1" x14ac:dyDescent="0.3">
      <c r="A9" s="131" t="s">
        <v>6</v>
      </c>
      <c r="B9" s="132" t="s">
        <v>7</v>
      </c>
      <c r="C9" s="133" t="s">
        <v>8</v>
      </c>
      <c r="D9" s="133" t="s">
        <v>272</v>
      </c>
      <c r="E9" s="133" t="s">
        <v>273</v>
      </c>
    </row>
    <row r="10" spans="1:5" ht="16.5" thickBot="1" x14ac:dyDescent="0.3">
      <c r="A10" s="134"/>
      <c r="B10" s="135" t="s">
        <v>9</v>
      </c>
      <c r="C10" s="136"/>
      <c r="D10" s="136"/>
      <c r="E10" s="136"/>
    </row>
    <row r="11" spans="1:5" ht="16.5" thickBot="1" x14ac:dyDescent="0.3">
      <c r="A11" s="131" t="s">
        <v>10</v>
      </c>
      <c r="B11" s="137" t="s">
        <v>337</v>
      </c>
      <c r="C11" s="138">
        <f>SUM(C12:C22)</f>
        <v>0</v>
      </c>
      <c r="D11" s="138">
        <f>SUM(D12:D22)</f>
        <v>0</v>
      </c>
      <c r="E11" s="138">
        <f>SUM(E12:E22)</f>
        <v>0</v>
      </c>
    </row>
    <row r="12" spans="1:5" ht="15.75" x14ac:dyDescent="0.25">
      <c r="A12" s="139" t="s">
        <v>12</v>
      </c>
      <c r="B12" s="140" t="s">
        <v>71</v>
      </c>
      <c r="C12" s="141"/>
      <c r="D12" s="141"/>
      <c r="E12" s="141"/>
    </row>
    <row r="13" spans="1:5" ht="15.75" x14ac:dyDescent="0.25">
      <c r="A13" s="142" t="s">
        <v>14</v>
      </c>
      <c r="B13" s="143" t="s">
        <v>73</v>
      </c>
      <c r="C13" s="144"/>
      <c r="D13" s="144"/>
      <c r="E13" s="144"/>
    </row>
    <row r="14" spans="1:5" ht="15.75" x14ac:dyDescent="0.25">
      <c r="A14" s="142" t="s">
        <v>16</v>
      </c>
      <c r="B14" s="143" t="s">
        <v>75</v>
      </c>
      <c r="C14" s="144"/>
      <c r="D14" s="144"/>
      <c r="E14" s="144"/>
    </row>
    <row r="15" spans="1:5" ht="15.75" x14ac:dyDescent="0.25">
      <c r="A15" s="142" t="s">
        <v>18</v>
      </c>
      <c r="B15" s="143" t="s">
        <v>77</v>
      </c>
      <c r="C15" s="144"/>
      <c r="D15" s="144"/>
      <c r="E15" s="144"/>
    </row>
    <row r="16" spans="1:5" ht="15.75" x14ac:dyDescent="0.25">
      <c r="A16" s="142" t="s">
        <v>20</v>
      </c>
      <c r="B16" s="143" t="s">
        <v>79</v>
      </c>
      <c r="C16" s="144"/>
      <c r="D16" s="144"/>
      <c r="E16" s="144"/>
    </row>
    <row r="17" spans="1:5" ht="15.75" x14ac:dyDescent="0.25">
      <c r="A17" s="142" t="s">
        <v>22</v>
      </c>
      <c r="B17" s="143" t="s">
        <v>338</v>
      </c>
      <c r="C17" s="144"/>
      <c r="D17" s="144"/>
      <c r="E17" s="144"/>
    </row>
    <row r="18" spans="1:5" ht="15.75" x14ac:dyDescent="0.25">
      <c r="A18" s="142" t="s">
        <v>184</v>
      </c>
      <c r="B18" s="145" t="s">
        <v>339</v>
      </c>
      <c r="C18" s="144"/>
      <c r="D18" s="144"/>
      <c r="E18" s="144"/>
    </row>
    <row r="19" spans="1:5" ht="15.75" x14ac:dyDescent="0.25">
      <c r="A19" s="142" t="s">
        <v>186</v>
      </c>
      <c r="B19" s="143" t="s">
        <v>85</v>
      </c>
      <c r="C19" s="146"/>
      <c r="D19" s="146"/>
      <c r="E19" s="146"/>
    </row>
    <row r="20" spans="1:5" ht="15.75" x14ac:dyDescent="0.25">
      <c r="A20" s="142" t="s">
        <v>188</v>
      </c>
      <c r="B20" s="143" t="s">
        <v>87</v>
      </c>
      <c r="C20" s="144"/>
      <c r="D20" s="144"/>
      <c r="E20" s="144"/>
    </row>
    <row r="21" spans="1:5" ht="15.75" x14ac:dyDescent="0.25">
      <c r="A21" s="142" t="s">
        <v>190</v>
      </c>
      <c r="B21" s="143" t="s">
        <v>89</v>
      </c>
      <c r="C21" s="147"/>
      <c r="D21" s="147"/>
      <c r="E21" s="147"/>
    </row>
    <row r="22" spans="1:5" ht="16.5" thickBot="1" x14ac:dyDescent="0.3">
      <c r="A22" s="142" t="s">
        <v>192</v>
      </c>
      <c r="B22" s="145" t="s">
        <v>91</v>
      </c>
      <c r="C22" s="147"/>
      <c r="D22" s="147"/>
      <c r="E22" s="147"/>
    </row>
    <row r="23" spans="1:5" ht="32.25" thickBot="1" x14ac:dyDescent="0.3">
      <c r="A23" s="131" t="s">
        <v>24</v>
      </c>
      <c r="B23" s="137" t="s">
        <v>340</v>
      </c>
      <c r="C23" s="138">
        <f>SUM(C24:C26)</f>
        <v>0</v>
      </c>
      <c r="D23" s="138">
        <f>SUM(D24:D26)</f>
        <v>9057587</v>
      </c>
      <c r="E23" s="138">
        <f>SUM(E24:E26)</f>
        <v>9057587</v>
      </c>
    </row>
    <row r="24" spans="1:5" ht="15.75" x14ac:dyDescent="0.25">
      <c r="A24" s="142" t="s">
        <v>26</v>
      </c>
      <c r="B24" s="148" t="s">
        <v>27</v>
      </c>
      <c r="C24" s="144"/>
      <c r="D24" s="144"/>
      <c r="E24" s="144"/>
    </row>
    <row r="25" spans="1:5" ht="15.75" x14ac:dyDescent="0.25">
      <c r="A25" s="142" t="s">
        <v>28</v>
      </c>
      <c r="B25" s="143" t="s">
        <v>341</v>
      </c>
      <c r="C25" s="144"/>
      <c r="D25" s="144"/>
      <c r="E25" s="144"/>
    </row>
    <row r="26" spans="1:5" ht="15.75" x14ac:dyDescent="0.25">
      <c r="A26" s="142" t="s">
        <v>30</v>
      </c>
      <c r="B26" s="143" t="s">
        <v>342</v>
      </c>
      <c r="C26" s="144"/>
      <c r="D26" s="144">
        <v>9057587</v>
      </c>
      <c r="E26" s="144">
        <v>9057587</v>
      </c>
    </row>
    <row r="27" spans="1:5" ht="16.5" thickBot="1" x14ac:dyDescent="0.3">
      <c r="A27" s="142" t="s">
        <v>32</v>
      </c>
      <c r="B27" s="143" t="s">
        <v>343</v>
      </c>
      <c r="C27" s="144"/>
      <c r="D27" s="144"/>
      <c r="E27" s="144"/>
    </row>
    <row r="28" spans="1:5" ht="16.5" thickBot="1" x14ac:dyDescent="0.3">
      <c r="A28" s="149" t="s">
        <v>38</v>
      </c>
      <c r="B28" s="150" t="s">
        <v>265</v>
      </c>
      <c r="C28" s="151"/>
      <c r="D28" s="151"/>
      <c r="E28" s="151"/>
    </row>
    <row r="29" spans="1:5" ht="32.25" thickBot="1" x14ac:dyDescent="0.3">
      <c r="A29" s="149" t="s">
        <v>231</v>
      </c>
      <c r="B29" s="150" t="s">
        <v>344</v>
      </c>
      <c r="C29" s="138">
        <f>+C30+C31+C32</f>
        <v>0</v>
      </c>
      <c r="D29" s="138">
        <f>+D30+D31+D32</f>
        <v>0</v>
      </c>
      <c r="E29" s="138">
        <f>+E30+E31+E32</f>
        <v>0</v>
      </c>
    </row>
    <row r="30" spans="1:5" ht="15.75" x14ac:dyDescent="0.25">
      <c r="A30" s="152" t="s">
        <v>54</v>
      </c>
      <c r="B30" s="153" t="s">
        <v>41</v>
      </c>
      <c r="C30" s="154"/>
      <c r="D30" s="154"/>
      <c r="E30" s="154"/>
    </row>
    <row r="31" spans="1:5" ht="15.75" x14ac:dyDescent="0.25">
      <c r="A31" s="152" t="s">
        <v>62</v>
      </c>
      <c r="B31" s="153" t="s">
        <v>341</v>
      </c>
      <c r="C31" s="144"/>
      <c r="D31" s="144"/>
      <c r="E31" s="144"/>
    </row>
    <row r="32" spans="1:5" ht="18.75" customHeight="1" x14ac:dyDescent="0.25">
      <c r="A32" s="152" t="s">
        <v>64</v>
      </c>
      <c r="B32" s="155" t="s">
        <v>345</v>
      </c>
      <c r="C32" s="144"/>
      <c r="D32" s="144"/>
      <c r="E32" s="144"/>
    </row>
    <row r="33" spans="1:5" ht="16.5" thickBot="1" x14ac:dyDescent="0.3">
      <c r="A33" s="142" t="s">
        <v>66</v>
      </c>
      <c r="B33" s="156" t="s">
        <v>346</v>
      </c>
      <c r="C33" s="157"/>
      <c r="D33" s="157"/>
      <c r="E33" s="157"/>
    </row>
    <row r="34" spans="1:5" ht="16.5" thickBot="1" x14ac:dyDescent="0.3">
      <c r="A34" s="149" t="s">
        <v>68</v>
      </c>
      <c r="B34" s="150" t="s">
        <v>347</v>
      </c>
      <c r="C34" s="138">
        <f>+C35+C36+C37</f>
        <v>0</v>
      </c>
      <c r="D34" s="138">
        <f>+D35+D36+D37</f>
        <v>0</v>
      </c>
      <c r="E34" s="138">
        <f>+E35+E36+E37</f>
        <v>0</v>
      </c>
    </row>
    <row r="35" spans="1:5" ht="15.75" x14ac:dyDescent="0.25">
      <c r="A35" s="152" t="s">
        <v>70</v>
      </c>
      <c r="B35" s="153" t="s">
        <v>95</v>
      </c>
      <c r="C35" s="154"/>
      <c r="D35" s="154"/>
      <c r="E35" s="154"/>
    </row>
    <row r="36" spans="1:5" ht="15.75" x14ac:dyDescent="0.25">
      <c r="A36" s="152" t="s">
        <v>72</v>
      </c>
      <c r="B36" s="155" t="s">
        <v>97</v>
      </c>
      <c r="C36" s="158"/>
      <c r="D36" s="158"/>
      <c r="E36" s="158"/>
    </row>
    <row r="37" spans="1:5" ht="16.5" thickBot="1" x14ac:dyDescent="0.3">
      <c r="A37" s="142" t="s">
        <v>74</v>
      </c>
      <c r="B37" s="156" t="s">
        <v>99</v>
      </c>
      <c r="C37" s="157"/>
      <c r="D37" s="157"/>
      <c r="E37" s="157"/>
    </row>
    <row r="38" spans="1:5" ht="16.5" thickBot="1" x14ac:dyDescent="0.3">
      <c r="A38" s="149" t="s">
        <v>92</v>
      </c>
      <c r="B38" s="150" t="s">
        <v>266</v>
      </c>
      <c r="C38" s="151"/>
      <c r="D38" s="151"/>
      <c r="E38" s="151"/>
    </row>
    <row r="39" spans="1:5" ht="16.5" thickBot="1" x14ac:dyDescent="0.3">
      <c r="A39" s="149" t="s">
        <v>249</v>
      </c>
      <c r="B39" s="150" t="s">
        <v>348</v>
      </c>
      <c r="C39" s="159"/>
      <c r="D39" s="159"/>
      <c r="E39" s="159"/>
    </row>
    <row r="40" spans="1:5" ht="16.5" thickBot="1" x14ac:dyDescent="0.3">
      <c r="A40" s="131" t="s">
        <v>114</v>
      </c>
      <c r="B40" s="150" t="s">
        <v>349</v>
      </c>
      <c r="C40" s="160">
        <f>+C11+C23+C28+C29+C34+C38+C39</f>
        <v>0</v>
      </c>
      <c r="D40" s="160">
        <f>+D11+D23+D28+D29+D34+D38+D39</f>
        <v>9057587</v>
      </c>
      <c r="E40" s="160">
        <f>+E11+E23+E28+E29+E34+E38+E39</f>
        <v>9057587</v>
      </c>
    </row>
    <row r="41" spans="1:5" ht="16.5" thickBot="1" x14ac:dyDescent="0.3">
      <c r="A41" s="161" t="s">
        <v>124</v>
      </c>
      <c r="B41" s="150" t="s">
        <v>350</v>
      </c>
      <c r="C41" s="160">
        <f>+C42+C43+C44</f>
        <v>119500</v>
      </c>
      <c r="D41" s="160"/>
      <c r="E41" s="160"/>
    </row>
    <row r="42" spans="1:5" ht="15.75" x14ac:dyDescent="0.25">
      <c r="A42" s="152" t="s">
        <v>351</v>
      </c>
      <c r="B42" s="153" t="s">
        <v>267</v>
      </c>
      <c r="C42" s="154"/>
      <c r="D42" s="154"/>
      <c r="E42" s="154"/>
    </row>
    <row r="43" spans="1:5" ht="15.75" x14ac:dyDescent="0.25">
      <c r="A43" s="152" t="s">
        <v>352</v>
      </c>
      <c r="B43" s="155" t="s">
        <v>353</v>
      </c>
      <c r="C43" s="158"/>
      <c r="D43" s="158"/>
      <c r="E43" s="158"/>
    </row>
    <row r="44" spans="1:5" ht="16.5" thickBot="1" x14ac:dyDescent="0.3">
      <c r="A44" s="142" t="s">
        <v>354</v>
      </c>
      <c r="B44" s="156" t="s">
        <v>355</v>
      </c>
      <c r="C44" s="157">
        <v>119500</v>
      </c>
      <c r="D44" s="157"/>
      <c r="E44" s="157"/>
    </row>
    <row r="45" spans="1:5" ht="16.5" thickBot="1" x14ac:dyDescent="0.3">
      <c r="A45" s="161" t="s">
        <v>259</v>
      </c>
      <c r="B45" s="162" t="s">
        <v>356</v>
      </c>
      <c r="C45" s="163">
        <f>+C40+C41</f>
        <v>119500</v>
      </c>
      <c r="D45" s="163">
        <f>+D40+D41</f>
        <v>9057587</v>
      </c>
      <c r="E45" s="163">
        <f>+E40+E41</f>
        <v>9057587</v>
      </c>
    </row>
    <row r="46" spans="1:5" ht="16.5" thickBot="1" x14ac:dyDescent="0.3">
      <c r="A46" s="164"/>
      <c r="B46" s="165"/>
      <c r="C46" s="166"/>
    </row>
    <row r="47" spans="1:5" ht="16.5" thickBot="1" x14ac:dyDescent="0.3">
      <c r="A47" s="128"/>
      <c r="B47" s="167" t="s">
        <v>176</v>
      </c>
      <c r="C47" s="163"/>
      <c r="D47" s="163"/>
      <c r="E47" s="163"/>
    </row>
    <row r="48" spans="1:5" ht="16.5" thickBot="1" x14ac:dyDescent="0.3">
      <c r="A48" s="149" t="s">
        <v>10</v>
      </c>
      <c r="B48" s="150" t="s">
        <v>357</v>
      </c>
      <c r="C48" s="138">
        <f>SUM(C49:C53)</f>
        <v>119500</v>
      </c>
      <c r="D48" s="138">
        <f>SUM(D49:D53)</f>
        <v>8945192</v>
      </c>
      <c r="E48" s="138">
        <f>SUM(E49:E53)</f>
        <v>8945192</v>
      </c>
    </row>
    <row r="49" spans="1:5" ht="15.75" x14ac:dyDescent="0.25">
      <c r="A49" s="142" t="s">
        <v>12</v>
      </c>
      <c r="B49" s="148" t="s">
        <v>177</v>
      </c>
      <c r="C49" s="154">
        <v>100000</v>
      </c>
      <c r="D49" s="154">
        <v>7002895</v>
      </c>
      <c r="E49" s="154">
        <v>7002895</v>
      </c>
    </row>
    <row r="50" spans="1:5" ht="15.75" x14ac:dyDescent="0.25">
      <c r="A50" s="142" t="s">
        <v>14</v>
      </c>
      <c r="B50" s="143" t="s">
        <v>178</v>
      </c>
      <c r="C50" s="168">
        <v>19500</v>
      </c>
      <c r="D50" s="168">
        <v>1388909</v>
      </c>
      <c r="E50" s="168">
        <v>1388909</v>
      </c>
    </row>
    <row r="51" spans="1:5" ht="15.75" x14ac:dyDescent="0.25">
      <c r="A51" s="142" t="s">
        <v>16</v>
      </c>
      <c r="B51" s="143" t="s">
        <v>179</v>
      </c>
      <c r="C51" s="168"/>
      <c r="D51" s="168">
        <v>553388</v>
      </c>
      <c r="E51" s="168">
        <v>553388</v>
      </c>
    </row>
    <row r="52" spans="1:5" ht="15.75" x14ac:dyDescent="0.25">
      <c r="A52" s="142" t="s">
        <v>18</v>
      </c>
      <c r="B52" s="143" t="s">
        <v>180</v>
      </c>
      <c r="C52" s="168"/>
      <c r="D52" s="168"/>
      <c r="E52" s="168"/>
    </row>
    <row r="53" spans="1:5" ht="16.5" thickBot="1" x14ac:dyDescent="0.3">
      <c r="A53" s="142" t="s">
        <v>20</v>
      </c>
      <c r="B53" s="143" t="s">
        <v>182</v>
      </c>
      <c r="C53" s="168"/>
      <c r="D53" s="168"/>
      <c r="E53" s="168"/>
    </row>
    <row r="54" spans="1:5" ht="16.5" thickBot="1" x14ac:dyDescent="0.3">
      <c r="A54" s="149" t="s">
        <v>24</v>
      </c>
      <c r="B54" s="150" t="s">
        <v>358</v>
      </c>
      <c r="C54" s="138">
        <f>SUM(C55:C57)</f>
        <v>0</v>
      </c>
      <c r="D54" s="138">
        <f>SUM(D55:D57)</f>
        <v>112395</v>
      </c>
      <c r="E54" s="138">
        <f>SUM(E55:E57)</f>
        <v>112395</v>
      </c>
    </row>
    <row r="55" spans="1:5" ht="15.75" x14ac:dyDescent="0.25">
      <c r="A55" s="142" t="s">
        <v>26</v>
      </c>
      <c r="B55" s="148" t="s">
        <v>212</v>
      </c>
      <c r="C55" s="154"/>
      <c r="D55" s="154">
        <v>112395</v>
      </c>
      <c r="E55" s="154">
        <v>112395</v>
      </c>
    </row>
    <row r="56" spans="1:5" ht="15.75" x14ac:dyDescent="0.25">
      <c r="A56" s="142" t="s">
        <v>28</v>
      </c>
      <c r="B56" s="143" t="s">
        <v>214</v>
      </c>
      <c r="C56" s="168"/>
      <c r="D56" s="168"/>
      <c r="E56" s="168"/>
    </row>
    <row r="57" spans="1:5" ht="15.75" x14ac:dyDescent="0.25">
      <c r="A57" s="142" t="s">
        <v>30</v>
      </c>
      <c r="B57" s="143" t="s">
        <v>359</v>
      </c>
      <c r="C57" s="168"/>
      <c r="D57" s="168"/>
      <c r="E57" s="168"/>
    </row>
    <row r="58" spans="1:5" ht="32.25" thickBot="1" x14ac:dyDescent="0.3">
      <c r="A58" s="142" t="s">
        <v>32</v>
      </c>
      <c r="B58" s="143" t="s">
        <v>360</v>
      </c>
      <c r="C58" s="168"/>
      <c r="D58" s="168"/>
      <c r="E58" s="168"/>
    </row>
    <row r="59" spans="1:5" ht="16.5" thickBot="1" x14ac:dyDescent="0.3">
      <c r="A59" s="149" t="s">
        <v>38</v>
      </c>
      <c r="B59" s="150" t="s">
        <v>361</v>
      </c>
      <c r="C59" s="151"/>
      <c r="D59" s="151"/>
      <c r="E59" s="151"/>
    </row>
    <row r="60" spans="1:5" ht="16.5" thickBot="1" x14ac:dyDescent="0.3">
      <c r="A60" s="149" t="s">
        <v>231</v>
      </c>
      <c r="B60" s="169" t="s">
        <v>362</v>
      </c>
      <c r="C60" s="170">
        <f>+C48+C54+C59</f>
        <v>119500</v>
      </c>
      <c r="D60" s="170">
        <f>+D48+D54+D59</f>
        <v>9057587</v>
      </c>
      <c r="E60" s="170">
        <f>+E48+E54+E59</f>
        <v>9057587</v>
      </c>
    </row>
    <row r="61" spans="1:5" ht="16.5" thickBot="1" x14ac:dyDescent="0.3">
      <c r="A61" s="171"/>
      <c r="B61" s="172"/>
      <c r="C61" s="173"/>
    </row>
    <row r="62" spans="1:5" ht="16.5" thickBot="1" x14ac:dyDescent="0.3">
      <c r="A62" s="174" t="s">
        <v>263</v>
      </c>
      <c r="B62" s="175"/>
      <c r="C62" s="176"/>
      <c r="D62" s="176"/>
      <c r="E62" s="176"/>
    </row>
    <row r="63" spans="1:5" ht="16.5" thickBot="1" x14ac:dyDescent="0.3">
      <c r="A63" s="174" t="s">
        <v>264</v>
      </c>
      <c r="B63" s="175"/>
      <c r="C63" s="176"/>
      <c r="D63" s="176"/>
      <c r="E63" s="176"/>
    </row>
  </sheetData>
  <mergeCells count="4">
    <mergeCell ref="A1:E1"/>
    <mergeCell ref="A2:E2"/>
    <mergeCell ref="A3:E3"/>
    <mergeCell ref="C7:E7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69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8</vt:lpstr>
      <vt:lpstr>9</vt:lpstr>
      <vt:lpstr>10</vt:lpstr>
      <vt:lpstr>11-a</vt:lpstr>
      <vt:lpstr>11-b</vt:lpstr>
      <vt:lpstr>11-c</vt:lpstr>
      <vt:lpstr>11-d</vt:lpstr>
      <vt:lpstr>11-e</vt:lpstr>
      <vt:lpstr>11-f</vt:lpstr>
      <vt:lpstr>11-g</vt:lpstr>
      <vt:lpstr>12-a</vt:lpstr>
      <vt:lpstr>12-b</vt:lpstr>
      <vt:lpstr>12-c</vt:lpstr>
      <vt:lpstr>megjegyzés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2020-07-14T08:39:41Z</cp:lastPrinted>
  <dcterms:created xsi:type="dcterms:W3CDTF">2015-02-23T07:05:39Z</dcterms:created>
  <dcterms:modified xsi:type="dcterms:W3CDTF">2020-07-14T08:39:43Z</dcterms:modified>
</cp:coreProperties>
</file>